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5000" sheetId="1" r:id="rId1"/>
    <sheet name="10 000" sheetId="3" r:id="rId2"/>
    <sheet name="15 000" sheetId="5" r:id="rId3"/>
    <sheet name="20 000" sheetId="4" r:id="rId4"/>
    <sheet name="20 001 - 200 000" sheetId="6" r:id="rId5"/>
  </sheets>
  <calcPr calcId="152511"/>
</workbook>
</file>

<file path=xl/calcChain.xml><?xml version="1.0" encoding="utf-8"?>
<calcChain xmlns="http://schemas.openxmlformats.org/spreadsheetml/2006/main">
  <c r="A31" i="6" l="1"/>
  <c r="A31" i="1"/>
  <c r="A31" i="3"/>
  <c r="A31" i="5"/>
  <c r="A31" i="4"/>
  <c r="E31" i="1"/>
  <c r="E31" i="4"/>
  <c r="D16" i="6" l="1"/>
  <c r="I30" i="6"/>
  <c r="G30" i="6"/>
  <c r="A30" i="6"/>
  <c r="D29" i="6"/>
  <c r="E29" i="6" s="1"/>
  <c r="F29" i="6" s="1"/>
  <c r="G29" i="6" s="1"/>
  <c r="H29" i="6" s="1"/>
  <c r="I29" i="6" s="1"/>
  <c r="J29" i="6" s="1"/>
  <c r="K29" i="6" s="1"/>
  <c r="B29" i="6"/>
  <c r="C29" i="6" s="1"/>
  <c r="I30" i="5"/>
  <c r="D31" i="5" s="1"/>
  <c r="H30" i="5"/>
  <c r="H43" i="5" s="1"/>
  <c r="G30" i="5"/>
  <c r="G43" i="5" s="1"/>
  <c r="C30" i="5"/>
  <c r="A30" i="5"/>
  <c r="F31" i="5" s="1"/>
  <c r="C29" i="5"/>
  <c r="D29" i="5" s="1"/>
  <c r="E29" i="5" s="1"/>
  <c r="F29" i="5" s="1"/>
  <c r="G29" i="5" s="1"/>
  <c r="H29" i="5" s="1"/>
  <c r="I29" i="5" s="1"/>
  <c r="J29" i="5" s="1"/>
  <c r="K29" i="5" s="1"/>
  <c r="B29" i="5"/>
  <c r="I30" i="4"/>
  <c r="G30" i="4"/>
  <c r="A30" i="4"/>
  <c r="D29" i="4"/>
  <c r="E29" i="4" s="1"/>
  <c r="F29" i="4" s="1"/>
  <c r="G29" i="4" s="1"/>
  <c r="H29" i="4" s="1"/>
  <c r="I29" i="4" s="1"/>
  <c r="J29" i="4" s="1"/>
  <c r="K29" i="4" s="1"/>
  <c r="B29" i="4"/>
  <c r="C29" i="4" s="1"/>
  <c r="I30" i="3"/>
  <c r="D31" i="3" s="1"/>
  <c r="H30" i="3"/>
  <c r="H43" i="3" s="1"/>
  <c r="G30" i="3"/>
  <c r="G43" i="3" s="1"/>
  <c r="A30" i="3"/>
  <c r="F31" i="3" s="1"/>
  <c r="C29" i="3"/>
  <c r="D29" i="3" s="1"/>
  <c r="E29" i="3" s="1"/>
  <c r="F29" i="3" s="1"/>
  <c r="G29" i="3" s="1"/>
  <c r="H29" i="3" s="1"/>
  <c r="I29" i="3" s="1"/>
  <c r="J29" i="3" s="1"/>
  <c r="K29" i="3" s="1"/>
  <c r="B29" i="3"/>
  <c r="C30" i="3" l="1"/>
  <c r="E31" i="6"/>
  <c r="D31" i="6"/>
  <c r="A32" i="6"/>
  <c r="H30" i="6"/>
  <c r="H43" i="6" s="1"/>
  <c r="G43" i="6"/>
  <c r="B31" i="6"/>
  <c r="F31" i="6"/>
  <c r="A32" i="5"/>
  <c r="B31" i="5"/>
  <c r="E31" i="5"/>
  <c r="C31" i="5" s="1"/>
  <c r="I31" i="5"/>
  <c r="D31" i="4"/>
  <c r="A32" i="4"/>
  <c r="E32" i="4" s="1"/>
  <c r="H30" i="4"/>
  <c r="H43" i="4" s="1"/>
  <c r="G43" i="4"/>
  <c r="B31" i="4"/>
  <c r="F31" i="4"/>
  <c r="A32" i="3"/>
  <c r="B31" i="3"/>
  <c r="E31" i="3"/>
  <c r="C31" i="3" s="1"/>
  <c r="I31" i="3"/>
  <c r="C31" i="6" l="1"/>
  <c r="C30" i="6"/>
  <c r="A33" i="6"/>
  <c r="B32" i="6"/>
  <c r="E32" i="6"/>
  <c r="I31" i="6"/>
  <c r="E32" i="5"/>
  <c r="A33" i="5"/>
  <c r="B32" i="5"/>
  <c r="D32" i="5"/>
  <c r="F32" i="5"/>
  <c r="C31" i="4"/>
  <c r="C30" i="4"/>
  <c r="A33" i="4"/>
  <c r="E33" i="4" s="1"/>
  <c r="B32" i="4"/>
  <c r="I31" i="4"/>
  <c r="E32" i="3"/>
  <c r="A33" i="3"/>
  <c r="B32" i="3"/>
  <c r="D32" i="3"/>
  <c r="F32" i="3"/>
  <c r="D32" i="6" l="1"/>
  <c r="F32" i="6"/>
  <c r="E33" i="6"/>
  <c r="A34" i="6"/>
  <c r="B33" i="6"/>
  <c r="C32" i="5"/>
  <c r="I32" i="5"/>
  <c r="A34" i="5"/>
  <c r="B33" i="5"/>
  <c r="E33" i="5"/>
  <c r="D32" i="4"/>
  <c r="F32" i="4"/>
  <c r="A34" i="4"/>
  <c r="E34" i="4" s="1"/>
  <c r="B33" i="4"/>
  <c r="C32" i="3"/>
  <c r="I32" i="3"/>
  <c r="A34" i="3"/>
  <c r="B33" i="3"/>
  <c r="E33" i="3"/>
  <c r="C32" i="6" l="1"/>
  <c r="A35" i="6"/>
  <c r="B34" i="6"/>
  <c r="E34" i="6"/>
  <c r="I32" i="6"/>
  <c r="E34" i="5"/>
  <c r="A35" i="5"/>
  <c r="B34" i="5"/>
  <c r="D33" i="5"/>
  <c r="I33" i="5"/>
  <c r="F33" i="5"/>
  <c r="C32" i="4"/>
  <c r="A35" i="4"/>
  <c r="E35" i="4" s="1"/>
  <c r="B34" i="4"/>
  <c r="I32" i="4"/>
  <c r="E34" i="3"/>
  <c r="A35" i="3"/>
  <c r="B34" i="3"/>
  <c r="D33" i="3"/>
  <c r="I33" i="3" s="1"/>
  <c r="F33" i="3"/>
  <c r="D33" i="6" l="1"/>
  <c r="F33" i="6"/>
  <c r="E35" i="6"/>
  <c r="A36" i="6"/>
  <c r="B35" i="6"/>
  <c r="D34" i="5"/>
  <c r="F34" i="5"/>
  <c r="A36" i="5"/>
  <c r="B35" i="5"/>
  <c r="E35" i="5"/>
  <c r="C33" i="5"/>
  <c r="D33" i="4"/>
  <c r="F33" i="4"/>
  <c r="A36" i="4"/>
  <c r="E36" i="4" s="1"/>
  <c r="B35" i="4"/>
  <c r="D34" i="3"/>
  <c r="F34" i="3"/>
  <c r="A36" i="3"/>
  <c r="B35" i="3"/>
  <c r="E35" i="3"/>
  <c r="C33" i="3"/>
  <c r="C34" i="5" l="1"/>
  <c r="C34" i="3"/>
  <c r="A37" i="6"/>
  <c r="B36" i="6"/>
  <c r="E36" i="6"/>
  <c r="C33" i="6"/>
  <c r="I33" i="6"/>
  <c r="E36" i="5"/>
  <c r="A37" i="5"/>
  <c r="B36" i="5"/>
  <c r="I34" i="5"/>
  <c r="A37" i="4"/>
  <c r="E37" i="4" s="1"/>
  <c r="B36" i="4"/>
  <c r="C33" i="4"/>
  <c r="I33" i="4"/>
  <c r="E36" i="3"/>
  <c r="A37" i="3"/>
  <c r="B36" i="3"/>
  <c r="I34" i="3"/>
  <c r="D34" i="6" l="1"/>
  <c r="I34" i="6" s="1"/>
  <c r="F34" i="6"/>
  <c r="E37" i="6"/>
  <c r="A38" i="6"/>
  <c r="B37" i="6"/>
  <c r="D35" i="5"/>
  <c r="I35" i="5" s="1"/>
  <c r="F35" i="5"/>
  <c r="A38" i="5"/>
  <c r="B37" i="5"/>
  <c r="E37" i="5"/>
  <c r="D34" i="4"/>
  <c r="I34" i="4" s="1"/>
  <c r="F34" i="4"/>
  <c r="A38" i="4"/>
  <c r="E38" i="4" s="1"/>
  <c r="B37" i="4"/>
  <c r="D35" i="3"/>
  <c r="I35" i="3" s="1"/>
  <c r="F35" i="3"/>
  <c r="A38" i="3"/>
  <c r="B37" i="3"/>
  <c r="E37" i="3"/>
  <c r="A39" i="6" l="1"/>
  <c r="B38" i="6"/>
  <c r="E38" i="6"/>
  <c r="D35" i="6"/>
  <c r="F35" i="6"/>
  <c r="C34" i="6"/>
  <c r="E38" i="5"/>
  <c r="A39" i="5"/>
  <c r="B38" i="5"/>
  <c r="D36" i="5"/>
  <c r="F36" i="5"/>
  <c r="C35" i="5"/>
  <c r="A39" i="4"/>
  <c r="E39" i="4" s="1"/>
  <c r="B38" i="4"/>
  <c r="D35" i="4"/>
  <c r="I35" i="4" s="1"/>
  <c r="F35" i="4"/>
  <c r="C34" i="4"/>
  <c r="E38" i="3"/>
  <c r="A39" i="3"/>
  <c r="B38" i="3"/>
  <c r="D36" i="3"/>
  <c r="F36" i="3"/>
  <c r="C35" i="3"/>
  <c r="C35" i="6" l="1"/>
  <c r="C36" i="5"/>
  <c r="C36" i="3"/>
  <c r="I35" i="6"/>
  <c r="E39" i="6"/>
  <c r="A40" i="6"/>
  <c r="B39" i="6"/>
  <c r="I36" i="5"/>
  <c r="A40" i="5"/>
  <c r="B39" i="5"/>
  <c r="E39" i="5"/>
  <c r="D36" i="4"/>
  <c r="F36" i="4"/>
  <c r="A40" i="4"/>
  <c r="E40" i="4" s="1"/>
  <c r="B39" i="4"/>
  <c r="C35" i="4"/>
  <c r="I36" i="3"/>
  <c r="A40" i="3"/>
  <c r="B39" i="3"/>
  <c r="E39" i="3"/>
  <c r="D36" i="6" l="1"/>
  <c r="I36" i="6" s="1"/>
  <c r="F36" i="6"/>
  <c r="A41" i="6"/>
  <c r="A42" i="6" s="1"/>
  <c r="B40" i="6"/>
  <c r="E40" i="6"/>
  <c r="D37" i="5"/>
  <c r="I37" i="5" s="1"/>
  <c r="F37" i="5"/>
  <c r="E40" i="5"/>
  <c r="A41" i="5"/>
  <c r="B40" i="5"/>
  <c r="C36" i="4"/>
  <c r="A41" i="4"/>
  <c r="B40" i="4"/>
  <c r="I36" i="4"/>
  <c r="D37" i="3"/>
  <c r="I37" i="3" s="1"/>
  <c r="F37" i="3"/>
  <c r="E40" i="3"/>
  <c r="A41" i="3"/>
  <c r="B40" i="3"/>
  <c r="E41" i="4" l="1"/>
  <c r="A42" i="4"/>
  <c r="E42" i="4" s="1"/>
  <c r="E41" i="6"/>
  <c r="B41" i="6"/>
  <c r="D37" i="6"/>
  <c r="F37" i="6"/>
  <c r="C36" i="6"/>
  <c r="A42" i="5"/>
  <c r="B41" i="5"/>
  <c r="E41" i="5"/>
  <c r="D38" i="5"/>
  <c r="F38" i="5"/>
  <c r="C37" i="5"/>
  <c r="I37" i="4"/>
  <c r="D37" i="4"/>
  <c r="F37" i="4"/>
  <c r="B41" i="4"/>
  <c r="A42" i="3"/>
  <c r="B41" i="3"/>
  <c r="E41" i="3"/>
  <c r="D38" i="3"/>
  <c r="F38" i="3"/>
  <c r="C37" i="3"/>
  <c r="C38" i="3" l="1"/>
  <c r="C37" i="6"/>
  <c r="C38" i="5"/>
  <c r="I37" i="6"/>
  <c r="B42" i="6"/>
  <c r="B43" i="6" s="1"/>
  <c r="E42" i="6"/>
  <c r="E43" i="6" s="1"/>
  <c r="I38" i="5"/>
  <c r="E42" i="5"/>
  <c r="E43" i="5" s="1"/>
  <c r="B42" i="5"/>
  <c r="B43" i="5" s="1"/>
  <c r="D38" i="4"/>
  <c r="F38" i="4"/>
  <c r="B42" i="4"/>
  <c r="B43" i="4" s="1"/>
  <c r="E43" i="4"/>
  <c r="C37" i="4"/>
  <c r="I38" i="3"/>
  <c r="E42" i="3"/>
  <c r="E43" i="3" s="1"/>
  <c r="B42" i="3"/>
  <c r="B43" i="3" s="1"/>
  <c r="D38" i="6" l="1"/>
  <c r="F38" i="6"/>
  <c r="D39" i="5"/>
  <c r="I39" i="5" s="1"/>
  <c r="F39" i="5"/>
  <c r="C38" i="4"/>
  <c r="I38" i="4"/>
  <c r="D39" i="3"/>
  <c r="I39" i="3" s="1"/>
  <c r="F39" i="3"/>
  <c r="C38" i="6" l="1"/>
  <c r="I38" i="6"/>
  <c r="I40" i="5"/>
  <c r="D40" i="5"/>
  <c r="F40" i="5"/>
  <c r="C39" i="5"/>
  <c r="D39" i="4"/>
  <c r="I39" i="4" s="1"/>
  <c r="F39" i="4"/>
  <c r="D40" i="3"/>
  <c r="I40" i="3" s="1"/>
  <c r="F40" i="3"/>
  <c r="C39" i="3"/>
  <c r="D39" i="6" l="1"/>
  <c r="F39" i="6"/>
  <c r="D41" i="5"/>
  <c r="I41" i="5"/>
  <c r="F41" i="5"/>
  <c r="C40" i="5"/>
  <c r="D40" i="4"/>
  <c r="F40" i="4"/>
  <c r="C39" i="4"/>
  <c r="D41" i="3"/>
  <c r="I41" i="3" s="1"/>
  <c r="F41" i="3"/>
  <c r="C40" i="3"/>
  <c r="G30" i="1"/>
  <c r="C39" i="6" l="1"/>
  <c r="I39" i="6"/>
  <c r="D42" i="5"/>
  <c r="I42" i="5" s="1"/>
  <c r="F42" i="5"/>
  <c r="F43" i="5" s="1"/>
  <c r="K43" i="5" s="1"/>
  <c r="C41" i="5"/>
  <c r="C40" i="4"/>
  <c r="I40" i="4"/>
  <c r="I42" i="3"/>
  <c r="D42" i="3"/>
  <c r="F42" i="3"/>
  <c r="F43" i="3" s="1"/>
  <c r="K43" i="3" s="1"/>
  <c r="C41" i="3"/>
  <c r="A30" i="1"/>
  <c r="D40" i="6" l="1"/>
  <c r="I40" i="6" s="1"/>
  <c r="F40" i="6"/>
  <c r="C42" i="5"/>
  <c r="J43" i="5" s="1"/>
  <c r="D43" i="5"/>
  <c r="D41" i="4"/>
  <c r="I41" i="4" s="1"/>
  <c r="F41" i="4"/>
  <c r="C42" i="3"/>
  <c r="J43" i="3" s="1"/>
  <c r="D43" i="3"/>
  <c r="H30" i="1"/>
  <c r="I30" i="1"/>
  <c r="D41" i="6" l="1"/>
  <c r="F41" i="6"/>
  <c r="C40" i="6"/>
  <c r="C43" i="5"/>
  <c r="D42" i="4"/>
  <c r="F42" i="4"/>
  <c r="F43" i="4" s="1"/>
  <c r="K43" i="4" s="1"/>
  <c r="C41" i="4"/>
  <c r="C43" i="3"/>
  <c r="D31" i="1"/>
  <c r="I31" i="1" s="1"/>
  <c r="C30" i="1"/>
  <c r="F31" i="1"/>
  <c r="C41" i="6" l="1"/>
  <c r="I41" i="6"/>
  <c r="C42" i="4"/>
  <c r="J43" i="4" s="1"/>
  <c r="D43" i="4"/>
  <c r="I42" i="4"/>
  <c r="H43" i="1"/>
  <c r="G43" i="1"/>
  <c r="B29" i="1"/>
  <c r="C29" i="1" s="1"/>
  <c r="D29" i="1" s="1"/>
  <c r="E29" i="1" s="1"/>
  <c r="F29" i="1" s="1"/>
  <c r="G29" i="1" s="1"/>
  <c r="H29" i="1" s="1"/>
  <c r="I29" i="1" s="1"/>
  <c r="J29" i="1" s="1"/>
  <c r="K29" i="1" s="1"/>
  <c r="A32" i="1"/>
  <c r="E32" i="1" l="1"/>
  <c r="D42" i="6"/>
  <c r="I42" i="6" s="1"/>
  <c r="F42" i="6"/>
  <c r="F43" i="6" s="1"/>
  <c r="K43" i="6" s="1"/>
  <c r="C43" i="4"/>
  <c r="B31" i="1"/>
  <c r="C31" i="1"/>
  <c r="A33" i="1"/>
  <c r="E33" i="1" s="1"/>
  <c r="B32" i="1"/>
  <c r="C42" i="6" l="1"/>
  <c r="J43" i="6" s="1"/>
  <c r="D43" i="6"/>
  <c r="A34" i="1"/>
  <c r="E34" i="1" s="1"/>
  <c r="B33" i="1"/>
  <c r="C43" i="6" l="1"/>
  <c r="A35" i="1"/>
  <c r="E35" i="1" s="1"/>
  <c r="B34" i="1"/>
  <c r="A36" i="1" l="1"/>
  <c r="E36" i="1" s="1"/>
  <c r="B35" i="1"/>
  <c r="A37" i="1" l="1"/>
  <c r="E37" i="1" s="1"/>
  <c r="B36" i="1"/>
  <c r="A38" i="1" l="1"/>
  <c r="E38" i="1" s="1"/>
  <c r="B37" i="1"/>
  <c r="A39" i="1" l="1"/>
  <c r="E39" i="1" s="1"/>
  <c r="B38" i="1"/>
  <c r="A40" i="1" l="1"/>
  <c r="E40" i="1" s="1"/>
  <c r="B39" i="1"/>
  <c r="A41" i="1" l="1"/>
  <c r="E41" i="1" s="1"/>
  <c r="B40" i="1"/>
  <c r="A42" i="1" l="1"/>
  <c r="B41" i="1"/>
  <c r="B42" i="1" l="1"/>
  <c r="B43" i="1" s="1"/>
  <c r="E42" i="1"/>
  <c r="D32" i="1"/>
  <c r="I32" i="1" s="1"/>
  <c r="F32" i="1"/>
  <c r="C32" i="1" l="1"/>
  <c r="D33" i="1" l="1"/>
  <c r="I33" i="1" s="1"/>
  <c r="F33" i="1"/>
  <c r="C33" i="1" l="1"/>
  <c r="D34" i="1"/>
  <c r="I34" i="1" s="1"/>
  <c r="F34" i="1" l="1"/>
  <c r="C34" i="1" l="1"/>
  <c r="F35" i="1" l="1"/>
  <c r="D35" i="1"/>
  <c r="I35" i="1" s="1"/>
  <c r="C35" i="1" l="1"/>
  <c r="D36" i="1" l="1"/>
  <c r="I36" i="1" s="1"/>
  <c r="F36" i="1"/>
  <c r="C36" i="1" l="1"/>
  <c r="D37" i="1"/>
  <c r="I37" i="1" s="1"/>
  <c r="F37" i="1"/>
  <c r="C37" i="1" l="1"/>
  <c r="D38" i="1" l="1"/>
  <c r="I38" i="1" s="1"/>
  <c r="F38" i="1"/>
  <c r="C38" i="1" l="1"/>
  <c r="D39" i="1" l="1"/>
  <c r="I39" i="1" s="1"/>
  <c r="F39" i="1"/>
  <c r="C39" i="1" l="1"/>
  <c r="D40" i="1" l="1"/>
  <c r="I40" i="1" s="1"/>
  <c r="F40" i="1"/>
  <c r="C40" i="1" l="1"/>
  <c r="D41" i="1" l="1"/>
  <c r="I41" i="1" s="1"/>
  <c r="D42" i="1" s="1"/>
  <c r="F41" i="1"/>
  <c r="C41" i="1" l="1"/>
  <c r="I42" i="1" l="1"/>
  <c r="E43" i="1"/>
  <c r="F42" i="1"/>
  <c r="F43" i="1" l="1"/>
  <c r="K43" i="1" s="1"/>
  <c r="C42" i="1"/>
  <c r="J43" i="1" s="1"/>
  <c r="D43" i="1"/>
  <c r="C43" i="1" l="1"/>
</calcChain>
</file>

<file path=xl/sharedStrings.xml><?xml version="1.0" encoding="utf-8"?>
<sst xmlns="http://schemas.openxmlformats.org/spreadsheetml/2006/main" count="450" uniqueCount="42">
  <si>
    <t>Назва продукту:</t>
  </si>
  <si>
    <t>Дата надання кредиту:</t>
  </si>
  <si>
    <t>Строк користування кредитом, місяців:</t>
  </si>
  <si>
    <t>Погашення суми кредиту:</t>
  </si>
  <si>
    <t>щомісячно</t>
  </si>
  <si>
    <t>Погашення процентів:</t>
  </si>
  <si>
    <t>Номінальна процентна ставка, % в місяць:</t>
  </si>
  <si>
    <t>Супутні витрати позичальника</t>
  </si>
  <si>
    <t>Комісія за оформлення та обслуговування картки, грн:</t>
  </si>
  <si>
    <t>Комісія за видачу готівки (в касах та банкоматах Банку), % від суми:</t>
  </si>
  <si>
    <t>Комісія за користування кредитним лімітом (% в місяць)</t>
  </si>
  <si>
    <t>Дата
платежу</t>
  </si>
  <si>
    <t>Кількість
днів</t>
  </si>
  <si>
    <t>Сума платежу за розрахунковий період, грн</t>
  </si>
  <si>
    <t>Реальна
відсоткова
ставка, %</t>
  </si>
  <si>
    <t>проценти,
грн.</t>
  </si>
  <si>
    <t>на користь банку</t>
  </si>
  <si>
    <t>за оформлення та обслуговування картки, грн.</t>
  </si>
  <si>
    <t>за видачу
готівки, грн</t>
  </si>
  <si>
    <t>х</t>
  </si>
  <si>
    <t>x</t>
  </si>
  <si>
    <t>ИТОГО</t>
  </si>
  <si>
    <t>щомісячна комісія</t>
  </si>
  <si>
    <t>Комісія за оформлення та обслуговування картки в тіло кредиту</t>
  </si>
  <si>
    <t>Доля коштів, що видаються в касах та банкоматах Банку</t>
  </si>
  <si>
    <t>Залишок заборгованості за кредитом на кінець місяця, грн.</t>
  </si>
  <si>
    <t>Сума обов'язкового погашення, щомісяця, % від заборгованості на кінець попереднього місяця</t>
  </si>
  <si>
    <t>погашення основної суми кредиту</t>
  </si>
  <si>
    <t>У тому числі, грн:</t>
  </si>
  <si>
    <t xml:space="preserve">Сума кредиту, грн. (ліміт): </t>
  </si>
  <si>
    <t>Графік платежів /
Розрахунок сукупної вартості кредиту та реальної процентної ставки *</t>
  </si>
  <si>
    <t>Відсутня</t>
  </si>
  <si>
    <t xml:space="preserve">Кредитна картка без пільгового періоду "Чесна Картка". Сума кредитного ліміту - 5000 грн. </t>
  </si>
  <si>
    <t xml:space="preserve">Кредитна картка без пільгового періоду "Чесна Картка". Сума кредитного ліміту - 10 000 грн. </t>
  </si>
  <si>
    <t xml:space="preserve">Кредитна картка без пільгового періоду "Чесна Картка". Сума кредитного ліміту - 15 000 грн. </t>
  </si>
  <si>
    <t xml:space="preserve">Кредитна картка без пільгового періоду "Чесна Картка". Сума кредитного ліміту - 20 000 грн. </t>
  </si>
  <si>
    <t xml:space="preserve">Кредитна картка без пільгового періоду "Чесна Картка". Сума кредитного ліміту - від 20 001 до 200 000 грн. </t>
  </si>
  <si>
    <t>Комісія за користування кредитним лімітом (фікс. сума в день)</t>
  </si>
  <si>
    <t>Кредитна картка без пільгового періоду "Чесна Картка"</t>
  </si>
  <si>
    <t>* Розрахунок сукупної вартості кредиту та реальної процентної ставки, визначений у цьому Додатку, здійснено, приймаючи до уваги наступні припущення:
1. кредит надається у день укладення Кредитного договору шляхом зняття готівки у банкоматі Банку Кредит Дніпро;
2. кредит погашається Позичальником щомісячно у розмірі мінімального платежу (сума нарахованих відсотків та комісій) та остаточно погашається в останній місяць дії договору.</t>
  </si>
  <si>
    <t>Загальні витрати по кредиту, грн</t>
  </si>
  <si>
    <t>Загальна вартість кредиту,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</si>
</sst>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9" fontId="0" fillId="2" borderId="0" xfId="0" applyNumberForma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4" fontId="2" fillId="2" borderId="4" xfId="0" applyNumberFormat="1" applyFont="1" applyFill="1" applyBorder="1" applyAlignment="1" applyProtection="1">
      <alignment horizontal="center" vertical="center"/>
      <protection hidden="1"/>
    </xf>
    <xf numFmtId="4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4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0" borderId="11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4" fillId="2" borderId="11" xfId="0" applyFont="1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1" xfId="0" applyFill="1" applyBorder="1" applyAlignment="1" applyProtection="1">
      <alignment wrapText="1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14" fontId="2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12" xfId="0" applyBorder="1" applyProtection="1"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2" borderId="11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22" xfId="0" applyFont="1" applyFill="1" applyBorder="1" applyAlignment="1" applyProtection="1">
      <alignment horizontal="left" vertical="center" wrapText="1"/>
      <protection hidden="1"/>
    </xf>
    <xf numFmtId="0" fontId="6" fillId="2" borderId="23" xfId="0" applyFont="1" applyFill="1" applyBorder="1" applyAlignment="1" applyProtection="1">
      <alignment horizontal="left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9" fontId="0" fillId="2" borderId="2" xfId="0" applyNumberFormat="1" applyFill="1" applyBorder="1" applyAlignment="1" applyProtection="1">
      <alignment horizontal="center"/>
      <protection hidden="1"/>
    </xf>
    <xf numFmtId="9" fontId="0" fillId="2" borderId="3" xfId="0" applyNumberFormat="1" applyFill="1" applyBorder="1" applyAlignment="1" applyProtection="1">
      <alignment horizontal="center"/>
      <protection hidden="1"/>
    </xf>
    <xf numFmtId="9" fontId="0" fillId="2" borderId="7" xfId="0" applyNumberFormat="1" applyFill="1" applyBorder="1" applyAlignment="1" applyProtection="1">
      <alignment horizontal="center"/>
      <protection hidden="1"/>
    </xf>
    <xf numFmtId="2" fontId="0" fillId="2" borderId="2" xfId="0" applyNumberFormat="1" applyFill="1" applyBorder="1" applyAlignment="1" applyProtection="1">
      <alignment horizontal="center"/>
      <protection hidden="1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2" borderId="7" xfId="0" applyNumberFormat="1" applyFill="1" applyBorder="1" applyAlignment="1" applyProtection="1">
      <alignment horizontal="center"/>
      <protection hidden="1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9" fontId="0" fillId="2" borderId="3" xfId="0" applyNumberFormat="1" applyFill="1" applyBorder="1" applyAlignment="1" applyProtection="1">
      <alignment horizontal="center" vertical="center"/>
      <protection hidden="1"/>
    </xf>
    <xf numFmtId="9" fontId="0" fillId="2" borderId="7" xfId="0" applyNumberFormat="1" applyFill="1" applyBorder="1" applyAlignment="1" applyProtection="1">
      <alignment horizontal="center" vertical="center"/>
      <protection hidden="1"/>
    </xf>
    <xf numFmtId="164" fontId="0" fillId="2" borderId="2" xfId="1" applyNumberFormat="1" applyFont="1" applyFill="1" applyBorder="1" applyAlignment="1" applyProtection="1">
      <alignment horizontal="center"/>
      <protection hidden="1"/>
    </xf>
    <xf numFmtId="164" fontId="0" fillId="2" borderId="3" xfId="1" applyNumberFormat="1" applyFont="1" applyFill="1" applyBorder="1" applyAlignment="1" applyProtection="1">
      <alignment horizontal="center"/>
      <protection hidden="1"/>
    </xf>
    <xf numFmtId="164" fontId="0" fillId="2" borderId="7" xfId="1" applyNumberFormat="1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3" fontId="0" fillId="3" borderId="2" xfId="0" applyNumberFormat="1" applyFill="1" applyBorder="1" applyAlignment="1" applyProtection="1">
      <alignment horizontal="center"/>
      <protection hidden="1"/>
    </xf>
    <xf numFmtId="3" fontId="0" fillId="3" borderId="3" xfId="0" applyNumberFormat="1" applyFill="1" applyBorder="1" applyAlignment="1" applyProtection="1">
      <alignment horizontal="center"/>
      <protection hidden="1"/>
    </xf>
    <xf numFmtId="3" fontId="0" fillId="3" borderId="7" xfId="0" applyNumberFormat="1" applyFill="1" applyBorder="1" applyAlignment="1" applyProtection="1">
      <alignment horizontal="center"/>
      <protection hidden="1"/>
    </xf>
    <xf numFmtId="10" fontId="0" fillId="2" borderId="2" xfId="0" applyNumberFormat="1" applyFill="1" applyBorder="1" applyAlignment="1" applyProtection="1">
      <alignment horizontal="center"/>
      <protection hidden="1"/>
    </xf>
    <xf numFmtId="10" fontId="0" fillId="2" borderId="3" xfId="0" applyNumberFormat="1" applyFill="1" applyBorder="1" applyAlignment="1" applyProtection="1">
      <alignment horizontal="center"/>
      <protection hidden="1"/>
    </xf>
    <xf numFmtId="10" fontId="0" fillId="2" borderId="7" xfId="0" applyNumberFormat="1" applyFill="1" applyBorder="1" applyAlignment="1" applyProtection="1">
      <alignment horizontal="center"/>
      <protection hidden="1"/>
    </xf>
    <xf numFmtId="10" fontId="0" fillId="2" borderId="2" xfId="1" applyNumberFormat="1" applyFont="1" applyFill="1" applyBorder="1" applyAlignment="1" applyProtection="1">
      <alignment horizontal="center"/>
      <protection hidden="1"/>
    </xf>
    <xf numFmtId="10" fontId="0" fillId="2" borderId="3" xfId="1" applyNumberFormat="1" applyFont="1" applyFill="1" applyBorder="1" applyAlignment="1" applyProtection="1">
      <alignment horizontal="center"/>
      <protection hidden="1"/>
    </xf>
    <xf numFmtId="10" fontId="0" fillId="2" borderId="7" xfId="1" applyNumberFormat="1" applyFont="1" applyFill="1" applyBorder="1" applyAlignment="1" applyProtection="1">
      <alignment horizontal="center"/>
      <protection hidden="1"/>
    </xf>
    <xf numFmtId="3" fontId="0" fillId="3" borderId="2" xfId="0" applyNumberFormat="1" applyFill="1" applyBorder="1" applyAlignment="1" applyProtection="1">
      <alignment horizontal="center"/>
      <protection locked="0" hidden="1"/>
    </xf>
    <xf numFmtId="3" fontId="0" fillId="3" borderId="3" xfId="0" applyNumberFormat="1" applyFill="1" applyBorder="1" applyAlignment="1" applyProtection="1">
      <alignment horizontal="center"/>
      <protection locked="0" hidden="1"/>
    </xf>
    <xf numFmtId="3" fontId="0" fillId="3" borderId="7" xfId="0" applyNumberFormat="1" applyFill="1" applyBorder="1" applyAlignment="1" applyProtection="1">
      <alignment horizontal="center"/>
      <protection locked="0" hidden="1"/>
    </xf>
    <xf numFmtId="4" fontId="3" fillId="3" borderId="4" xfId="0" applyNumberFormat="1" applyFont="1" applyFill="1" applyBorder="1" applyAlignment="1" applyProtection="1">
      <alignment horizontal="center" vertical="center"/>
      <protection hidden="1"/>
    </xf>
    <xf numFmtId="10" fontId="3" fillId="3" borderId="4" xfId="0" applyNumberFormat="1" applyFont="1" applyFill="1" applyBorder="1" applyAlignment="1" applyProtection="1">
      <alignment horizontal="center" vertical="center"/>
      <protection hidden="1"/>
    </xf>
    <xf numFmtId="4" fontId="3" fillId="3" borderId="20" xfId="0" applyNumberFormat="1" applyFont="1" applyFill="1" applyBorder="1" applyAlignment="1" applyProtection="1">
      <alignment horizontal="center" vertical="center"/>
      <protection hidden="1"/>
    </xf>
    <xf numFmtId="14" fontId="0" fillId="2" borderId="2" xfId="0" applyNumberFormat="1" applyFill="1" applyBorder="1" applyAlignment="1" applyProtection="1">
      <alignment horizontal="center"/>
      <protection locked="0" hidden="1"/>
    </xf>
    <xf numFmtId="14" fontId="0" fillId="2" borderId="3" xfId="0" applyNumberFormat="1" applyFill="1" applyBorder="1" applyAlignment="1" applyProtection="1">
      <alignment horizontal="center"/>
      <protection locked="0" hidden="1"/>
    </xf>
    <xf numFmtId="14" fontId="0" fillId="2" borderId="7" xfId="0" applyNumberFormat="1" applyFill="1" applyBorder="1" applyAlignment="1" applyProtection="1">
      <alignment horizontal="center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Normal="100" workbookViewId="0">
      <selection activeCell="D21" sqref="D21:I21"/>
    </sheetView>
  </sheetViews>
  <sheetFormatPr defaultRowHeight="15" x14ac:dyDescent="0.25"/>
  <cols>
    <col min="1" max="1" width="61.42578125" customWidth="1"/>
    <col min="3" max="3" width="15.7109375" customWidth="1"/>
    <col min="6" max="6" width="10.140625" bestFit="1" customWidth="1"/>
    <col min="7" max="7" width="9.140625" customWidth="1"/>
    <col min="12" max="12" width="10.28515625" bestFit="1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  <c r="L5" s="3"/>
      <c r="M5" s="3"/>
      <c r="N5" s="3"/>
    </row>
    <row r="6" spans="1:14" ht="15" customHeight="1" x14ac:dyDescent="0.25">
      <c r="A6" s="52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4"/>
      <c r="L6" s="3"/>
      <c r="M6" s="3"/>
      <c r="N6" s="3"/>
    </row>
    <row r="7" spans="1:14" ht="15" customHeight="1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4"/>
      <c r="L7" s="3"/>
      <c r="M7" s="3"/>
      <c r="N7" s="3"/>
    </row>
    <row r="8" spans="1:14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20"/>
      <c r="L8" s="3"/>
      <c r="M8" s="3"/>
      <c r="N8" s="3"/>
    </row>
    <row r="9" spans="1:14" x14ac:dyDescent="0.25">
      <c r="A9" s="21" t="s">
        <v>0</v>
      </c>
      <c r="B9" s="19"/>
      <c r="C9" s="19"/>
      <c r="D9" s="37" t="s">
        <v>38</v>
      </c>
      <c r="E9" s="38"/>
      <c r="F9" s="38"/>
      <c r="G9" s="38"/>
      <c r="H9" s="38"/>
      <c r="I9" s="39"/>
      <c r="J9" s="19"/>
      <c r="K9" s="20"/>
      <c r="L9" s="3"/>
      <c r="M9" s="3"/>
      <c r="N9" s="3"/>
    </row>
    <row r="10" spans="1:14" x14ac:dyDescent="0.25">
      <c r="A10" s="22" t="s">
        <v>1</v>
      </c>
      <c r="B10" s="19"/>
      <c r="C10" s="19"/>
      <c r="D10" s="85">
        <v>44105</v>
      </c>
      <c r="E10" s="86"/>
      <c r="F10" s="86"/>
      <c r="G10" s="86"/>
      <c r="H10" s="86"/>
      <c r="I10" s="87"/>
      <c r="J10" s="19"/>
      <c r="K10" s="20"/>
      <c r="L10" s="3"/>
      <c r="M10" s="3"/>
      <c r="N10" s="3"/>
    </row>
    <row r="11" spans="1:14" x14ac:dyDescent="0.25">
      <c r="A11" s="22" t="s">
        <v>29</v>
      </c>
      <c r="B11" s="19"/>
      <c r="C11" s="19"/>
      <c r="D11" s="70">
        <v>5000</v>
      </c>
      <c r="E11" s="71"/>
      <c r="F11" s="71"/>
      <c r="G11" s="71"/>
      <c r="H11" s="71"/>
      <c r="I11" s="72"/>
      <c r="J11" s="19"/>
      <c r="K11" s="20"/>
      <c r="L11" s="3"/>
      <c r="M11" s="3"/>
      <c r="N11" s="3"/>
    </row>
    <row r="12" spans="1:14" x14ac:dyDescent="0.25">
      <c r="A12" s="22" t="s">
        <v>2</v>
      </c>
      <c r="B12" s="19"/>
      <c r="C12" s="19"/>
      <c r="D12" s="37">
        <v>12</v>
      </c>
      <c r="E12" s="38"/>
      <c r="F12" s="38"/>
      <c r="G12" s="38"/>
      <c r="H12" s="38"/>
      <c r="I12" s="39"/>
      <c r="J12" s="19"/>
      <c r="K12" s="20"/>
      <c r="L12" s="3"/>
      <c r="M12" s="3"/>
      <c r="N12" s="3"/>
    </row>
    <row r="13" spans="1:14" x14ac:dyDescent="0.25">
      <c r="A13" s="21" t="s">
        <v>3</v>
      </c>
      <c r="B13" s="19"/>
      <c r="C13" s="19"/>
      <c r="D13" s="37" t="s">
        <v>4</v>
      </c>
      <c r="E13" s="38"/>
      <c r="F13" s="38"/>
      <c r="G13" s="38"/>
      <c r="H13" s="38"/>
      <c r="I13" s="39"/>
      <c r="J13" s="19"/>
      <c r="K13" s="20"/>
      <c r="L13" s="3"/>
      <c r="M13" s="3"/>
      <c r="N13" s="3"/>
    </row>
    <row r="14" spans="1:14" ht="30" x14ac:dyDescent="0.25">
      <c r="A14" s="23" t="s">
        <v>26</v>
      </c>
      <c r="B14" s="19"/>
      <c r="C14" s="19"/>
      <c r="D14" s="46">
        <v>0</v>
      </c>
      <c r="E14" s="47"/>
      <c r="F14" s="47"/>
      <c r="G14" s="47"/>
      <c r="H14" s="47"/>
      <c r="I14" s="48"/>
      <c r="J14" s="19"/>
      <c r="K14" s="20"/>
      <c r="L14" s="3"/>
      <c r="M14" s="3"/>
      <c r="N14" s="3"/>
    </row>
    <row r="15" spans="1:14" x14ac:dyDescent="0.25">
      <c r="A15" s="21" t="s">
        <v>5</v>
      </c>
      <c r="B15" s="19"/>
      <c r="C15" s="19"/>
      <c r="D15" s="37" t="s">
        <v>4</v>
      </c>
      <c r="E15" s="38"/>
      <c r="F15" s="38"/>
      <c r="G15" s="38"/>
      <c r="H15" s="38"/>
      <c r="I15" s="39"/>
      <c r="J15" s="19"/>
      <c r="K15" s="20"/>
      <c r="L15" s="3"/>
      <c r="M15" s="3"/>
      <c r="N15" s="3"/>
    </row>
    <row r="16" spans="1:14" x14ac:dyDescent="0.25">
      <c r="A16" s="22" t="s">
        <v>6</v>
      </c>
      <c r="B16" s="19"/>
      <c r="C16" s="19"/>
      <c r="D16" s="49">
        <v>9.9999999999999995E-7</v>
      </c>
      <c r="E16" s="50"/>
      <c r="F16" s="50"/>
      <c r="G16" s="50"/>
      <c r="H16" s="50"/>
      <c r="I16" s="51"/>
      <c r="J16" s="19"/>
      <c r="K16" s="20"/>
      <c r="L16" s="3"/>
      <c r="M16" s="3"/>
      <c r="N16" s="3"/>
    </row>
    <row r="17" spans="1:14" x14ac:dyDescent="0.25">
      <c r="A17" s="21" t="s">
        <v>7</v>
      </c>
      <c r="B17" s="19"/>
      <c r="C17" s="19"/>
      <c r="D17" s="37"/>
      <c r="E17" s="38"/>
      <c r="F17" s="38"/>
      <c r="G17" s="38"/>
      <c r="H17" s="38"/>
      <c r="I17" s="39"/>
      <c r="J17" s="19"/>
      <c r="K17" s="20"/>
      <c r="L17" s="3"/>
      <c r="M17" s="3"/>
      <c r="N17" s="3"/>
    </row>
    <row r="18" spans="1:14" x14ac:dyDescent="0.25">
      <c r="A18" s="22" t="s">
        <v>8</v>
      </c>
      <c r="B18" s="19"/>
      <c r="C18" s="19"/>
      <c r="D18" s="37">
        <v>0</v>
      </c>
      <c r="E18" s="38"/>
      <c r="F18" s="38"/>
      <c r="G18" s="38"/>
      <c r="H18" s="38"/>
      <c r="I18" s="39"/>
      <c r="J18" s="19"/>
      <c r="K18" s="20"/>
      <c r="L18" s="3"/>
      <c r="M18" s="3"/>
      <c r="N18" s="3"/>
    </row>
    <row r="19" spans="1:14" x14ac:dyDescent="0.25">
      <c r="A19" s="22" t="s">
        <v>23</v>
      </c>
      <c r="B19" s="19"/>
      <c r="C19" s="19"/>
      <c r="D19" s="37" t="s">
        <v>31</v>
      </c>
      <c r="E19" s="38"/>
      <c r="F19" s="38"/>
      <c r="G19" s="38"/>
      <c r="H19" s="38"/>
      <c r="I19" s="39"/>
      <c r="J19" s="19"/>
      <c r="K19" s="20"/>
      <c r="L19" s="3"/>
      <c r="M19" s="3"/>
      <c r="N19" s="3"/>
    </row>
    <row r="20" spans="1:14" x14ac:dyDescent="0.25">
      <c r="A20" s="22" t="s">
        <v>9</v>
      </c>
      <c r="B20" s="19"/>
      <c r="C20" s="19"/>
      <c r="D20" s="40">
        <v>0</v>
      </c>
      <c r="E20" s="41"/>
      <c r="F20" s="41"/>
      <c r="G20" s="41"/>
      <c r="H20" s="41"/>
      <c r="I20" s="42"/>
      <c r="J20" s="19"/>
      <c r="K20" s="20"/>
      <c r="L20" s="3"/>
      <c r="M20" s="3"/>
      <c r="N20" s="3"/>
    </row>
    <row r="21" spans="1:14" x14ac:dyDescent="0.25">
      <c r="A21" s="22" t="s">
        <v>24</v>
      </c>
      <c r="B21" s="19"/>
      <c r="C21" s="19"/>
      <c r="D21" s="40">
        <v>0.5</v>
      </c>
      <c r="E21" s="41"/>
      <c r="F21" s="41"/>
      <c r="G21" s="41"/>
      <c r="H21" s="41"/>
      <c r="I21" s="42"/>
      <c r="J21" s="19"/>
      <c r="K21" s="20"/>
      <c r="L21" s="3"/>
      <c r="M21" s="3"/>
      <c r="N21" s="3"/>
    </row>
    <row r="22" spans="1:14" x14ac:dyDescent="0.25">
      <c r="A22" s="22" t="s">
        <v>37</v>
      </c>
      <c r="B22" s="19"/>
      <c r="C22" s="19"/>
      <c r="D22" s="43">
        <v>15</v>
      </c>
      <c r="E22" s="44"/>
      <c r="F22" s="44"/>
      <c r="G22" s="44"/>
      <c r="H22" s="44"/>
      <c r="I22" s="45"/>
      <c r="J22" s="19"/>
      <c r="K22" s="20"/>
      <c r="L22" s="3"/>
      <c r="M22" s="3"/>
      <c r="N22" s="3"/>
    </row>
    <row r="23" spans="1:14" x14ac:dyDescent="0.25">
      <c r="A23" s="22"/>
      <c r="B23" s="19"/>
      <c r="C23" s="19"/>
      <c r="D23" s="4"/>
      <c r="E23" s="4"/>
      <c r="F23" s="4"/>
      <c r="G23" s="4"/>
      <c r="H23" s="4"/>
      <c r="I23" s="4"/>
      <c r="J23" s="19"/>
      <c r="K23" s="20"/>
      <c r="L23" s="3"/>
      <c r="M23" s="3"/>
      <c r="N23" s="3"/>
    </row>
    <row r="24" spans="1:14" x14ac:dyDescent="0.25">
      <c r="A24" s="22"/>
      <c r="B24" s="19"/>
      <c r="C24" s="19"/>
      <c r="D24" s="4"/>
      <c r="E24" s="4"/>
      <c r="F24" s="4"/>
      <c r="G24" s="4"/>
      <c r="H24" s="4"/>
      <c r="I24" s="4"/>
      <c r="J24" s="19"/>
      <c r="K24" s="20"/>
      <c r="L24" s="3"/>
      <c r="M24" s="3"/>
      <c r="N24" s="3"/>
    </row>
    <row r="25" spans="1:14" x14ac:dyDescent="0.25">
      <c r="A25" s="22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"/>
      <c r="M25" s="3"/>
      <c r="N25" s="3"/>
    </row>
    <row r="26" spans="1:14" ht="15" customHeight="1" x14ac:dyDescent="0.25">
      <c r="A26" s="61" t="s">
        <v>11</v>
      </c>
      <c r="B26" s="55" t="s">
        <v>12</v>
      </c>
      <c r="C26" s="64" t="s">
        <v>13</v>
      </c>
      <c r="D26" s="67" t="s">
        <v>28</v>
      </c>
      <c r="E26" s="69"/>
      <c r="F26" s="69"/>
      <c r="G26" s="69"/>
      <c r="H26" s="68"/>
      <c r="I26" s="55" t="s">
        <v>25</v>
      </c>
      <c r="J26" s="55" t="s">
        <v>14</v>
      </c>
      <c r="K26" s="58" t="s">
        <v>40</v>
      </c>
      <c r="L26" s="3"/>
      <c r="M26" s="3"/>
      <c r="N26" s="3"/>
    </row>
    <row r="27" spans="1:14" ht="24" customHeight="1" x14ac:dyDescent="0.25">
      <c r="A27" s="62"/>
      <c r="B27" s="56"/>
      <c r="C27" s="65"/>
      <c r="D27" s="55" t="s">
        <v>27</v>
      </c>
      <c r="E27" s="55" t="s">
        <v>22</v>
      </c>
      <c r="F27" s="55" t="s">
        <v>15</v>
      </c>
      <c r="G27" s="67" t="s">
        <v>16</v>
      </c>
      <c r="H27" s="68"/>
      <c r="I27" s="56"/>
      <c r="J27" s="56"/>
      <c r="K27" s="59"/>
      <c r="L27" s="3"/>
      <c r="M27" s="3"/>
      <c r="N27" s="3"/>
    </row>
    <row r="28" spans="1:14" ht="84" x14ac:dyDescent="0.25">
      <c r="A28" s="63"/>
      <c r="B28" s="57"/>
      <c r="C28" s="66"/>
      <c r="D28" s="57"/>
      <c r="E28" s="57"/>
      <c r="F28" s="57"/>
      <c r="G28" s="5" t="s">
        <v>17</v>
      </c>
      <c r="H28" s="6" t="s">
        <v>18</v>
      </c>
      <c r="I28" s="57"/>
      <c r="J28" s="57"/>
      <c r="K28" s="60"/>
      <c r="L28" s="3"/>
      <c r="M28" s="3"/>
      <c r="N28" s="3"/>
    </row>
    <row r="29" spans="1:14" x14ac:dyDescent="0.25">
      <c r="A29" s="24">
        <v>1</v>
      </c>
      <c r="B29" s="7">
        <f>A29+1</f>
        <v>2</v>
      </c>
      <c r="C29" s="7">
        <f t="shared" ref="C29" si="0">B29+1</f>
        <v>3</v>
      </c>
      <c r="D29" s="7">
        <f t="shared" ref="D29" si="1">C29+1</f>
        <v>4</v>
      </c>
      <c r="E29" s="7">
        <f t="shared" ref="E29" si="2">D29+1</f>
        <v>5</v>
      </c>
      <c r="F29" s="7">
        <f t="shared" ref="F29" si="3">E29+1</f>
        <v>6</v>
      </c>
      <c r="G29" s="7">
        <f t="shared" ref="G29" si="4">F29+1</f>
        <v>7</v>
      </c>
      <c r="H29" s="7">
        <f t="shared" ref="H29" si="5">G29+1</f>
        <v>8</v>
      </c>
      <c r="I29" s="7">
        <f t="shared" ref="I29" si="6">H29+1</f>
        <v>9</v>
      </c>
      <c r="J29" s="7">
        <f t="shared" ref="J29" si="7">I29+1</f>
        <v>10</v>
      </c>
      <c r="K29" s="25">
        <f t="shared" ref="K29" si="8">J29+1</f>
        <v>11</v>
      </c>
      <c r="L29" s="3"/>
      <c r="M29" s="13"/>
      <c r="N29" s="3"/>
    </row>
    <row r="30" spans="1:14" x14ac:dyDescent="0.25">
      <c r="A30" s="26">
        <f>D10</f>
        <v>44105</v>
      </c>
      <c r="B30" s="2" t="s">
        <v>19</v>
      </c>
      <c r="C30" s="8">
        <f>G30+H30-I30</f>
        <v>-5000</v>
      </c>
      <c r="D30" s="9" t="s">
        <v>19</v>
      </c>
      <c r="E30" s="9" t="s">
        <v>19</v>
      </c>
      <c r="F30" s="9" t="s">
        <v>19</v>
      </c>
      <c r="G30" s="8">
        <f>D18</f>
        <v>0</v>
      </c>
      <c r="H30" s="8">
        <f>IF(D19="ні",(D11*D20*D21)/(100%+D20*D21),((D11-G30)*D20*D21)/(100%+D20*D21))</f>
        <v>0</v>
      </c>
      <c r="I30" s="9">
        <f>D11</f>
        <v>5000</v>
      </c>
      <c r="J30" s="7" t="s">
        <v>19</v>
      </c>
      <c r="K30" s="25" t="s">
        <v>19</v>
      </c>
      <c r="L30" s="3"/>
      <c r="M30" s="13"/>
      <c r="N30" s="3"/>
    </row>
    <row r="31" spans="1:14" x14ac:dyDescent="0.25">
      <c r="A31" s="26">
        <f>EDATE(CONCATENATE("25.",MONTH(A30),".",YEAR(A30)),1)</f>
        <v>44160</v>
      </c>
      <c r="B31" s="2">
        <f>A31-A30</f>
        <v>55</v>
      </c>
      <c r="C31" s="8">
        <f>D31+E31+F31</f>
        <v>450.00493150684929</v>
      </c>
      <c r="D31" s="8">
        <f>I30*$D$14</f>
        <v>0</v>
      </c>
      <c r="E31" s="8">
        <f>$D$22*30</f>
        <v>450</v>
      </c>
      <c r="F31" s="9">
        <f>(EDATE(CONCATENATE("01.",MONTH(A30),".",YEAR(A30)),1)-1-A30)/365*I30*$D$16*12</f>
        <v>4.9315068493150684E-3</v>
      </c>
      <c r="G31" s="8" t="s">
        <v>19</v>
      </c>
      <c r="H31" s="8" t="s">
        <v>19</v>
      </c>
      <c r="I31" s="9">
        <f>I30-D31</f>
        <v>5000</v>
      </c>
      <c r="J31" s="7" t="s">
        <v>19</v>
      </c>
      <c r="K31" s="25" t="s">
        <v>19</v>
      </c>
      <c r="L31" s="3"/>
      <c r="M31" s="13"/>
      <c r="N31" s="3"/>
    </row>
    <row r="32" spans="1:14" x14ac:dyDescent="0.25">
      <c r="A32" s="26">
        <f>EDATE(A31,1)</f>
        <v>44190</v>
      </c>
      <c r="B32" s="2">
        <f t="shared" ref="B32:B42" si="9">A32-A31</f>
        <v>30</v>
      </c>
      <c r="C32" s="8">
        <f t="shared" ref="C32:C41" si="10">D32+E32+F32</f>
        <v>450.00493150684929</v>
      </c>
      <c r="D32" s="8">
        <f t="shared" ref="D32:D41" si="11">I31*$D$14</f>
        <v>0</v>
      </c>
      <c r="E32" s="8">
        <f t="shared" ref="E32:E42" si="12">$D$22*(A32-A31)</f>
        <v>450</v>
      </c>
      <c r="F32" s="9">
        <f t="shared" ref="F32:F42" si="13">(EDATE(CONCATENATE("01.",MONTH(A31),".",YEAR(A31)),1)-1-A31)/365*I31*$D$16*12+(A31-(EDATE(CONCATENATE("01.",MONTH(A31),".",YEAR(A31)),0)-1))/365*I30*$D$16*12</f>
        <v>4.9315068493150684E-3</v>
      </c>
      <c r="G32" s="8" t="s">
        <v>19</v>
      </c>
      <c r="H32" s="8" t="s">
        <v>19</v>
      </c>
      <c r="I32" s="9">
        <f>I31-D32</f>
        <v>5000</v>
      </c>
      <c r="J32" s="7" t="s">
        <v>19</v>
      </c>
      <c r="K32" s="25" t="s">
        <v>19</v>
      </c>
      <c r="L32" s="3"/>
      <c r="M32" s="13"/>
      <c r="N32" s="14"/>
    </row>
    <row r="33" spans="1:14" x14ac:dyDescent="0.25">
      <c r="A33" s="26">
        <f t="shared" ref="A33:A42" si="14">EDATE(A32,1)</f>
        <v>44221</v>
      </c>
      <c r="B33" s="2">
        <f t="shared" si="9"/>
        <v>31</v>
      </c>
      <c r="C33" s="8">
        <f t="shared" si="10"/>
        <v>465.00509589041098</v>
      </c>
      <c r="D33" s="8">
        <f t="shared" si="11"/>
        <v>0</v>
      </c>
      <c r="E33" s="8">
        <f t="shared" si="12"/>
        <v>465</v>
      </c>
      <c r="F33" s="9">
        <f t="shared" si="13"/>
        <v>5.0958904109589037E-3</v>
      </c>
      <c r="G33" s="8" t="s">
        <v>19</v>
      </c>
      <c r="H33" s="8" t="s">
        <v>19</v>
      </c>
      <c r="I33" s="9">
        <f t="shared" ref="I33:I42" si="15">I32-D33</f>
        <v>5000</v>
      </c>
      <c r="J33" s="7" t="s">
        <v>19</v>
      </c>
      <c r="K33" s="25" t="s">
        <v>19</v>
      </c>
      <c r="L33" s="3"/>
      <c r="M33" s="13"/>
      <c r="N33" s="3"/>
    </row>
    <row r="34" spans="1:14" x14ac:dyDescent="0.25">
      <c r="A34" s="26">
        <f t="shared" si="14"/>
        <v>44252</v>
      </c>
      <c r="B34" s="2">
        <f t="shared" si="9"/>
        <v>31</v>
      </c>
      <c r="C34" s="8">
        <f t="shared" si="10"/>
        <v>465.00509589041098</v>
      </c>
      <c r="D34" s="8">
        <f t="shared" si="11"/>
        <v>0</v>
      </c>
      <c r="E34" s="8">
        <f t="shared" si="12"/>
        <v>465</v>
      </c>
      <c r="F34" s="9">
        <f t="shared" si="13"/>
        <v>5.0958904109589037E-3</v>
      </c>
      <c r="G34" s="8" t="s">
        <v>19</v>
      </c>
      <c r="H34" s="8" t="s">
        <v>19</v>
      </c>
      <c r="I34" s="9">
        <f t="shared" si="15"/>
        <v>5000</v>
      </c>
      <c r="J34" s="7" t="s">
        <v>19</v>
      </c>
      <c r="K34" s="25" t="s">
        <v>19</v>
      </c>
      <c r="L34" s="3"/>
      <c r="M34" s="3"/>
      <c r="N34" s="3"/>
    </row>
    <row r="35" spans="1:14" x14ac:dyDescent="0.25">
      <c r="A35" s="26">
        <f t="shared" si="14"/>
        <v>44280</v>
      </c>
      <c r="B35" s="2">
        <f t="shared" si="9"/>
        <v>28</v>
      </c>
      <c r="C35" s="8">
        <f t="shared" si="10"/>
        <v>420.00460273972601</v>
      </c>
      <c r="D35" s="8">
        <f t="shared" si="11"/>
        <v>0</v>
      </c>
      <c r="E35" s="8">
        <f t="shared" si="12"/>
        <v>420</v>
      </c>
      <c r="F35" s="9">
        <f t="shared" si="13"/>
        <v>4.6027397260273968E-3</v>
      </c>
      <c r="G35" s="8" t="s">
        <v>19</v>
      </c>
      <c r="H35" s="8" t="s">
        <v>19</v>
      </c>
      <c r="I35" s="9">
        <f t="shared" si="15"/>
        <v>5000</v>
      </c>
      <c r="J35" s="7" t="s">
        <v>19</v>
      </c>
      <c r="K35" s="25" t="s">
        <v>19</v>
      </c>
      <c r="L35" s="3"/>
      <c r="M35" s="3"/>
      <c r="N35" s="3"/>
    </row>
    <row r="36" spans="1:14" x14ac:dyDescent="0.25">
      <c r="A36" s="26">
        <f t="shared" si="14"/>
        <v>44311</v>
      </c>
      <c r="B36" s="2">
        <f t="shared" si="9"/>
        <v>31</v>
      </c>
      <c r="C36" s="8">
        <f t="shared" si="10"/>
        <v>465.00509589041098</v>
      </c>
      <c r="D36" s="8">
        <f t="shared" si="11"/>
        <v>0</v>
      </c>
      <c r="E36" s="8">
        <f t="shared" si="12"/>
        <v>465</v>
      </c>
      <c r="F36" s="9">
        <f t="shared" si="13"/>
        <v>5.0958904109589037E-3</v>
      </c>
      <c r="G36" s="8" t="s">
        <v>19</v>
      </c>
      <c r="H36" s="8" t="s">
        <v>19</v>
      </c>
      <c r="I36" s="9">
        <f t="shared" si="15"/>
        <v>5000</v>
      </c>
      <c r="J36" s="7" t="s">
        <v>19</v>
      </c>
      <c r="K36" s="25" t="s">
        <v>19</v>
      </c>
      <c r="L36" s="3"/>
      <c r="M36" s="3"/>
      <c r="N36" s="3"/>
    </row>
    <row r="37" spans="1:14" x14ac:dyDescent="0.25">
      <c r="A37" s="26">
        <f t="shared" si="14"/>
        <v>44341</v>
      </c>
      <c r="B37" s="2">
        <f t="shared" si="9"/>
        <v>30</v>
      </c>
      <c r="C37" s="8">
        <f t="shared" si="10"/>
        <v>450.00493150684929</v>
      </c>
      <c r="D37" s="8">
        <f t="shared" si="11"/>
        <v>0</v>
      </c>
      <c r="E37" s="8">
        <f t="shared" si="12"/>
        <v>450</v>
      </c>
      <c r="F37" s="9">
        <f t="shared" si="13"/>
        <v>4.9315068493150684E-3</v>
      </c>
      <c r="G37" s="8" t="s">
        <v>19</v>
      </c>
      <c r="H37" s="8" t="s">
        <v>19</v>
      </c>
      <c r="I37" s="9">
        <f t="shared" si="15"/>
        <v>5000</v>
      </c>
      <c r="J37" s="7" t="s">
        <v>19</v>
      </c>
      <c r="K37" s="25" t="s">
        <v>19</v>
      </c>
      <c r="L37" s="3"/>
      <c r="M37" s="3"/>
      <c r="N37" s="3"/>
    </row>
    <row r="38" spans="1:14" x14ac:dyDescent="0.25">
      <c r="A38" s="26">
        <f t="shared" si="14"/>
        <v>44372</v>
      </c>
      <c r="B38" s="2">
        <f t="shared" si="9"/>
        <v>31</v>
      </c>
      <c r="C38" s="8">
        <f t="shared" si="10"/>
        <v>465.00509589041098</v>
      </c>
      <c r="D38" s="8">
        <f t="shared" si="11"/>
        <v>0</v>
      </c>
      <c r="E38" s="8">
        <f t="shared" si="12"/>
        <v>465</v>
      </c>
      <c r="F38" s="9">
        <f t="shared" si="13"/>
        <v>5.0958904109589037E-3</v>
      </c>
      <c r="G38" s="8" t="s">
        <v>19</v>
      </c>
      <c r="H38" s="8" t="s">
        <v>19</v>
      </c>
      <c r="I38" s="9">
        <f t="shared" si="15"/>
        <v>5000</v>
      </c>
      <c r="J38" s="7" t="s">
        <v>19</v>
      </c>
      <c r="K38" s="25" t="s">
        <v>19</v>
      </c>
      <c r="L38" s="3"/>
      <c r="M38" s="3"/>
      <c r="N38" s="3"/>
    </row>
    <row r="39" spans="1:14" x14ac:dyDescent="0.25">
      <c r="A39" s="26">
        <f t="shared" si="14"/>
        <v>44402</v>
      </c>
      <c r="B39" s="2">
        <f t="shared" si="9"/>
        <v>30</v>
      </c>
      <c r="C39" s="8">
        <f t="shared" si="10"/>
        <v>450.00493150684929</v>
      </c>
      <c r="D39" s="8">
        <f t="shared" si="11"/>
        <v>0</v>
      </c>
      <c r="E39" s="8">
        <f t="shared" si="12"/>
        <v>450</v>
      </c>
      <c r="F39" s="9">
        <f t="shared" si="13"/>
        <v>4.9315068493150684E-3</v>
      </c>
      <c r="G39" s="8" t="s">
        <v>19</v>
      </c>
      <c r="H39" s="8" t="s">
        <v>19</v>
      </c>
      <c r="I39" s="9">
        <f t="shared" si="15"/>
        <v>5000</v>
      </c>
      <c r="J39" s="7" t="s">
        <v>19</v>
      </c>
      <c r="K39" s="25" t="s">
        <v>19</v>
      </c>
      <c r="L39" s="3"/>
      <c r="M39" s="3"/>
      <c r="N39" s="3"/>
    </row>
    <row r="40" spans="1:14" x14ac:dyDescent="0.25">
      <c r="A40" s="26">
        <f t="shared" si="14"/>
        <v>44433</v>
      </c>
      <c r="B40" s="2">
        <f t="shared" si="9"/>
        <v>31</v>
      </c>
      <c r="C40" s="8">
        <f t="shared" si="10"/>
        <v>465.00509589041098</v>
      </c>
      <c r="D40" s="8">
        <f t="shared" si="11"/>
        <v>0</v>
      </c>
      <c r="E40" s="8">
        <f t="shared" si="12"/>
        <v>465</v>
      </c>
      <c r="F40" s="9">
        <f t="shared" si="13"/>
        <v>5.0958904109589037E-3</v>
      </c>
      <c r="G40" s="8" t="s">
        <v>19</v>
      </c>
      <c r="H40" s="8" t="s">
        <v>19</v>
      </c>
      <c r="I40" s="9">
        <f t="shared" si="15"/>
        <v>5000</v>
      </c>
      <c r="J40" s="7" t="s">
        <v>19</v>
      </c>
      <c r="K40" s="25" t="s">
        <v>19</v>
      </c>
      <c r="L40" s="3"/>
      <c r="M40" s="3"/>
      <c r="N40" s="3"/>
    </row>
    <row r="41" spans="1:14" x14ac:dyDescent="0.25">
      <c r="A41" s="26">
        <f t="shared" si="14"/>
        <v>44464</v>
      </c>
      <c r="B41" s="2">
        <f t="shared" si="9"/>
        <v>31</v>
      </c>
      <c r="C41" s="8">
        <f t="shared" si="10"/>
        <v>465.00509589041098</v>
      </c>
      <c r="D41" s="8">
        <f t="shared" si="11"/>
        <v>0</v>
      </c>
      <c r="E41" s="8">
        <f t="shared" si="12"/>
        <v>465</v>
      </c>
      <c r="F41" s="9">
        <f t="shared" si="13"/>
        <v>5.0958904109589037E-3</v>
      </c>
      <c r="G41" s="8" t="s">
        <v>19</v>
      </c>
      <c r="H41" s="8" t="s">
        <v>19</v>
      </c>
      <c r="I41" s="9">
        <f t="shared" si="15"/>
        <v>5000</v>
      </c>
      <c r="J41" s="7" t="s">
        <v>19</v>
      </c>
      <c r="K41" s="25" t="s">
        <v>19</v>
      </c>
      <c r="L41" s="3"/>
      <c r="M41" s="3"/>
      <c r="N41" s="3"/>
    </row>
    <row r="42" spans="1:14" x14ac:dyDescent="0.25">
      <c r="A42" s="26">
        <f t="shared" si="14"/>
        <v>44494</v>
      </c>
      <c r="B42" s="2">
        <f t="shared" si="9"/>
        <v>30</v>
      </c>
      <c r="C42" s="8">
        <f>D42+E42+F42</f>
        <v>5450.0049315068491</v>
      </c>
      <c r="D42" s="8">
        <f>I41</f>
        <v>5000</v>
      </c>
      <c r="E42" s="8">
        <f t="shared" si="12"/>
        <v>450</v>
      </c>
      <c r="F42" s="9">
        <f t="shared" si="13"/>
        <v>4.9315068493150684E-3</v>
      </c>
      <c r="G42" s="8" t="s">
        <v>19</v>
      </c>
      <c r="H42" s="8" t="s">
        <v>19</v>
      </c>
      <c r="I42" s="9">
        <f t="shared" si="15"/>
        <v>0</v>
      </c>
      <c r="J42" s="7" t="s">
        <v>19</v>
      </c>
      <c r="K42" s="25" t="s">
        <v>19</v>
      </c>
      <c r="L42" s="3"/>
      <c r="M42" s="3"/>
      <c r="N42" s="3"/>
    </row>
    <row r="43" spans="1:14" x14ac:dyDescent="0.25">
      <c r="A43" s="27" t="s">
        <v>21</v>
      </c>
      <c r="B43" s="10">
        <f>SUM(B31:B42)</f>
        <v>389</v>
      </c>
      <c r="C43" s="82">
        <f>SUM(C31:C42)</f>
        <v>10460.059835616437</v>
      </c>
      <c r="D43" s="11">
        <f>SUM(D31:D42)</f>
        <v>5000</v>
      </c>
      <c r="E43" s="11">
        <f>SUM(E30:E42)</f>
        <v>5460</v>
      </c>
      <c r="F43" s="11">
        <f t="shared" ref="F43:H43" si="16">SUM(F30:F42)</f>
        <v>5.9835616438356165E-2</v>
      </c>
      <c r="G43" s="11">
        <f t="shared" si="16"/>
        <v>0</v>
      </c>
      <c r="H43" s="11">
        <f t="shared" si="16"/>
        <v>0</v>
      </c>
      <c r="I43" s="12" t="s">
        <v>20</v>
      </c>
      <c r="J43" s="83">
        <f>XIRR(C30:C42,A30:A42)</f>
        <v>1.5815244317054751</v>
      </c>
      <c r="K43" s="84">
        <f>SUM(E43:H43)</f>
        <v>5460.0598356164382</v>
      </c>
      <c r="L43" s="3"/>
      <c r="M43" s="3"/>
      <c r="N43" s="3"/>
    </row>
    <row r="44" spans="1:14" x14ac:dyDescent="0.25">
      <c r="A44" s="18"/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3"/>
      <c r="M44" s="3"/>
      <c r="N44" s="3"/>
    </row>
    <row r="45" spans="1:14" ht="48.75" customHeight="1" x14ac:dyDescent="0.25">
      <c r="A45" s="33" t="s">
        <v>39</v>
      </c>
      <c r="B45" s="34"/>
      <c r="C45" s="34"/>
      <c r="D45" s="34"/>
      <c r="E45" s="34"/>
      <c r="F45" s="34"/>
      <c r="G45" s="34"/>
      <c r="H45" s="34"/>
      <c r="I45" s="34"/>
      <c r="J45" s="34"/>
      <c r="K45" s="30"/>
      <c r="L45" s="3"/>
      <c r="M45" s="3"/>
      <c r="N45" s="3"/>
    </row>
    <row r="46" spans="1:14" ht="144.75" customHeight="1" thickBo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1"/>
      <c r="L46" s="3"/>
      <c r="M46" s="3"/>
      <c r="N46" s="3"/>
    </row>
    <row r="47" spans="1:14" ht="60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24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55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24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nM5UaMTR2vvFWlySNpkmPWF4krWb5djST4uLnRd85Z2/JKzclQMR1567nw3NY8980QdH8AA8att83MmpefltbA==" saltValue="gn4uRTzZjh3qYDB4EkECdQ==" spinCount="100000" sheet="1" objects="1" scenarios="1" selectLockedCells="1" selectUnlockedCells="1"/>
  <protectedRanges>
    <protectedRange sqref="H61:K61 A57:E59 F54 H53 H55 I50:K57 F50:F52 F56:F58 H59:K59" name="Диапазон1"/>
  </protectedRanges>
  <mergeCells count="29">
    <mergeCell ref="D18:I18"/>
    <mergeCell ref="D11:I11"/>
    <mergeCell ref="J26:J28"/>
    <mergeCell ref="K26:K28"/>
    <mergeCell ref="A26:A28"/>
    <mergeCell ref="B26:B28"/>
    <mergeCell ref="C26:C28"/>
    <mergeCell ref="E27:E28"/>
    <mergeCell ref="F27:F28"/>
    <mergeCell ref="G27:H27"/>
    <mergeCell ref="I26:I28"/>
    <mergeCell ref="D27:D28"/>
    <mergeCell ref="D26:H26"/>
    <mergeCell ref="A2:K2"/>
    <mergeCell ref="A45:J45"/>
    <mergeCell ref="A46:J46"/>
    <mergeCell ref="D17:I17"/>
    <mergeCell ref="D19:I19"/>
    <mergeCell ref="D20:I20"/>
    <mergeCell ref="D21:I21"/>
    <mergeCell ref="D22:I22"/>
    <mergeCell ref="D12:I12"/>
    <mergeCell ref="D13:I13"/>
    <mergeCell ref="D14:I14"/>
    <mergeCell ref="D15:I15"/>
    <mergeCell ref="D16:I16"/>
    <mergeCell ref="A6:K7"/>
    <mergeCell ref="D9:I9"/>
    <mergeCell ref="D10:I10"/>
  </mergeCells>
  <dataValidations count="2">
    <dataValidation allowBlank="1" showInputMessage="1" showErrorMessage="1" prompt="ФИО ответственного сотрудника (подписант договора о кредитной карте)" sqref="A59"/>
    <dataValidation allowBlank="1" showInputMessage="1" showErrorMessage="1" prompt="Данные клиента должны совпадать с паспортными." sqref="F50:F52 F54 F56:F58"/>
  </dataValidations>
  <pageMargins left="0.25" right="0.25" top="0.75" bottom="0.75" header="0.3" footer="0.3"/>
  <pageSetup paperSize="9" scale="5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Normal="100" workbookViewId="0">
      <selection activeCell="O30" sqref="O30"/>
    </sheetView>
  </sheetViews>
  <sheetFormatPr defaultRowHeight="15" x14ac:dyDescent="0.25"/>
  <cols>
    <col min="1" max="1" width="61.42578125" customWidth="1"/>
    <col min="3" max="3" width="15.7109375" customWidth="1"/>
    <col min="6" max="6" width="10.140625" bestFit="1" customWidth="1"/>
    <col min="7" max="7" width="9.140625" customWidth="1"/>
    <col min="12" max="12" width="10.28515625" bestFit="1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  <c r="L5" s="3"/>
      <c r="M5" s="3"/>
      <c r="N5" s="3"/>
    </row>
    <row r="6" spans="1:14" ht="15" customHeight="1" x14ac:dyDescent="0.25">
      <c r="A6" s="52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4"/>
      <c r="L6" s="3"/>
      <c r="M6" s="3"/>
      <c r="N6" s="3"/>
    </row>
    <row r="7" spans="1:14" ht="15" customHeight="1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4"/>
      <c r="L7" s="3"/>
      <c r="M7" s="3"/>
      <c r="N7" s="3"/>
    </row>
    <row r="8" spans="1:14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20"/>
      <c r="L8" s="3"/>
      <c r="M8" s="3"/>
      <c r="N8" s="3"/>
    </row>
    <row r="9" spans="1:14" x14ac:dyDescent="0.25">
      <c r="A9" s="21" t="s">
        <v>0</v>
      </c>
      <c r="B9" s="19"/>
      <c r="C9" s="19"/>
      <c r="D9" s="37" t="s">
        <v>38</v>
      </c>
      <c r="E9" s="38"/>
      <c r="F9" s="38"/>
      <c r="G9" s="38"/>
      <c r="H9" s="38"/>
      <c r="I9" s="39"/>
      <c r="J9" s="19"/>
      <c r="K9" s="20"/>
      <c r="L9" s="3"/>
      <c r="M9" s="3"/>
      <c r="N9" s="3"/>
    </row>
    <row r="10" spans="1:14" x14ac:dyDescent="0.25">
      <c r="A10" s="22" t="s">
        <v>1</v>
      </c>
      <c r="B10" s="19"/>
      <c r="C10" s="19"/>
      <c r="D10" s="85">
        <v>44105</v>
      </c>
      <c r="E10" s="86"/>
      <c r="F10" s="86"/>
      <c r="G10" s="86"/>
      <c r="H10" s="86"/>
      <c r="I10" s="87"/>
      <c r="J10" s="19"/>
      <c r="K10" s="20"/>
      <c r="L10" s="3"/>
      <c r="M10" s="3"/>
      <c r="N10" s="3"/>
    </row>
    <row r="11" spans="1:14" x14ac:dyDescent="0.25">
      <c r="A11" s="22" t="s">
        <v>29</v>
      </c>
      <c r="B11" s="19"/>
      <c r="C11" s="19"/>
      <c r="D11" s="70">
        <v>10000</v>
      </c>
      <c r="E11" s="71"/>
      <c r="F11" s="71"/>
      <c r="G11" s="71"/>
      <c r="H11" s="71"/>
      <c r="I11" s="72"/>
      <c r="J11" s="19"/>
      <c r="K11" s="20"/>
      <c r="L11" s="3"/>
      <c r="M11" s="3"/>
      <c r="N11" s="3"/>
    </row>
    <row r="12" spans="1:14" x14ac:dyDescent="0.25">
      <c r="A12" s="22" t="s">
        <v>2</v>
      </c>
      <c r="B12" s="19"/>
      <c r="C12" s="19"/>
      <c r="D12" s="37">
        <v>12</v>
      </c>
      <c r="E12" s="38"/>
      <c r="F12" s="38"/>
      <c r="G12" s="38"/>
      <c r="H12" s="38"/>
      <c r="I12" s="39"/>
      <c r="J12" s="19"/>
      <c r="K12" s="20"/>
      <c r="L12" s="3"/>
      <c r="M12" s="3"/>
      <c r="N12" s="3"/>
    </row>
    <row r="13" spans="1:14" x14ac:dyDescent="0.25">
      <c r="A13" s="21" t="s">
        <v>3</v>
      </c>
      <c r="B13" s="19"/>
      <c r="C13" s="19"/>
      <c r="D13" s="37" t="s">
        <v>4</v>
      </c>
      <c r="E13" s="38"/>
      <c r="F13" s="38"/>
      <c r="G13" s="38"/>
      <c r="H13" s="38"/>
      <c r="I13" s="39"/>
      <c r="J13" s="19"/>
      <c r="K13" s="20"/>
      <c r="L13" s="3"/>
      <c r="M13" s="3"/>
      <c r="N13" s="3"/>
    </row>
    <row r="14" spans="1:14" ht="30" x14ac:dyDescent="0.25">
      <c r="A14" s="23" t="s">
        <v>26</v>
      </c>
      <c r="B14" s="19"/>
      <c r="C14" s="19"/>
      <c r="D14" s="46">
        <v>0</v>
      </c>
      <c r="E14" s="47"/>
      <c r="F14" s="47"/>
      <c r="G14" s="47"/>
      <c r="H14" s="47"/>
      <c r="I14" s="48"/>
      <c r="J14" s="19"/>
      <c r="K14" s="20"/>
      <c r="L14" s="3"/>
      <c r="M14" s="3"/>
      <c r="N14" s="3"/>
    </row>
    <row r="15" spans="1:14" x14ac:dyDescent="0.25">
      <c r="A15" s="21" t="s">
        <v>5</v>
      </c>
      <c r="B15" s="19"/>
      <c r="C15" s="19"/>
      <c r="D15" s="37" t="s">
        <v>4</v>
      </c>
      <c r="E15" s="38"/>
      <c r="F15" s="38"/>
      <c r="G15" s="38"/>
      <c r="H15" s="38"/>
      <c r="I15" s="39"/>
      <c r="J15" s="19"/>
      <c r="K15" s="20"/>
      <c r="L15" s="3"/>
      <c r="M15" s="3"/>
      <c r="N15" s="3"/>
    </row>
    <row r="16" spans="1:14" x14ac:dyDescent="0.25">
      <c r="A16" s="22" t="s">
        <v>6</v>
      </c>
      <c r="B16" s="19"/>
      <c r="C16" s="19"/>
      <c r="D16" s="49">
        <v>9.9999999999999995E-7</v>
      </c>
      <c r="E16" s="50"/>
      <c r="F16" s="50"/>
      <c r="G16" s="50"/>
      <c r="H16" s="50"/>
      <c r="I16" s="51"/>
      <c r="J16" s="19"/>
      <c r="K16" s="20"/>
      <c r="L16" s="3"/>
      <c r="M16" s="3"/>
      <c r="N16" s="3"/>
    </row>
    <row r="17" spans="1:14" x14ac:dyDescent="0.25">
      <c r="A17" s="21" t="s">
        <v>7</v>
      </c>
      <c r="B17" s="19"/>
      <c r="C17" s="19"/>
      <c r="D17" s="37"/>
      <c r="E17" s="38"/>
      <c r="F17" s="38"/>
      <c r="G17" s="38"/>
      <c r="H17" s="38"/>
      <c r="I17" s="39"/>
      <c r="J17" s="19"/>
      <c r="K17" s="20"/>
      <c r="L17" s="3"/>
      <c r="M17" s="3"/>
      <c r="N17" s="3"/>
    </row>
    <row r="18" spans="1:14" x14ac:dyDescent="0.25">
      <c r="A18" s="22" t="s">
        <v>8</v>
      </c>
      <c r="B18" s="19"/>
      <c r="C18" s="19"/>
      <c r="D18" s="37">
        <v>0</v>
      </c>
      <c r="E18" s="38"/>
      <c r="F18" s="38"/>
      <c r="G18" s="38"/>
      <c r="H18" s="38"/>
      <c r="I18" s="39"/>
      <c r="J18" s="19"/>
      <c r="K18" s="20"/>
      <c r="L18" s="3"/>
      <c r="M18" s="3"/>
      <c r="N18" s="3"/>
    </row>
    <row r="19" spans="1:14" x14ac:dyDescent="0.25">
      <c r="A19" s="22" t="s">
        <v>23</v>
      </c>
      <c r="B19" s="19"/>
      <c r="C19" s="19"/>
      <c r="D19" s="37" t="s">
        <v>31</v>
      </c>
      <c r="E19" s="38"/>
      <c r="F19" s="38"/>
      <c r="G19" s="38"/>
      <c r="H19" s="38"/>
      <c r="I19" s="39"/>
      <c r="J19" s="19"/>
      <c r="K19" s="20"/>
      <c r="L19" s="3"/>
      <c r="M19" s="3"/>
      <c r="N19" s="3"/>
    </row>
    <row r="20" spans="1:14" x14ac:dyDescent="0.25">
      <c r="A20" s="22" t="s">
        <v>9</v>
      </c>
      <c r="B20" s="19"/>
      <c r="C20" s="19"/>
      <c r="D20" s="40">
        <v>0</v>
      </c>
      <c r="E20" s="41"/>
      <c r="F20" s="41"/>
      <c r="G20" s="41"/>
      <c r="H20" s="41"/>
      <c r="I20" s="42"/>
      <c r="J20" s="19"/>
      <c r="K20" s="20"/>
      <c r="L20" s="3"/>
      <c r="M20" s="3"/>
      <c r="N20" s="3"/>
    </row>
    <row r="21" spans="1:14" x14ac:dyDescent="0.25">
      <c r="A21" s="22" t="s">
        <v>24</v>
      </c>
      <c r="B21" s="19"/>
      <c r="C21" s="19"/>
      <c r="D21" s="40">
        <v>0.5</v>
      </c>
      <c r="E21" s="41"/>
      <c r="F21" s="41"/>
      <c r="G21" s="41"/>
      <c r="H21" s="41"/>
      <c r="I21" s="42"/>
      <c r="J21" s="19"/>
      <c r="K21" s="20"/>
      <c r="L21" s="3"/>
      <c r="M21" s="3"/>
      <c r="N21" s="3"/>
    </row>
    <row r="22" spans="1:14" x14ac:dyDescent="0.25">
      <c r="A22" s="22" t="s">
        <v>37</v>
      </c>
      <c r="B22" s="19"/>
      <c r="C22" s="19"/>
      <c r="D22" s="43">
        <v>25</v>
      </c>
      <c r="E22" s="44"/>
      <c r="F22" s="44"/>
      <c r="G22" s="44"/>
      <c r="H22" s="44"/>
      <c r="I22" s="45"/>
      <c r="J22" s="19"/>
      <c r="K22" s="20"/>
      <c r="L22" s="3"/>
      <c r="M22" s="3"/>
      <c r="N22" s="3"/>
    </row>
    <row r="23" spans="1:14" x14ac:dyDescent="0.25">
      <c r="A23" s="22"/>
      <c r="B23" s="19"/>
      <c r="C23" s="19"/>
      <c r="D23" s="4"/>
      <c r="E23" s="4"/>
      <c r="F23" s="4"/>
      <c r="G23" s="4"/>
      <c r="H23" s="4"/>
      <c r="I23" s="4"/>
      <c r="J23" s="19"/>
      <c r="K23" s="20"/>
      <c r="L23" s="3"/>
      <c r="M23" s="3"/>
      <c r="N23" s="3"/>
    </row>
    <row r="24" spans="1:14" x14ac:dyDescent="0.25">
      <c r="A24" s="22"/>
      <c r="B24" s="19"/>
      <c r="C24" s="19"/>
      <c r="D24" s="4"/>
      <c r="E24" s="4"/>
      <c r="F24" s="4"/>
      <c r="G24" s="4"/>
      <c r="H24" s="4"/>
      <c r="I24" s="4"/>
      <c r="J24" s="19"/>
      <c r="K24" s="20"/>
      <c r="L24" s="3"/>
      <c r="M24" s="3"/>
      <c r="N24" s="3"/>
    </row>
    <row r="25" spans="1:14" x14ac:dyDescent="0.25">
      <c r="A25" s="22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"/>
      <c r="M25" s="3"/>
      <c r="N25" s="3"/>
    </row>
    <row r="26" spans="1:14" ht="15" customHeight="1" x14ac:dyDescent="0.25">
      <c r="A26" s="61" t="s">
        <v>11</v>
      </c>
      <c r="B26" s="55" t="s">
        <v>12</v>
      </c>
      <c r="C26" s="64" t="s">
        <v>13</v>
      </c>
      <c r="D26" s="67" t="s">
        <v>28</v>
      </c>
      <c r="E26" s="69"/>
      <c r="F26" s="69"/>
      <c r="G26" s="69"/>
      <c r="H26" s="68"/>
      <c r="I26" s="55" t="s">
        <v>25</v>
      </c>
      <c r="J26" s="55" t="s">
        <v>14</v>
      </c>
      <c r="K26" s="58" t="s">
        <v>40</v>
      </c>
      <c r="L26" s="3"/>
      <c r="M26" s="3"/>
      <c r="N26" s="3"/>
    </row>
    <row r="27" spans="1:14" ht="24" customHeight="1" x14ac:dyDescent="0.25">
      <c r="A27" s="62"/>
      <c r="B27" s="56"/>
      <c r="C27" s="65"/>
      <c r="D27" s="55" t="s">
        <v>27</v>
      </c>
      <c r="E27" s="55" t="s">
        <v>22</v>
      </c>
      <c r="F27" s="55" t="s">
        <v>15</v>
      </c>
      <c r="G27" s="67" t="s">
        <v>16</v>
      </c>
      <c r="H27" s="68"/>
      <c r="I27" s="56"/>
      <c r="J27" s="56"/>
      <c r="K27" s="59"/>
      <c r="L27" s="3"/>
      <c r="M27" s="3"/>
      <c r="N27" s="3"/>
    </row>
    <row r="28" spans="1:14" ht="84" x14ac:dyDescent="0.25">
      <c r="A28" s="63"/>
      <c r="B28" s="57"/>
      <c r="C28" s="66"/>
      <c r="D28" s="57"/>
      <c r="E28" s="57"/>
      <c r="F28" s="57"/>
      <c r="G28" s="5" t="s">
        <v>17</v>
      </c>
      <c r="H28" s="6" t="s">
        <v>18</v>
      </c>
      <c r="I28" s="57"/>
      <c r="J28" s="57"/>
      <c r="K28" s="60"/>
      <c r="L28" s="3"/>
      <c r="M28" s="3"/>
      <c r="N28" s="3"/>
    </row>
    <row r="29" spans="1:14" x14ac:dyDescent="0.25">
      <c r="A29" s="24">
        <v>1</v>
      </c>
      <c r="B29" s="7">
        <f>A29+1</f>
        <v>2</v>
      </c>
      <c r="C29" s="7">
        <f t="shared" ref="C29:K29" si="0">B29+1</f>
        <v>3</v>
      </c>
      <c r="D29" s="7">
        <f t="shared" si="0"/>
        <v>4</v>
      </c>
      <c r="E29" s="7">
        <f t="shared" si="0"/>
        <v>5</v>
      </c>
      <c r="F29" s="7">
        <f t="shared" si="0"/>
        <v>6</v>
      </c>
      <c r="G29" s="7">
        <f t="shared" si="0"/>
        <v>7</v>
      </c>
      <c r="H29" s="7">
        <f t="shared" si="0"/>
        <v>8</v>
      </c>
      <c r="I29" s="7">
        <f t="shared" si="0"/>
        <v>9</v>
      </c>
      <c r="J29" s="7">
        <f t="shared" si="0"/>
        <v>10</v>
      </c>
      <c r="K29" s="25">
        <f t="shared" si="0"/>
        <v>11</v>
      </c>
      <c r="L29" s="3"/>
      <c r="M29" s="13"/>
      <c r="N29" s="3"/>
    </row>
    <row r="30" spans="1:14" x14ac:dyDescent="0.25">
      <c r="A30" s="26">
        <f>D10</f>
        <v>44105</v>
      </c>
      <c r="B30" s="2" t="s">
        <v>19</v>
      </c>
      <c r="C30" s="8">
        <f>G30+H30-I30</f>
        <v>-10000</v>
      </c>
      <c r="D30" s="9" t="s">
        <v>19</v>
      </c>
      <c r="E30" s="9" t="s">
        <v>19</v>
      </c>
      <c r="F30" s="9" t="s">
        <v>19</v>
      </c>
      <c r="G30" s="8">
        <f>D18</f>
        <v>0</v>
      </c>
      <c r="H30" s="8">
        <f>IF(D19="ні",(D11*D20*D21)/(100%+D20*D21),((D11-G30)*D20*D21)/(100%+D20*D21))</f>
        <v>0</v>
      </c>
      <c r="I30" s="9">
        <f>D11</f>
        <v>10000</v>
      </c>
      <c r="J30" s="7" t="s">
        <v>19</v>
      </c>
      <c r="K30" s="25" t="s">
        <v>19</v>
      </c>
      <c r="L30" s="3"/>
      <c r="M30" s="13"/>
      <c r="N30" s="3"/>
    </row>
    <row r="31" spans="1:14" x14ac:dyDescent="0.25">
      <c r="A31" s="26">
        <f>EDATE(CONCATENATE("25.",MONTH(A30),".",YEAR(A30)),1)</f>
        <v>44160</v>
      </c>
      <c r="B31" s="2">
        <f>A31-A30</f>
        <v>55</v>
      </c>
      <c r="C31" s="8">
        <f>D31+E31+F31</f>
        <v>1375.0098630136986</v>
      </c>
      <c r="D31" s="8">
        <f>I30*$D$14</f>
        <v>0</v>
      </c>
      <c r="E31" s="8">
        <f>$D$22*(A31-A30)</f>
        <v>1375</v>
      </c>
      <c r="F31" s="9">
        <f>(EDATE(CONCATENATE("01.",MONTH(A30),".",YEAR(A30)),1)-1-A30)/365*I30*$D$16*12</f>
        <v>9.8630136986301367E-3</v>
      </c>
      <c r="G31" s="8" t="s">
        <v>19</v>
      </c>
      <c r="H31" s="8" t="s">
        <v>19</v>
      </c>
      <c r="I31" s="9">
        <f>I30-D31</f>
        <v>10000</v>
      </c>
      <c r="J31" s="7" t="s">
        <v>19</v>
      </c>
      <c r="K31" s="25" t="s">
        <v>19</v>
      </c>
      <c r="L31" s="3"/>
      <c r="M31" s="13"/>
      <c r="N31" s="3"/>
    </row>
    <row r="32" spans="1:14" x14ac:dyDescent="0.25">
      <c r="A32" s="26">
        <f>EDATE(A31,1)</f>
        <v>44190</v>
      </c>
      <c r="B32" s="2">
        <f t="shared" ref="B32:B42" si="1">A32-A31</f>
        <v>30</v>
      </c>
      <c r="C32" s="8">
        <f t="shared" ref="C32:C41" si="2">D32+E32+F32</f>
        <v>750.00986301369858</v>
      </c>
      <c r="D32" s="8">
        <f t="shared" ref="D32:D41" si="3">I31*$D$14</f>
        <v>0</v>
      </c>
      <c r="E32" s="8">
        <f t="shared" ref="E32:E42" si="4">$D$22*(A32-A31)</f>
        <v>750</v>
      </c>
      <c r="F32" s="9">
        <f t="shared" ref="F32:F42" si="5">(EDATE(CONCATENATE("01.",MONTH(A31),".",YEAR(A31)),1)-1-A31)/365*I31*$D$16*12+(A31-(EDATE(CONCATENATE("01.",MONTH(A31),".",YEAR(A31)),0)-1))/365*I30*$D$16*12</f>
        <v>9.8630136986301367E-3</v>
      </c>
      <c r="G32" s="8" t="s">
        <v>19</v>
      </c>
      <c r="H32" s="8" t="s">
        <v>19</v>
      </c>
      <c r="I32" s="9">
        <f>I31-D32</f>
        <v>10000</v>
      </c>
      <c r="J32" s="7" t="s">
        <v>19</v>
      </c>
      <c r="K32" s="25" t="s">
        <v>19</v>
      </c>
      <c r="L32" s="3"/>
      <c r="M32" s="13"/>
      <c r="N32" s="14"/>
    </row>
    <row r="33" spans="1:14" x14ac:dyDescent="0.25">
      <c r="A33" s="26">
        <f t="shared" ref="A33:A42" si="6">EDATE(A32,1)</f>
        <v>44221</v>
      </c>
      <c r="B33" s="2">
        <f t="shared" si="1"/>
        <v>31</v>
      </c>
      <c r="C33" s="8">
        <f t="shared" si="2"/>
        <v>775.01019178082197</v>
      </c>
      <c r="D33" s="8">
        <f t="shared" si="3"/>
        <v>0</v>
      </c>
      <c r="E33" s="8">
        <f t="shared" si="4"/>
        <v>775</v>
      </c>
      <c r="F33" s="9">
        <f t="shared" si="5"/>
        <v>1.0191780821917807E-2</v>
      </c>
      <c r="G33" s="8" t="s">
        <v>19</v>
      </c>
      <c r="H33" s="8" t="s">
        <v>19</v>
      </c>
      <c r="I33" s="9">
        <f t="shared" ref="I33:I42" si="7">I32-D33</f>
        <v>10000</v>
      </c>
      <c r="J33" s="7" t="s">
        <v>19</v>
      </c>
      <c r="K33" s="25" t="s">
        <v>19</v>
      </c>
      <c r="L33" s="3"/>
      <c r="M33" s="13"/>
      <c r="N33" s="3"/>
    </row>
    <row r="34" spans="1:14" x14ac:dyDescent="0.25">
      <c r="A34" s="26">
        <f t="shared" si="6"/>
        <v>44252</v>
      </c>
      <c r="B34" s="2">
        <f t="shared" si="1"/>
        <v>31</v>
      </c>
      <c r="C34" s="8">
        <f t="shared" si="2"/>
        <v>775.01019178082197</v>
      </c>
      <c r="D34" s="8">
        <f t="shared" si="3"/>
        <v>0</v>
      </c>
      <c r="E34" s="8">
        <f t="shared" si="4"/>
        <v>775</v>
      </c>
      <c r="F34" s="9">
        <f t="shared" si="5"/>
        <v>1.0191780821917807E-2</v>
      </c>
      <c r="G34" s="8" t="s">
        <v>19</v>
      </c>
      <c r="H34" s="8" t="s">
        <v>19</v>
      </c>
      <c r="I34" s="9">
        <f t="shared" si="7"/>
        <v>10000</v>
      </c>
      <c r="J34" s="7" t="s">
        <v>19</v>
      </c>
      <c r="K34" s="25" t="s">
        <v>19</v>
      </c>
      <c r="L34" s="3"/>
      <c r="M34" s="3"/>
      <c r="N34" s="3"/>
    </row>
    <row r="35" spans="1:14" x14ac:dyDescent="0.25">
      <c r="A35" s="26">
        <f t="shared" si="6"/>
        <v>44280</v>
      </c>
      <c r="B35" s="2">
        <f t="shared" si="1"/>
        <v>28</v>
      </c>
      <c r="C35" s="8">
        <f t="shared" si="2"/>
        <v>700.00920547945202</v>
      </c>
      <c r="D35" s="8">
        <f t="shared" si="3"/>
        <v>0</v>
      </c>
      <c r="E35" s="8">
        <f t="shared" si="4"/>
        <v>700</v>
      </c>
      <c r="F35" s="9">
        <f t="shared" si="5"/>
        <v>9.2054794520547937E-3</v>
      </c>
      <c r="G35" s="8" t="s">
        <v>19</v>
      </c>
      <c r="H35" s="8" t="s">
        <v>19</v>
      </c>
      <c r="I35" s="9">
        <f t="shared" si="7"/>
        <v>10000</v>
      </c>
      <c r="J35" s="7" t="s">
        <v>19</v>
      </c>
      <c r="K35" s="25" t="s">
        <v>19</v>
      </c>
      <c r="L35" s="3"/>
      <c r="M35" s="3"/>
      <c r="N35" s="3"/>
    </row>
    <row r="36" spans="1:14" x14ac:dyDescent="0.25">
      <c r="A36" s="26">
        <f t="shared" si="6"/>
        <v>44311</v>
      </c>
      <c r="B36" s="2">
        <f t="shared" si="1"/>
        <v>31</v>
      </c>
      <c r="C36" s="8">
        <f t="shared" si="2"/>
        <v>775.01019178082197</v>
      </c>
      <c r="D36" s="8">
        <f t="shared" si="3"/>
        <v>0</v>
      </c>
      <c r="E36" s="8">
        <f t="shared" si="4"/>
        <v>775</v>
      </c>
      <c r="F36" s="9">
        <f t="shared" si="5"/>
        <v>1.0191780821917807E-2</v>
      </c>
      <c r="G36" s="8" t="s">
        <v>19</v>
      </c>
      <c r="H36" s="8" t="s">
        <v>19</v>
      </c>
      <c r="I36" s="9">
        <f t="shared" si="7"/>
        <v>10000</v>
      </c>
      <c r="J36" s="7" t="s">
        <v>19</v>
      </c>
      <c r="K36" s="25" t="s">
        <v>19</v>
      </c>
      <c r="L36" s="3"/>
      <c r="M36" s="3"/>
      <c r="N36" s="3"/>
    </row>
    <row r="37" spans="1:14" x14ac:dyDescent="0.25">
      <c r="A37" s="26">
        <f t="shared" si="6"/>
        <v>44341</v>
      </c>
      <c r="B37" s="2">
        <f t="shared" si="1"/>
        <v>30</v>
      </c>
      <c r="C37" s="8">
        <f t="shared" si="2"/>
        <v>750.00986301369858</v>
      </c>
      <c r="D37" s="8">
        <f t="shared" si="3"/>
        <v>0</v>
      </c>
      <c r="E37" s="8">
        <f t="shared" si="4"/>
        <v>750</v>
      </c>
      <c r="F37" s="9">
        <f t="shared" si="5"/>
        <v>9.8630136986301367E-3</v>
      </c>
      <c r="G37" s="8" t="s">
        <v>19</v>
      </c>
      <c r="H37" s="8" t="s">
        <v>19</v>
      </c>
      <c r="I37" s="9">
        <f t="shared" si="7"/>
        <v>10000</v>
      </c>
      <c r="J37" s="7" t="s">
        <v>19</v>
      </c>
      <c r="K37" s="25" t="s">
        <v>19</v>
      </c>
      <c r="L37" s="3"/>
      <c r="M37" s="3"/>
      <c r="N37" s="3"/>
    </row>
    <row r="38" spans="1:14" x14ac:dyDescent="0.25">
      <c r="A38" s="26">
        <f t="shared" si="6"/>
        <v>44372</v>
      </c>
      <c r="B38" s="2">
        <f t="shared" si="1"/>
        <v>31</v>
      </c>
      <c r="C38" s="8">
        <f t="shared" si="2"/>
        <v>775.01019178082197</v>
      </c>
      <c r="D38" s="8">
        <f t="shared" si="3"/>
        <v>0</v>
      </c>
      <c r="E38" s="8">
        <f t="shared" si="4"/>
        <v>775</v>
      </c>
      <c r="F38" s="9">
        <f t="shared" si="5"/>
        <v>1.0191780821917807E-2</v>
      </c>
      <c r="G38" s="8" t="s">
        <v>19</v>
      </c>
      <c r="H38" s="8" t="s">
        <v>19</v>
      </c>
      <c r="I38" s="9">
        <f t="shared" si="7"/>
        <v>10000</v>
      </c>
      <c r="J38" s="7" t="s">
        <v>19</v>
      </c>
      <c r="K38" s="25" t="s">
        <v>19</v>
      </c>
      <c r="L38" s="3"/>
      <c r="M38" s="3"/>
      <c r="N38" s="3"/>
    </row>
    <row r="39" spans="1:14" x14ac:dyDescent="0.25">
      <c r="A39" s="26">
        <f t="shared" si="6"/>
        <v>44402</v>
      </c>
      <c r="B39" s="2">
        <f t="shared" si="1"/>
        <v>30</v>
      </c>
      <c r="C39" s="8">
        <f t="shared" si="2"/>
        <v>750.00986301369858</v>
      </c>
      <c r="D39" s="8">
        <f t="shared" si="3"/>
        <v>0</v>
      </c>
      <c r="E39" s="8">
        <f t="shared" si="4"/>
        <v>750</v>
      </c>
      <c r="F39" s="9">
        <f t="shared" si="5"/>
        <v>9.8630136986301367E-3</v>
      </c>
      <c r="G39" s="8" t="s">
        <v>19</v>
      </c>
      <c r="H39" s="8" t="s">
        <v>19</v>
      </c>
      <c r="I39" s="9">
        <f t="shared" si="7"/>
        <v>10000</v>
      </c>
      <c r="J39" s="7" t="s">
        <v>19</v>
      </c>
      <c r="K39" s="25" t="s">
        <v>19</v>
      </c>
      <c r="L39" s="3"/>
      <c r="M39" s="3"/>
      <c r="N39" s="3"/>
    </row>
    <row r="40" spans="1:14" x14ac:dyDescent="0.25">
      <c r="A40" s="26">
        <f t="shared" si="6"/>
        <v>44433</v>
      </c>
      <c r="B40" s="2">
        <f t="shared" si="1"/>
        <v>31</v>
      </c>
      <c r="C40" s="8">
        <f t="shared" si="2"/>
        <v>775.01019178082197</v>
      </c>
      <c r="D40" s="8">
        <f t="shared" si="3"/>
        <v>0</v>
      </c>
      <c r="E40" s="8">
        <f t="shared" si="4"/>
        <v>775</v>
      </c>
      <c r="F40" s="9">
        <f t="shared" si="5"/>
        <v>1.0191780821917807E-2</v>
      </c>
      <c r="G40" s="8" t="s">
        <v>19</v>
      </c>
      <c r="H40" s="8" t="s">
        <v>19</v>
      </c>
      <c r="I40" s="9">
        <f t="shared" si="7"/>
        <v>10000</v>
      </c>
      <c r="J40" s="7" t="s">
        <v>19</v>
      </c>
      <c r="K40" s="25" t="s">
        <v>19</v>
      </c>
      <c r="L40" s="3"/>
      <c r="M40" s="3"/>
      <c r="N40" s="3"/>
    </row>
    <row r="41" spans="1:14" x14ac:dyDescent="0.25">
      <c r="A41" s="26">
        <f t="shared" si="6"/>
        <v>44464</v>
      </c>
      <c r="B41" s="2">
        <f t="shared" si="1"/>
        <v>31</v>
      </c>
      <c r="C41" s="8">
        <f t="shared" si="2"/>
        <v>775.01019178082197</v>
      </c>
      <c r="D41" s="8">
        <f t="shared" si="3"/>
        <v>0</v>
      </c>
      <c r="E41" s="8">
        <f t="shared" si="4"/>
        <v>775</v>
      </c>
      <c r="F41" s="9">
        <f t="shared" si="5"/>
        <v>1.0191780821917807E-2</v>
      </c>
      <c r="G41" s="8" t="s">
        <v>19</v>
      </c>
      <c r="H41" s="8" t="s">
        <v>19</v>
      </c>
      <c r="I41" s="9">
        <f t="shared" si="7"/>
        <v>10000</v>
      </c>
      <c r="J41" s="7" t="s">
        <v>19</v>
      </c>
      <c r="K41" s="25" t="s">
        <v>19</v>
      </c>
      <c r="L41" s="3"/>
      <c r="M41" s="3"/>
      <c r="N41" s="3"/>
    </row>
    <row r="42" spans="1:14" x14ac:dyDescent="0.25">
      <c r="A42" s="26">
        <f t="shared" si="6"/>
        <v>44494</v>
      </c>
      <c r="B42" s="2">
        <f t="shared" si="1"/>
        <v>30</v>
      </c>
      <c r="C42" s="8">
        <f>D42+E42+F42</f>
        <v>10750.009863013698</v>
      </c>
      <c r="D42" s="8">
        <f>I41</f>
        <v>10000</v>
      </c>
      <c r="E42" s="8">
        <f t="shared" si="4"/>
        <v>750</v>
      </c>
      <c r="F42" s="9">
        <f t="shared" si="5"/>
        <v>9.8630136986301367E-3</v>
      </c>
      <c r="G42" s="8" t="s">
        <v>19</v>
      </c>
      <c r="H42" s="8" t="s">
        <v>19</v>
      </c>
      <c r="I42" s="9">
        <f t="shared" si="7"/>
        <v>0</v>
      </c>
      <c r="J42" s="7" t="s">
        <v>19</v>
      </c>
      <c r="K42" s="25" t="s">
        <v>19</v>
      </c>
      <c r="L42" s="3"/>
      <c r="M42" s="3"/>
      <c r="N42" s="3"/>
    </row>
    <row r="43" spans="1:14" x14ac:dyDescent="0.25">
      <c r="A43" s="27" t="s">
        <v>21</v>
      </c>
      <c r="B43" s="10">
        <f>SUM(B31:B42)</f>
        <v>389</v>
      </c>
      <c r="C43" s="82">
        <f>SUM(C31:C42)</f>
        <v>19725.119671232875</v>
      </c>
      <c r="D43" s="11">
        <f>SUM(D31:D42)</f>
        <v>10000</v>
      </c>
      <c r="E43" s="11">
        <f>SUM(E30:E42)</f>
        <v>9725</v>
      </c>
      <c r="F43" s="11">
        <f t="shared" ref="F43:H43" si="8">SUM(F30:F42)</f>
        <v>0.11967123287671233</v>
      </c>
      <c r="G43" s="11">
        <f t="shared" si="8"/>
        <v>0</v>
      </c>
      <c r="H43" s="11">
        <f t="shared" si="8"/>
        <v>0</v>
      </c>
      <c r="I43" s="12" t="s">
        <v>20</v>
      </c>
      <c r="J43" s="83">
        <f>XIRR(C30:C42,A30:A42)</f>
        <v>1.3974971890449523</v>
      </c>
      <c r="K43" s="84">
        <f>SUM(E43:H43)</f>
        <v>9725.1196712328765</v>
      </c>
      <c r="L43" s="3"/>
      <c r="M43" s="3"/>
      <c r="N43" s="3"/>
    </row>
    <row r="44" spans="1:14" x14ac:dyDescent="0.25">
      <c r="A44" s="18"/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3"/>
      <c r="M44" s="3"/>
      <c r="N44" s="3"/>
    </row>
    <row r="45" spans="1:14" ht="48.75" customHeight="1" x14ac:dyDescent="0.25">
      <c r="A45" s="33" t="s">
        <v>39</v>
      </c>
      <c r="B45" s="34"/>
      <c r="C45" s="34"/>
      <c r="D45" s="34"/>
      <c r="E45" s="34"/>
      <c r="F45" s="34"/>
      <c r="G45" s="34"/>
      <c r="H45" s="34"/>
      <c r="I45" s="34"/>
      <c r="J45" s="34"/>
      <c r="K45" s="30"/>
      <c r="L45" s="3"/>
      <c r="M45" s="3"/>
      <c r="N45" s="3"/>
    </row>
    <row r="46" spans="1:14" ht="144.75" customHeight="1" thickBo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1"/>
      <c r="L46" s="3"/>
      <c r="M46" s="3"/>
      <c r="N46" s="3"/>
    </row>
    <row r="47" spans="1:14" ht="60.75" customHeight="1" x14ac:dyDescent="0.25">
      <c r="L47" s="3"/>
      <c r="M47" s="3"/>
      <c r="N47" s="3"/>
    </row>
    <row r="48" spans="1:14" x14ac:dyDescent="0.25">
      <c r="L48" s="3"/>
      <c r="M48" s="3"/>
      <c r="N48" s="3"/>
    </row>
    <row r="49" spans="12:14" x14ac:dyDescent="0.25">
      <c r="L49" s="3"/>
      <c r="M49" s="3"/>
      <c r="N49" s="3"/>
    </row>
    <row r="50" spans="12:14" x14ac:dyDescent="0.25">
      <c r="L50" s="3"/>
      <c r="M50" s="3"/>
      <c r="N50" s="3"/>
    </row>
    <row r="51" spans="12:14" x14ac:dyDescent="0.25">
      <c r="L51" s="3"/>
      <c r="M51" s="3"/>
      <c r="N51" s="3"/>
    </row>
    <row r="52" spans="12:14" x14ac:dyDescent="0.25">
      <c r="L52" s="3"/>
      <c r="M52" s="3"/>
      <c r="N52" s="3"/>
    </row>
    <row r="53" spans="12:14" x14ac:dyDescent="0.25">
      <c r="L53" s="3"/>
      <c r="M53" s="3"/>
      <c r="N53" s="3"/>
    </row>
    <row r="54" spans="12:14" x14ac:dyDescent="0.25">
      <c r="L54" s="3"/>
      <c r="M54" s="3"/>
      <c r="N54" s="3"/>
    </row>
    <row r="55" spans="12:14" ht="24" customHeight="1" x14ac:dyDescent="0.25">
      <c r="L55" s="3"/>
      <c r="M55" s="3"/>
      <c r="N55" s="3"/>
    </row>
    <row r="56" spans="12:14" ht="55.5" customHeight="1" x14ac:dyDescent="0.25">
      <c r="L56" s="3"/>
      <c r="M56" s="3"/>
      <c r="N56" s="3"/>
    </row>
    <row r="57" spans="12:14" ht="24.75" customHeight="1" x14ac:dyDescent="0.25">
      <c r="L57" s="3"/>
      <c r="M57" s="3"/>
      <c r="N57" s="3"/>
    </row>
    <row r="58" spans="12:14" x14ac:dyDescent="0.25">
      <c r="L58" s="3"/>
      <c r="M58" s="3"/>
      <c r="N58" s="3"/>
    </row>
    <row r="59" spans="12:14" x14ac:dyDescent="0.25">
      <c r="L59" s="3"/>
      <c r="M59" s="3"/>
      <c r="N59" s="3"/>
    </row>
    <row r="60" spans="12:14" x14ac:dyDescent="0.25">
      <c r="L60" s="3"/>
      <c r="M60" s="3"/>
      <c r="N60" s="3"/>
    </row>
    <row r="61" spans="12:14" x14ac:dyDescent="0.25">
      <c r="L61" s="3"/>
      <c r="M61" s="3"/>
      <c r="N61" s="3"/>
    </row>
    <row r="62" spans="12:14" x14ac:dyDescent="0.25">
      <c r="L62" s="3"/>
      <c r="M62" s="3"/>
      <c r="N62" s="3"/>
    </row>
  </sheetData>
  <sheetProtection algorithmName="SHA-512" hashValue="US9B1jyfj/JbnlXh0Odg7h9vwfUFbT8i/tRD2g4Kr5KlLoPkqAop5ye2/pMItfRW2ZkIoBFEaT3SXoY/ZFy8oA==" saltValue="TtGw74WRSf87m09MzrofbA==" spinCount="100000" sheet="1" objects="1" scenarios="1" selectLockedCells="1" selectUnlockedCells="1"/>
  <protectedRanges>
    <protectedRange sqref="H61:K61 A57:E59 F54 H53 H55 I50:K57 F50:F52 F56:F58 H59:K59" name="Диапазон1"/>
  </protectedRanges>
  <mergeCells count="29">
    <mergeCell ref="D13:I13"/>
    <mergeCell ref="A6:K7"/>
    <mergeCell ref="D9:I9"/>
    <mergeCell ref="D10:I10"/>
    <mergeCell ref="D11:I11"/>
    <mergeCell ref="D12:I12"/>
    <mergeCell ref="I26:I28"/>
    <mergeCell ref="D14:I14"/>
    <mergeCell ref="D15:I15"/>
    <mergeCell ref="D16:I16"/>
    <mergeCell ref="D17:I17"/>
    <mergeCell ref="D18:I18"/>
    <mergeCell ref="D19:I19"/>
    <mergeCell ref="A2:K2"/>
    <mergeCell ref="A45:J45"/>
    <mergeCell ref="A46:J46"/>
    <mergeCell ref="J26:J28"/>
    <mergeCell ref="K26:K28"/>
    <mergeCell ref="D27:D28"/>
    <mergeCell ref="E27:E28"/>
    <mergeCell ref="F27:F28"/>
    <mergeCell ref="G27:H27"/>
    <mergeCell ref="D20:I20"/>
    <mergeCell ref="D21:I21"/>
    <mergeCell ref="D22:I22"/>
    <mergeCell ref="A26:A28"/>
    <mergeCell ref="B26:B28"/>
    <mergeCell ref="C26:C28"/>
    <mergeCell ref="D26:H26"/>
  </mergeCells>
  <dataValidations count="2">
    <dataValidation allowBlank="1" showInputMessage="1" showErrorMessage="1" prompt="Данные клиента должны совпадать с паспортными." sqref="F50:F52 F54 F56:F58"/>
    <dataValidation allowBlank="1" showInputMessage="1" showErrorMessage="1" prompt="ФИО ответственного сотрудника (подписант договора о кредитной карте)" sqref="A59"/>
  </dataValidations>
  <pageMargins left="0.25" right="0.25" top="0.75" bottom="0.75" header="0.3" footer="0.3"/>
  <pageSetup paperSize="9" scale="5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Normal="100" workbookViewId="0">
      <selection activeCell="D10" sqref="D10:I10"/>
    </sheetView>
  </sheetViews>
  <sheetFormatPr defaultRowHeight="15" x14ac:dyDescent="0.25"/>
  <cols>
    <col min="1" max="1" width="61.42578125" customWidth="1"/>
    <col min="3" max="3" width="15.7109375" customWidth="1"/>
    <col min="6" max="6" width="10.140625" bestFit="1" customWidth="1"/>
    <col min="7" max="7" width="9.140625" customWidth="1"/>
    <col min="12" max="12" width="10.28515625" bestFit="1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  <c r="L5" s="3"/>
      <c r="M5" s="3"/>
      <c r="N5" s="3"/>
    </row>
    <row r="6" spans="1:14" ht="15" customHeight="1" x14ac:dyDescent="0.25">
      <c r="A6" s="52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4"/>
      <c r="L6" s="3"/>
      <c r="M6" s="3"/>
      <c r="N6" s="3"/>
    </row>
    <row r="7" spans="1:14" ht="15" customHeight="1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4"/>
      <c r="L7" s="3"/>
      <c r="M7" s="3"/>
      <c r="N7" s="3"/>
    </row>
    <row r="8" spans="1:14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20"/>
      <c r="L8" s="3"/>
      <c r="M8" s="3"/>
      <c r="N8" s="3"/>
    </row>
    <row r="9" spans="1:14" x14ac:dyDescent="0.25">
      <c r="A9" s="21" t="s">
        <v>0</v>
      </c>
      <c r="B9" s="19"/>
      <c r="C9" s="19"/>
      <c r="D9" s="37" t="s">
        <v>38</v>
      </c>
      <c r="E9" s="38"/>
      <c r="F9" s="38"/>
      <c r="G9" s="38"/>
      <c r="H9" s="38"/>
      <c r="I9" s="39"/>
      <c r="J9" s="19"/>
      <c r="K9" s="20"/>
      <c r="L9" s="3"/>
      <c r="M9" s="3"/>
      <c r="N9" s="3"/>
    </row>
    <row r="10" spans="1:14" x14ac:dyDescent="0.25">
      <c r="A10" s="22" t="s">
        <v>1</v>
      </c>
      <c r="B10" s="19"/>
      <c r="C10" s="19"/>
      <c r="D10" s="85">
        <v>44105</v>
      </c>
      <c r="E10" s="86"/>
      <c r="F10" s="86"/>
      <c r="G10" s="86"/>
      <c r="H10" s="86"/>
      <c r="I10" s="87"/>
      <c r="J10" s="19"/>
      <c r="K10" s="20"/>
      <c r="L10" s="3"/>
      <c r="M10" s="3"/>
      <c r="N10" s="3"/>
    </row>
    <row r="11" spans="1:14" x14ac:dyDescent="0.25">
      <c r="A11" s="22" t="s">
        <v>29</v>
      </c>
      <c r="B11" s="19"/>
      <c r="C11" s="19"/>
      <c r="D11" s="70">
        <v>15000</v>
      </c>
      <c r="E11" s="71"/>
      <c r="F11" s="71"/>
      <c r="G11" s="71"/>
      <c r="H11" s="71"/>
      <c r="I11" s="72"/>
      <c r="J11" s="19"/>
      <c r="K11" s="20"/>
      <c r="L11" s="3"/>
      <c r="M11" s="3"/>
      <c r="N11" s="3"/>
    </row>
    <row r="12" spans="1:14" x14ac:dyDescent="0.25">
      <c r="A12" s="22" t="s">
        <v>2</v>
      </c>
      <c r="B12" s="19"/>
      <c r="C12" s="19"/>
      <c r="D12" s="37">
        <v>12</v>
      </c>
      <c r="E12" s="38"/>
      <c r="F12" s="38"/>
      <c r="G12" s="38"/>
      <c r="H12" s="38"/>
      <c r="I12" s="39"/>
      <c r="J12" s="19"/>
      <c r="K12" s="20"/>
      <c r="L12" s="3"/>
      <c r="M12" s="3"/>
      <c r="N12" s="3"/>
    </row>
    <row r="13" spans="1:14" x14ac:dyDescent="0.25">
      <c r="A13" s="21" t="s">
        <v>3</v>
      </c>
      <c r="B13" s="19"/>
      <c r="C13" s="19"/>
      <c r="D13" s="37" t="s">
        <v>4</v>
      </c>
      <c r="E13" s="38"/>
      <c r="F13" s="38"/>
      <c r="G13" s="38"/>
      <c r="H13" s="38"/>
      <c r="I13" s="39"/>
      <c r="J13" s="19"/>
      <c r="K13" s="20"/>
      <c r="L13" s="3"/>
      <c r="M13" s="3"/>
      <c r="N13" s="3"/>
    </row>
    <row r="14" spans="1:14" ht="30" x14ac:dyDescent="0.25">
      <c r="A14" s="23" t="s">
        <v>26</v>
      </c>
      <c r="B14" s="19"/>
      <c r="C14" s="19"/>
      <c r="D14" s="46">
        <v>0</v>
      </c>
      <c r="E14" s="47"/>
      <c r="F14" s="47"/>
      <c r="G14" s="47"/>
      <c r="H14" s="47"/>
      <c r="I14" s="48"/>
      <c r="J14" s="19"/>
      <c r="K14" s="20"/>
      <c r="L14" s="3"/>
      <c r="M14" s="3"/>
      <c r="N14" s="3"/>
    </row>
    <row r="15" spans="1:14" x14ac:dyDescent="0.25">
      <c r="A15" s="21" t="s">
        <v>5</v>
      </c>
      <c r="B15" s="19"/>
      <c r="C15" s="19"/>
      <c r="D15" s="37" t="s">
        <v>4</v>
      </c>
      <c r="E15" s="38"/>
      <c r="F15" s="38"/>
      <c r="G15" s="38"/>
      <c r="H15" s="38"/>
      <c r="I15" s="39"/>
      <c r="J15" s="19"/>
      <c r="K15" s="20"/>
      <c r="L15" s="3"/>
      <c r="M15" s="3"/>
      <c r="N15" s="3"/>
    </row>
    <row r="16" spans="1:14" x14ac:dyDescent="0.25">
      <c r="A16" s="22" t="s">
        <v>6</v>
      </c>
      <c r="B16" s="19"/>
      <c r="C16" s="19"/>
      <c r="D16" s="49">
        <v>9.9999999999999995E-7</v>
      </c>
      <c r="E16" s="50"/>
      <c r="F16" s="50"/>
      <c r="G16" s="50"/>
      <c r="H16" s="50"/>
      <c r="I16" s="51"/>
      <c r="J16" s="19"/>
      <c r="K16" s="20"/>
      <c r="L16" s="3"/>
      <c r="M16" s="3"/>
      <c r="N16" s="3"/>
    </row>
    <row r="17" spans="1:14" x14ac:dyDescent="0.25">
      <c r="A17" s="21" t="s">
        <v>7</v>
      </c>
      <c r="B17" s="19"/>
      <c r="C17" s="19"/>
      <c r="D17" s="37"/>
      <c r="E17" s="38"/>
      <c r="F17" s="38"/>
      <c r="G17" s="38"/>
      <c r="H17" s="38"/>
      <c r="I17" s="39"/>
      <c r="J17" s="19"/>
      <c r="K17" s="20"/>
      <c r="L17" s="3"/>
      <c r="M17" s="3"/>
      <c r="N17" s="3"/>
    </row>
    <row r="18" spans="1:14" x14ac:dyDescent="0.25">
      <c r="A18" s="22" t="s">
        <v>8</v>
      </c>
      <c r="B18" s="19"/>
      <c r="C18" s="19"/>
      <c r="D18" s="37">
        <v>0</v>
      </c>
      <c r="E18" s="38"/>
      <c r="F18" s="38"/>
      <c r="G18" s="38"/>
      <c r="H18" s="38"/>
      <c r="I18" s="39"/>
      <c r="J18" s="19"/>
      <c r="K18" s="20"/>
      <c r="L18" s="3"/>
      <c r="M18" s="3"/>
      <c r="N18" s="3"/>
    </row>
    <row r="19" spans="1:14" x14ac:dyDescent="0.25">
      <c r="A19" s="22" t="s">
        <v>23</v>
      </c>
      <c r="B19" s="19"/>
      <c r="C19" s="19"/>
      <c r="D19" s="37" t="s">
        <v>31</v>
      </c>
      <c r="E19" s="38"/>
      <c r="F19" s="38"/>
      <c r="G19" s="38"/>
      <c r="H19" s="38"/>
      <c r="I19" s="39"/>
      <c r="J19" s="19"/>
      <c r="K19" s="20"/>
      <c r="L19" s="3"/>
      <c r="M19" s="3"/>
      <c r="N19" s="3"/>
    </row>
    <row r="20" spans="1:14" x14ac:dyDescent="0.25">
      <c r="A20" s="22" t="s">
        <v>9</v>
      </c>
      <c r="B20" s="19"/>
      <c r="C20" s="19"/>
      <c r="D20" s="40">
        <v>0</v>
      </c>
      <c r="E20" s="41"/>
      <c r="F20" s="41"/>
      <c r="G20" s="41"/>
      <c r="H20" s="41"/>
      <c r="I20" s="42"/>
      <c r="J20" s="19"/>
      <c r="K20" s="20"/>
      <c r="L20" s="3"/>
      <c r="M20" s="3"/>
      <c r="N20" s="3"/>
    </row>
    <row r="21" spans="1:14" x14ac:dyDescent="0.25">
      <c r="A21" s="22" t="s">
        <v>24</v>
      </c>
      <c r="B21" s="19"/>
      <c r="C21" s="19"/>
      <c r="D21" s="40">
        <v>0.5</v>
      </c>
      <c r="E21" s="41"/>
      <c r="F21" s="41"/>
      <c r="G21" s="41"/>
      <c r="H21" s="41"/>
      <c r="I21" s="42"/>
      <c r="J21" s="19"/>
      <c r="K21" s="20"/>
      <c r="L21" s="3"/>
      <c r="M21" s="3"/>
      <c r="N21" s="3"/>
    </row>
    <row r="22" spans="1:14" x14ac:dyDescent="0.25">
      <c r="A22" s="22" t="s">
        <v>37</v>
      </c>
      <c r="B22" s="19"/>
      <c r="C22" s="19"/>
      <c r="D22" s="43">
        <v>30</v>
      </c>
      <c r="E22" s="44"/>
      <c r="F22" s="44"/>
      <c r="G22" s="44"/>
      <c r="H22" s="44"/>
      <c r="I22" s="45"/>
      <c r="J22" s="19"/>
      <c r="K22" s="20"/>
      <c r="L22" s="3"/>
      <c r="M22" s="3"/>
      <c r="N22" s="3"/>
    </row>
    <row r="23" spans="1:14" x14ac:dyDescent="0.25">
      <c r="A23" s="22"/>
      <c r="B23" s="19"/>
      <c r="C23" s="19"/>
      <c r="D23" s="4"/>
      <c r="E23" s="4"/>
      <c r="F23" s="4"/>
      <c r="G23" s="4"/>
      <c r="H23" s="4"/>
      <c r="I23" s="4"/>
      <c r="J23" s="19"/>
      <c r="K23" s="20"/>
      <c r="L23" s="3"/>
      <c r="M23" s="3"/>
      <c r="N23" s="3"/>
    </row>
    <row r="24" spans="1:14" x14ac:dyDescent="0.25">
      <c r="A24" s="22"/>
      <c r="B24" s="19"/>
      <c r="C24" s="19"/>
      <c r="D24" s="4"/>
      <c r="E24" s="4"/>
      <c r="F24" s="4"/>
      <c r="G24" s="4"/>
      <c r="H24" s="4"/>
      <c r="I24" s="4"/>
      <c r="J24" s="19"/>
      <c r="K24" s="20"/>
      <c r="L24" s="3"/>
      <c r="M24" s="3"/>
      <c r="N24" s="3"/>
    </row>
    <row r="25" spans="1:14" x14ac:dyDescent="0.25">
      <c r="A25" s="22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"/>
      <c r="M25" s="3"/>
      <c r="N25" s="3"/>
    </row>
    <row r="26" spans="1:14" ht="15" customHeight="1" x14ac:dyDescent="0.25">
      <c r="A26" s="61" t="s">
        <v>11</v>
      </c>
      <c r="B26" s="55" t="s">
        <v>12</v>
      </c>
      <c r="C26" s="64" t="s">
        <v>41</v>
      </c>
      <c r="D26" s="67" t="s">
        <v>28</v>
      </c>
      <c r="E26" s="69"/>
      <c r="F26" s="69"/>
      <c r="G26" s="69"/>
      <c r="H26" s="68"/>
      <c r="I26" s="55" t="s">
        <v>25</v>
      </c>
      <c r="J26" s="55" t="s">
        <v>14</v>
      </c>
      <c r="K26" s="58" t="s">
        <v>40</v>
      </c>
      <c r="L26" s="3"/>
      <c r="M26" s="3"/>
      <c r="N26" s="3"/>
    </row>
    <row r="27" spans="1:14" ht="24" customHeight="1" x14ac:dyDescent="0.25">
      <c r="A27" s="62"/>
      <c r="B27" s="56"/>
      <c r="C27" s="65"/>
      <c r="D27" s="55" t="s">
        <v>27</v>
      </c>
      <c r="E27" s="55" t="s">
        <v>22</v>
      </c>
      <c r="F27" s="55" t="s">
        <v>15</v>
      </c>
      <c r="G27" s="67" t="s">
        <v>16</v>
      </c>
      <c r="H27" s="68"/>
      <c r="I27" s="56"/>
      <c r="J27" s="56"/>
      <c r="K27" s="59"/>
      <c r="L27" s="3"/>
      <c r="M27" s="3"/>
      <c r="N27" s="3"/>
    </row>
    <row r="28" spans="1:14" ht="84" x14ac:dyDescent="0.25">
      <c r="A28" s="63"/>
      <c r="B28" s="57"/>
      <c r="C28" s="66"/>
      <c r="D28" s="57"/>
      <c r="E28" s="57"/>
      <c r="F28" s="57"/>
      <c r="G28" s="5" t="s">
        <v>17</v>
      </c>
      <c r="H28" s="6" t="s">
        <v>18</v>
      </c>
      <c r="I28" s="57"/>
      <c r="J28" s="57"/>
      <c r="K28" s="60"/>
      <c r="L28" s="3"/>
      <c r="M28" s="3"/>
      <c r="N28" s="3"/>
    </row>
    <row r="29" spans="1:14" x14ac:dyDescent="0.25">
      <c r="A29" s="24">
        <v>1</v>
      </c>
      <c r="B29" s="7">
        <f>A29+1</f>
        <v>2</v>
      </c>
      <c r="C29" s="7">
        <f t="shared" ref="C29:K29" si="0">B29+1</f>
        <v>3</v>
      </c>
      <c r="D29" s="7">
        <f t="shared" si="0"/>
        <v>4</v>
      </c>
      <c r="E29" s="7">
        <f t="shared" si="0"/>
        <v>5</v>
      </c>
      <c r="F29" s="7">
        <f t="shared" si="0"/>
        <v>6</v>
      </c>
      <c r="G29" s="7">
        <f t="shared" si="0"/>
        <v>7</v>
      </c>
      <c r="H29" s="7">
        <f t="shared" si="0"/>
        <v>8</v>
      </c>
      <c r="I29" s="7">
        <f t="shared" si="0"/>
        <v>9</v>
      </c>
      <c r="J29" s="7">
        <f t="shared" si="0"/>
        <v>10</v>
      </c>
      <c r="K29" s="25">
        <f t="shared" si="0"/>
        <v>11</v>
      </c>
      <c r="L29" s="3"/>
      <c r="M29" s="13"/>
      <c r="N29" s="3"/>
    </row>
    <row r="30" spans="1:14" x14ac:dyDescent="0.25">
      <c r="A30" s="26">
        <f>D10</f>
        <v>44105</v>
      </c>
      <c r="B30" s="2" t="s">
        <v>19</v>
      </c>
      <c r="C30" s="8">
        <f>G30+H30-I30</f>
        <v>-15000</v>
      </c>
      <c r="D30" s="9" t="s">
        <v>19</v>
      </c>
      <c r="E30" s="9" t="s">
        <v>19</v>
      </c>
      <c r="F30" s="9" t="s">
        <v>19</v>
      </c>
      <c r="G30" s="8">
        <f>D18</f>
        <v>0</v>
      </c>
      <c r="H30" s="8">
        <f>IF(D19="ні",(D11*D20*D21)/(100%+D20*D21),((D11-G30)*D20*D21)/(100%+D20*D21))</f>
        <v>0</v>
      </c>
      <c r="I30" s="9">
        <f>D11</f>
        <v>15000</v>
      </c>
      <c r="J30" s="7" t="s">
        <v>19</v>
      </c>
      <c r="K30" s="25" t="s">
        <v>19</v>
      </c>
      <c r="L30" s="3"/>
      <c r="M30" s="13"/>
      <c r="N30" s="3"/>
    </row>
    <row r="31" spans="1:14" x14ac:dyDescent="0.25">
      <c r="A31" s="26">
        <f>EDATE(CONCATENATE("25.",MONTH(A30),".",YEAR(A30)),1)</f>
        <v>44160</v>
      </c>
      <c r="B31" s="2">
        <f>A31-A30</f>
        <v>55</v>
      </c>
      <c r="C31" s="8">
        <f>D31+E31+F31</f>
        <v>1650.0147945205479</v>
      </c>
      <c r="D31" s="8">
        <f>I30*$D$14</f>
        <v>0</v>
      </c>
      <c r="E31" s="8">
        <f>$D$22*(A31-A30)</f>
        <v>1650</v>
      </c>
      <c r="F31" s="9">
        <f>(EDATE(CONCATENATE("01.",MONTH(A30),".",YEAR(A30)),1)-1-A30)/365*I30*$D$16*12</f>
        <v>1.4794520547945205E-2</v>
      </c>
      <c r="G31" s="8" t="s">
        <v>19</v>
      </c>
      <c r="H31" s="8" t="s">
        <v>19</v>
      </c>
      <c r="I31" s="9">
        <f>I30-D31</f>
        <v>15000</v>
      </c>
      <c r="J31" s="7" t="s">
        <v>19</v>
      </c>
      <c r="K31" s="25" t="s">
        <v>19</v>
      </c>
      <c r="L31" s="3"/>
      <c r="M31" s="13"/>
      <c r="N31" s="3"/>
    </row>
    <row r="32" spans="1:14" x14ac:dyDescent="0.25">
      <c r="A32" s="26">
        <f>EDATE(A31,1)</f>
        <v>44190</v>
      </c>
      <c r="B32" s="2">
        <f t="shared" ref="B32:B42" si="1">A32-A31</f>
        <v>30</v>
      </c>
      <c r="C32" s="8">
        <f t="shared" ref="C32:C41" si="2">D32+E32+F32</f>
        <v>900.01479452054798</v>
      </c>
      <c r="D32" s="8">
        <f t="shared" ref="D32:D41" si="3">I31*$D$14</f>
        <v>0</v>
      </c>
      <c r="E32" s="8">
        <f t="shared" ref="E32:E42" si="4">$D$22*(A32-A31)</f>
        <v>900</v>
      </c>
      <c r="F32" s="9">
        <f t="shared" ref="F32:F42" si="5">(EDATE(CONCATENATE("01.",MONTH(A31),".",YEAR(A31)),1)-1-A31)/365*I31*$D$16*12+(A31-(EDATE(CONCATENATE("01.",MONTH(A31),".",YEAR(A31)),0)-1))/365*I30*$D$16*12</f>
        <v>1.4794520547945203E-2</v>
      </c>
      <c r="G32" s="8" t="s">
        <v>19</v>
      </c>
      <c r="H32" s="8" t="s">
        <v>19</v>
      </c>
      <c r="I32" s="9">
        <f>I31-D32</f>
        <v>15000</v>
      </c>
      <c r="J32" s="7" t="s">
        <v>19</v>
      </c>
      <c r="K32" s="25" t="s">
        <v>19</v>
      </c>
      <c r="L32" s="3"/>
      <c r="M32" s="13"/>
      <c r="N32" s="14"/>
    </row>
    <row r="33" spans="1:14" x14ac:dyDescent="0.25">
      <c r="A33" s="26">
        <f t="shared" ref="A33:A42" si="6">EDATE(A32,1)</f>
        <v>44221</v>
      </c>
      <c r="B33" s="2">
        <f t="shared" si="1"/>
        <v>31</v>
      </c>
      <c r="C33" s="8">
        <f t="shared" si="2"/>
        <v>930.01528767123284</v>
      </c>
      <c r="D33" s="8">
        <f t="shared" si="3"/>
        <v>0</v>
      </c>
      <c r="E33" s="8">
        <f t="shared" si="4"/>
        <v>930</v>
      </c>
      <c r="F33" s="9">
        <f t="shared" si="5"/>
        <v>1.528767123287671E-2</v>
      </c>
      <c r="G33" s="8" t="s">
        <v>19</v>
      </c>
      <c r="H33" s="8" t="s">
        <v>19</v>
      </c>
      <c r="I33" s="9">
        <f t="shared" ref="I33:I42" si="7">I32-D33</f>
        <v>15000</v>
      </c>
      <c r="J33" s="7" t="s">
        <v>19</v>
      </c>
      <c r="K33" s="25" t="s">
        <v>19</v>
      </c>
      <c r="L33" s="3"/>
      <c r="M33" s="13"/>
      <c r="N33" s="3"/>
    </row>
    <row r="34" spans="1:14" x14ac:dyDescent="0.25">
      <c r="A34" s="26">
        <f t="shared" si="6"/>
        <v>44252</v>
      </c>
      <c r="B34" s="2">
        <f t="shared" si="1"/>
        <v>31</v>
      </c>
      <c r="C34" s="8">
        <f t="shared" si="2"/>
        <v>930.01528767123284</v>
      </c>
      <c r="D34" s="8">
        <f t="shared" si="3"/>
        <v>0</v>
      </c>
      <c r="E34" s="8">
        <f t="shared" si="4"/>
        <v>930</v>
      </c>
      <c r="F34" s="9">
        <f t="shared" si="5"/>
        <v>1.528767123287671E-2</v>
      </c>
      <c r="G34" s="8" t="s">
        <v>19</v>
      </c>
      <c r="H34" s="8" t="s">
        <v>19</v>
      </c>
      <c r="I34" s="9">
        <f t="shared" si="7"/>
        <v>15000</v>
      </c>
      <c r="J34" s="7" t="s">
        <v>19</v>
      </c>
      <c r="K34" s="25" t="s">
        <v>19</v>
      </c>
      <c r="L34" s="3"/>
      <c r="M34" s="3"/>
      <c r="N34" s="3"/>
    </row>
    <row r="35" spans="1:14" x14ac:dyDescent="0.25">
      <c r="A35" s="26">
        <f t="shared" si="6"/>
        <v>44280</v>
      </c>
      <c r="B35" s="2">
        <f t="shared" si="1"/>
        <v>28</v>
      </c>
      <c r="C35" s="8">
        <f t="shared" si="2"/>
        <v>840.01380821917803</v>
      </c>
      <c r="D35" s="8">
        <f t="shared" si="3"/>
        <v>0</v>
      </c>
      <c r="E35" s="8">
        <f t="shared" si="4"/>
        <v>840</v>
      </c>
      <c r="F35" s="9">
        <f t="shared" si="5"/>
        <v>1.380821917808219E-2</v>
      </c>
      <c r="G35" s="8" t="s">
        <v>19</v>
      </c>
      <c r="H35" s="8" t="s">
        <v>19</v>
      </c>
      <c r="I35" s="9">
        <f t="shared" si="7"/>
        <v>15000</v>
      </c>
      <c r="J35" s="7" t="s">
        <v>19</v>
      </c>
      <c r="K35" s="25" t="s">
        <v>19</v>
      </c>
      <c r="L35" s="3"/>
      <c r="M35" s="3"/>
      <c r="N35" s="3"/>
    </row>
    <row r="36" spans="1:14" x14ac:dyDescent="0.25">
      <c r="A36" s="26">
        <f t="shared" si="6"/>
        <v>44311</v>
      </c>
      <c r="B36" s="2">
        <f t="shared" si="1"/>
        <v>31</v>
      </c>
      <c r="C36" s="8">
        <f t="shared" si="2"/>
        <v>930.01528767123284</v>
      </c>
      <c r="D36" s="8">
        <f t="shared" si="3"/>
        <v>0</v>
      </c>
      <c r="E36" s="8">
        <f t="shared" si="4"/>
        <v>930</v>
      </c>
      <c r="F36" s="9">
        <f t="shared" si="5"/>
        <v>1.528767123287671E-2</v>
      </c>
      <c r="G36" s="8" t="s">
        <v>19</v>
      </c>
      <c r="H36" s="8" t="s">
        <v>19</v>
      </c>
      <c r="I36" s="9">
        <f t="shared" si="7"/>
        <v>15000</v>
      </c>
      <c r="J36" s="7" t="s">
        <v>19</v>
      </c>
      <c r="K36" s="25" t="s">
        <v>19</v>
      </c>
      <c r="L36" s="3"/>
      <c r="M36" s="3"/>
      <c r="N36" s="3"/>
    </row>
    <row r="37" spans="1:14" x14ac:dyDescent="0.25">
      <c r="A37" s="26">
        <f t="shared" si="6"/>
        <v>44341</v>
      </c>
      <c r="B37" s="2">
        <f t="shared" si="1"/>
        <v>30</v>
      </c>
      <c r="C37" s="8">
        <f t="shared" si="2"/>
        <v>900.01479452054798</v>
      </c>
      <c r="D37" s="8">
        <f t="shared" si="3"/>
        <v>0</v>
      </c>
      <c r="E37" s="8">
        <f t="shared" si="4"/>
        <v>900</v>
      </c>
      <c r="F37" s="9">
        <f t="shared" si="5"/>
        <v>1.4794520547945203E-2</v>
      </c>
      <c r="G37" s="8" t="s">
        <v>19</v>
      </c>
      <c r="H37" s="8" t="s">
        <v>19</v>
      </c>
      <c r="I37" s="9">
        <f t="shared" si="7"/>
        <v>15000</v>
      </c>
      <c r="J37" s="7" t="s">
        <v>19</v>
      </c>
      <c r="K37" s="25" t="s">
        <v>19</v>
      </c>
      <c r="L37" s="3"/>
      <c r="M37" s="3"/>
      <c r="N37" s="3"/>
    </row>
    <row r="38" spans="1:14" x14ac:dyDescent="0.25">
      <c r="A38" s="26">
        <f t="shared" si="6"/>
        <v>44372</v>
      </c>
      <c r="B38" s="2">
        <f t="shared" si="1"/>
        <v>31</v>
      </c>
      <c r="C38" s="8">
        <f t="shared" si="2"/>
        <v>930.01528767123284</v>
      </c>
      <c r="D38" s="8">
        <f t="shared" si="3"/>
        <v>0</v>
      </c>
      <c r="E38" s="8">
        <f t="shared" si="4"/>
        <v>930</v>
      </c>
      <c r="F38" s="9">
        <f t="shared" si="5"/>
        <v>1.528767123287671E-2</v>
      </c>
      <c r="G38" s="8" t="s">
        <v>19</v>
      </c>
      <c r="H38" s="8" t="s">
        <v>19</v>
      </c>
      <c r="I38" s="9">
        <f t="shared" si="7"/>
        <v>15000</v>
      </c>
      <c r="J38" s="7" t="s">
        <v>19</v>
      </c>
      <c r="K38" s="25" t="s">
        <v>19</v>
      </c>
      <c r="L38" s="3"/>
      <c r="M38" s="3"/>
      <c r="N38" s="3"/>
    </row>
    <row r="39" spans="1:14" x14ac:dyDescent="0.25">
      <c r="A39" s="26">
        <f t="shared" si="6"/>
        <v>44402</v>
      </c>
      <c r="B39" s="2">
        <f t="shared" si="1"/>
        <v>30</v>
      </c>
      <c r="C39" s="8">
        <f t="shared" si="2"/>
        <v>900.01479452054798</v>
      </c>
      <c r="D39" s="8">
        <f t="shared" si="3"/>
        <v>0</v>
      </c>
      <c r="E39" s="8">
        <f t="shared" si="4"/>
        <v>900</v>
      </c>
      <c r="F39" s="9">
        <f t="shared" si="5"/>
        <v>1.4794520547945203E-2</v>
      </c>
      <c r="G39" s="8" t="s">
        <v>19</v>
      </c>
      <c r="H39" s="8" t="s">
        <v>19</v>
      </c>
      <c r="I39" s="9">
        <f t="shared" si="7"/>
        <v>15000</v>
      </c>
      <c r="J39" s="7" t="s">
        <v>19</v>
      </c>
      <c r="K39" s="25" t="s">
        <v>19</v>
      </c>
      <c r="L39" s="3"/>
      <c r="M39" s="3"/>
      <c r="N39" s="3"/>
    </row>
    <row r="40" spans="1:14" x14ac:dyDescent="0.25">
      <c r="A40" s="26">
        <f t="shared" si="6"/>
        <v>44433</v>
      </c>
      <c r="B40" s="2">
        <f t="shared" si="1"/>
        <v>31</v>
      </c>
      <c r="C40" s="8">
        <f t="shared" si="2"/>
        <v>930.01528767123284</v>
      </c>
      <c r="D40" s="8">
        <f t="shared" si="3"/>
        <v>0</v>
      </c>
      <c r="E40" s="8">
        <f t="shared" si="4"/>
        <v>930</v>
      </c>
      <c r="F40" s="9">
        <f t="shared" si="5"/>
        <v>1.528767123287671E-2</v>
      </c>
      <c r="G40" s="8" t="s">
        <v>19</v>
      </c>
      <c r="H40" s="8" t="s">
        <v>19</v>
      </c>
      <c r="I40" s="9">
        <f t="shared" si="7"/>
        <v>15000</v>
      </c>
      <c r="J40" s="7" t="s">
        <v>19</v>
      </c>
      <c r="K40" s="25" t="s">
        <v>19</v>
      </c>
      <c r="L40" s="3"/>
      <c r="M40" s="3"/>
      <c r="N40" s="3"/>
    </row>
    <row r="41" spans="1:14" x14ac:dyDescent="0.25">
      <c r="A41" s="26">
        <f t="shared" si="6"/>
        <v>44464</v>
      </c>
      <c r="B41" s="2">
        <f t="shared" si="1"/>
        <v>31</v>
      </c>
      <c r="C41" s="8">
        <f t="shared" si="2"/>
        <v>930.01528767123284</v>
      </c>
      <c r="D41" s="8">
        <f t="shared" si="3"/>
        <v>0</v>
      </c>
      <c r="E41" s="8">
        <f t="shared" si="4"/>
        <v>930</v>
      </c>
      <c r="F41" s="9">
        <f t="shared" si="5"/>
        <v>1.528767123287671E-2</v>
      </c>
      <c r="G41" s="8" t="s">
        <v>19</v>
      </c>
      <c r="H41" s="8" t="s">
        <v>19</v>
      </c>
      <c r="I41" s="9">
        <f t="shared" si="7"/>
        <v>15000</v>
      </c>
      <c r="J41" s="7" t="s">
        <v>19</v>
      </c>
      <c r="K41" s="25" t="s">
        <v>19</v>
      </c>
      <c r="L41" s="3"/>
      <c r="M41" s="3"/>
      <c r="N41" s="3"/>
    </row>
    <row r="42" spans="1:14" x14ac:dyDescent="0.25">
      <c r="A42" s="26">
        <f t="shared" si="6"/>
        <v>44494</v>
      </c>
      <c r="B42" s="2">
        <f t="shared" si="1"/>
        <v>30</v>
      </c>
      <c r="C42" s="8">
        <f>D42+E42+F42</f>
        <v>15900.014794520548</v>
      </c>
      <c r="D42" s="8">
        <f>I41</f>
        <v>15000</v>
      </c>
      <c r="E42" s="8">
        <f t="shared" si="4"/>
        <v>900</v>
      </c>
      <c r="F42" s="9">
        <f t="shared" si="5"/>
        <v>1.4794520547945203E-2</v>
      </c>
      <c r="G42" s="8" t="s">
        <v>19</v>
      </c>
      <c r="H42" s="8" t="s">
        <v>19</v>
      </c>
      <c r="I42" s="9">
        <f t="shared" si="7"/>
        <v>0</v>
      </c>
      <c r="J42" s="7" t="s">
        <v>19</v>
      </c>
      <c r="K42" s="25" t="s">
        <v>19</v>
      </c>
      <c r="L42" s="3"/>
      <c r="M42" s="3"/>
      <c r="N42" s="3"/>
    </row>
    <row r="43" spans="1:14" x14ac:dyDescent="0.25">
      <c r="A43" s="27" t="s">
        <v>21</v>
      </c>
      <c r="B43" s="10">
        <f>SUM(B31:B42)</f>
        <v>389</v>
      </c>
      <c r="C43" s="82">
        <f>SUM(C31:C42)</f>
        <v>26670.179506849316</v>
      </c>
      <c r="D43" s="11">
        <f>SUM(D31:D42)</f>
        <v>15000</v>
      </c>
      <c r="E43" s="11">
        <f>SUM(E30:E42)</f>
        <v>11670</v>
      </c>
      <c r="F43" s="11">
        <f t="shared" ref="F43:H43" si="8">SUM(F30:F42)</f>
        <v>0.17950684931506847</v>
      </c>
      <c r="G43" s="11">
        <f t="shared" si="8"/>
        <v>0</v>
      </c>
      <c r="H43" s="11">
        <f t="shared" si="8"/>
        <v>0</v>
      </c>
      <c r="I43" s="12" t="s">
        <v>20</v>
      </c>
      <c r="J43" s="83">
        <f>XIRR(C30:C42,A30:A42)</f>
        <v>1.0249946951866151</v>
      </c>
      <c r="K43" s="84">
        <f>SUM(E43:H43)</f>
        <v>11670.179506849316</v>
      </c>
      <c r="L43" s="3"/>
      <c r="M43" s="3"/>
      <c r="N43" s="3"/>
    </row>
    <row r="44" spans="1:14" x14ac:dyDescent="0.25">
      <c r="A44" s="18"/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3"/>
      <c r="M44" s="3"/>
      <c r="N44" s="3"/>
    </row>
    <row r="45" spans="1:14" ht="48.75" customHeight="1" x14ac:dyDescent="0.25">
      <c r="A45" s="33" t="s">
        <v>39</v>
      </c>
      <c r="B45" s="34"/>
      <c r="C45" s="34"/>
      <c r="D45" s="34"/>
      <c r="E45" s="34"/>
      <c r="F45" s="34"/>
      <c r="G45" s="34"/>
      <c r="H45" s="34"/>
      <c r="I45" s="34"/>
      <c r="J45" s="34"/>
      <c r="K45" s="30"/>
      <c r="L45" s="3"/>
      <c r="M45" s="3"/>
      <c r="N45" s="3"/>
    </row>
    <row r="46" spans="1:14" ht="144.75" customHeight="1" thickBo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1"/>
      <c r="L46" s="3"/>
      <c r="M46" s="3"/>
      <c r="N46" s="3"/>
    </row>
    <row r="47" spans="1:14" ht="60.75" customHeight="1" x14ac:dyDescent="0.25">
      <c r="L47" s="3"/>
      <c r="M47" s="3"/>
      <c r="N47" s="3"/>
    </row>
    <row r="48" spans="1:14" x14ac:dyDescent="0.25">
      <c r="L48" s="3"/>
      <c r="M48" s="3"/>
      <c r="N48" s="3"/>
    </row>
    <row r="49" spans="12:14" x14ac:dyDescent="0.25">
      <c r="L49" s="3"/>
      <c r="M49" s="3"/>
      <c r="N49" s="3"/>
    </row>
    <row r="50" spans="12:14" x14ac:dyDescent="0.25">
      <c r="L50" s="3"/>
      <c r="M50" s="3"/>
      <c r="N50" s="3"/>
    </row>
    <row r="51" spans="12:14" x14ac:dyDescent="0.25">
      <c r="L51" s="3"/>
      <c r="M51" s="3"/>
      <c r="N51" s="3"/>
    </row>
    <row r="52" spans="12:14" x14ac:dyDescent="0.25">
      <c r="L52" s="3"/>
      <c r="M52" s="3"/>
      <c r="N52" s="3"/>
    </row>
    <row r="53" spans="12:14" x14ac:dyDescent="0.25">
      <c r="L53" s="3"/>
      <c r="M53" s="3"/>
      <c r="N53" s="3"/>
    </row>
    <row r="54" spans="12:14" x14ac:dyDescent="0.25">
      <c r="L54" s="3"/>
      <c r="M54" s="3"/>
      <c r="N54" s="3"/>
    </row>
    <row r="55" spans="12:14" ht="24" customHeight="1" x14ac:dyDescent="0.25">
      <c r="L55" s="3"/>
      <c r="M55" s="3"/>
      <c r="N55" s="3"/>
    </row>
    <row r="56" spans="12:14" ht="55.5" customHeight="1" x14ac:dyDescent="0.25">
      <c r="L56" s="3"/>
      <c r="M56" s="3"/>
      <c r="N56" s="3"/>
    </row>
    <row r="57" spans="12:14" ht="24.75" customHeight="1" x14ac:dyDescent="0.25">
      <c r="L57" s="3"/>
      <c r="M57" s="3"/>
      <c r="N57" s="3"/>
    </row>
    <row r="58" spans="12:14" x14ac:dyDescent="0.25">
      <c r="L58" s="3"/>
      <c r="M58" s="3"/>
      <c r="N58" s="3"/>
    </row>
    <row r="59" spans="12:14" x14ac:dyDescent="0.25">
      <c r="L59" s="3"/>
      <c r="M59" s="3"/>
      <c r="N59" s="3"/>
    </row>
    <row r="60" spans="12:14" x14ac:dyDescent="0.25">
      <c r="L60" s="3"/>
      <c r="M60" s="3"/>
      <c r="N60" s="3"/>
    </row>
    <row r="61" spans="12:14" x14ac:dyDescent="0.25">
      <c r="L61" s="3"/>
      <c r="M61" s="3"/>
      <c r="N61" s="3"/>
    </row>
    <row r="62" spans="12:14" x14ac:dyDescent="0.25">
      <c r="L62" s="3"/>
      <c r="M62" s="3"/>
      <c r="N62" s="3"/>
    </row>
  </sheetData>
  <sheetProtection algorithmName="SHA-512" hashValue="LKuq6vVdOjCbcdLulYwU20PH9cKkqKdW1xkv5dW9q00D1uMSM9ukclqQ2gd61Jrc7FiSEACqx/SzmfvR8QUCQA==" saltValue="T81Ttoep7wIrVNKe5aZyaA==" spinCount="100000" sheet="1" objects="1" scenarios="1" selectLockedCells="1" selectUnlockedCells="1"/>
  <protectedRanges>
    <protectedRange sqref="H61:K61 A57:E59 F54 H53 H55 I50:K57 F50:F52 F56:F58 H59:K59" name="Диапазон1"/>
  </protectedRanges>
  <mergeCells count="29">
    <mergeCell ref="D13:I13"/>
    <mergeCell ref="A6:K7"/>
    <mergeCell ref="D9:I9"/>
    <mergeCell ref="D10:I10"/>
    <mergeCell ref="D11:I11"/>
    <mergeCell ref="D12:I12"/>
    <mergeCell ref="I26:I28"/>
    <mergeCell ref="D14:I14"/>
    <mergeCell ref="D15:I15"/>
    <mergeCell ref="D16:I16"/>
    <mergeCell ref="D17:I17"/>
    <mergeCell ref="D18:I18"/>
    <mergeCell ref="D19:I19"/>
    <mergeCell ref="A2:K2"/>
    <mergeCell ref="A45:J45"/>
    <mergeCell ref="A46:J46"/>
    <mergeCell ref="J26:J28"/>
    <mergeCell ref="K26:K28"/>
    <mergeCell ref="D27:D28"/>
    <mergeCell ref="E27:E28"/>
    <mergeCell ref="F27:F28"/>
    <mergeCell ref="G27:H27"/>
    <mergeCell ref="D20:I20"/>
    <mergeCell ref="D21:I21"/>
    <mergeCell ref="D22:I22"/>
    <mergeCell ref="A26:A28"/>
    <mergeCell ref="B26:B28"/>
    <mergeCell ref="C26:C28"/>
    <mergeCell ref="D26:H26"/>
  </mergeCells>
  <dataValidations count="2">
    <dataValidation allowBlank="1" showInputMessage="1" showErrorMessage="1" prompt="ФИО ответственного сотрудника (подписант договора о кредитной карте)" sqref="A59"/>
    <dataValidation allowBlank="1" showInputMessage="1" showErrorMessage="1" prompt="Данные клиента должны совпадать с паспортными." sqref="F50:F52 F54 F56:F58"/>
  </dataValidations>
  <pageMargins left="0.25" right="0.25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opLeftCell="A7" zoomScaleNormal="100" workbookViewId="0">
      <selection activeCell="D10" sqref="D10:I10"/>
    </sheetView>
  </sheetViews>
  <sheetFormatPr defaultRowHeight="15" x14ac:dyDescent="0.25"/>
  <cols>
    <col min="1" max="1" width="61.42578125" customWidth="1"/>
    <col min="3" max="3" width="15.7109375" customWidth="1"/>
    <col min="6" max="6" width="10.140625" bestFit="1" customWidth="1"/>
    <col min="7" max="7" width="9.140625" customWidth="1"/>
    <col min="12" max="12" width="10.28515625" bestFit="1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  <c r="L5" s="3"/>
      <c r="M5" s="3"/>
    </row>
    <row r="6" spans="1:13" ht="15" customHeight="1" x14ac:dyDescent="0.25">
      <c r="A6" s="52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4"/>
      <c r="L6" s="3"/>
      <c r="M6" s="3"/>
    </row>
    <row r="7" spans="1:13" ht="15" customHeight="1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4"/>
      <c r="L7" s="3"/>
      <c r="M7" s="3"/>
    </row>
    <row r="8" spans="1:13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20"/>
      <c r="L8" s="3"/>
      <c r="M8" s="3"/>
    </row>
    <row r="9" spans="1:13" x14ac:dyDescent="0.25">
      <c r="A9" s="21" t="s">
        <v>0</v>
      </c>
      <c r="B9" s="19"/>
      <c r="C9" s="19"/>
      <c r="D9" s="37" t="s">
        <v>38</v>
      </c>
      <c r="E9" s="38"/>
      <c r="F9" s="38"/>
      <c r="G9" s="38"/>
      <c r="H9" s="38"/>
      <c r="I9" s="39"/>
      <c r="J9" s="19"/>
      <c r="K9" s="20"/>
      <c r="L9" s="3"/>
      <c r="M9" s="3"/>
    </row>
    <row r="10" spans="1:13" x14ac:dyDescent="0.25">
      <c r="A10" s="22" t="s">
        <v>1</v>
      </c>
      <c r="B10" s="19"/>
      <c r="C10" s="19"/>
      <c r="D10" s="85">
        <v>44105</v>
      </c>
      <c r="E10" s="86"/>
      <c r="F10" s="86"/>
      <c r="G10" s="86"/>
      <c r="H10" s="86"/>
      <c r="I10" s="87"/>
      <c r="J10" s="19"/>
      <c r="K10" s="20"/>
      <c r="L10" s="3"/>
      <c r="M10" s="3"/>
    </row>
    <row r="11" spans="1:13" x14ac:dyDescent="0.25">
      <c r="A11" s="22" t="s">
        <v>29</v>
      </c>
      <c r="B11" s="19"/>
      <c r="C11" s="19"/>
      <c r="D11" s="70">
        <v>20000</v>
      </c>
      <c r="E11" s="71"/>
      <c r="F11" s="71"/>
      <c r="G11" s="71"/>
      <c r="H11" s="71"/>
      <c r="I11" s="72"/>
      <c r="J11" s="19"/>
      <c r="K11" s="20"/>
      <c r="L11" s="3"/>
      <c r="M11" s="3"/>
    </row>
    <row r="12" spans="1:13" x14ac:dyDescent="0.25">
      <c r="A12" s="22" t="s">
        <v>2</v>
      </c>
      <c r="B12" s="19"/>
      <c r="C12" s="19"/>
      <c r="D12" s="37">
        <v>12</v>
      </c>
      <c r="E12" s="38"/>
      <c r="F12" s="38"/>
      <c r="G12" s="38"/>
      <c r="H12" s="38"/>
      <c r="I12" s="39"/>
      <c r="J12" s="19"/>
      <c r="K12" s="20"/>
      <c r="L12" s="3"/>
      <c r="M12" s="3"/>
    </row>
    <row r="13" spans="1:13" x14ac:dyDescent="0.25">
      <c r="A13" s="21" t="s">
        <v>3</v>
      </c>
      <c r="B13" s="19"/>
      <c r="C13" s="19"/>
      <c r="D13" s="37" t="s">
        <v>4</v>
      </c>
      <c r="E13" s="38"/>
      <c r="F13" s="38"/>
      <c r="G13" s="38"/>
      <c r="H13" s="38"/>
      <c r="I13" s="39"/>
      <c r="J13" s="19"/>
      <c r="K13" s="20"/>
      <c r="L13" s="3"/>
      <c r="M13" s="3"/>
    </row>
    <row r="14" spans="1:13" ht="30" x14ac:dyDescent="0.25">
      <c r="A14" s="23" t="s">
        <v>26</v>
      </c>
      <c r="B14" s="19"/>
      <c r="C14" s="19"/>
      <c r="D14" s="46">
        <v>0</v>
      </c>
      <c r="E14" s="47"/>
      <c r="F14" s="47"/>
      <c r="G14" s="47"/>
      <c r="H14" s="47"/>
      <c r="I14" s="48"/>
      <c r="J14" s="19"/>
      <c r="K14" s="20"/>
      <c r="L14" s="3"/>
      <c r="M14" s="3"/>
    </row>
    <row r="15" spans="1:13" x14ac:dyDescent="0.25">
      <c r="A15" s="21" t="s">
        <v>5</v>
      </c>
      <c r="B15" s="19"/>
      <c r="C15" s="19"/>
      <c r="D15" s="37" t="s">
        <v>4</v>
      </c>
      <c r="E15" s="38"/>
      <c r="F15" s="38"/>
      <c r="G15" s="38"/>
      <c r="H15" s="38"/>
      <c r="I15" s="39"/>
      <c r="J15" s="19"/>
      <c r="K15" s="20"/>
      <c r="L15" s="3"/>
      <c r="M15" s="3"/>
    </row>
    <row r="16" spans="1:13" x14ac:dyDescent="0.25">
      <c r="A16" s="22" t="s">
        <v>6</v>
      </c>
      <c r="B16" s="19"/>
      <c r="C16" s="19"/>
      <c r="D16" s="49">
        <v>9.9999999999999995E-7</v>
      </c>
      <c r="E16" s="50"/>
      <c r="F16" s="50"/>
      <c r="G16" s="50"/>
      <c r="H16" s="50"/>
      <c r="I16" s="51"/>
      <c r="J16" s="19"/>
      <c r="K16" s="20"/>
      <c r="L16" s="3"/>
      <c r="M16" s="3"/>
    </row>
    <row r="17" spans="1:14" x14ac:dyDescent="0.25">
      <c r="A17" s="21" t="s">
        <v>7</v>
      </c>
      <c r="B17" s="19"/>
      <c r="C17" s="19"/>
      <c r="D17" s="37"/>
      <c r="E17" s="38"/>
      <c r="F17" s="38"/>
      <c r="G17" s="38"/>
      <c r="H17" s="38"/>
      <c r="I17" s="39"/>
      <c r="J17" s="19"/>
      <c r="K17" s="20"/>
      <c r="L17" s="3"/>
      <c r="M17" s="3"/>
    </row>
    <row r="18" spans="1:14" x14ac:dyDescent="0.25">
      <c r="A18" s="22" t="s">
        <v>8</v>
      </c>
      <c r="B18" s="19"/>
      <c r="C18" s="19"/>
      <c r="D18" s="37">
        <v>0</v>
      </c>
      <c r="E18" s="38"/>
      <c r="F18" s="38"/>
      <c r="G18" s="38"/>
      <c r="H18" s="38"/>
      <c r="I18" s="39"/>
      <c r="J18" s="19"/>
      <c r="K18" s="20"/>
      <c r="L18" s="3"/>
      <c r="M18" s="3"/>
    </row>
    <row r="19" spans="1:14" x14ac:dyDescent="0.25">
      <c r="A19" s="22" t="s">
        <v>23</v>
      </c>
      <c r="B19" s="19"/>
      <c r="C19" s="19"/>
      <c r="D19" s="37" t="s">
        <v>31</v>
      </c>
      <c r="E19" s="38"/>
      <c r="F19" s="38"/>
      <c r="G19" s="38"/>
      <c r="H19" s="38"/>
      <c r="I19" s="39"/>
      <c r="J19" s="19"/>
      <c r="K19" s="20"/>
      <c r="L19" s="3"/>
      <c r="M19" s="3"/>
    </row>
    <row r="20" spans="1:14" x14ac:dyDescent="0.25">
      <c r="A20" s="22" t="s">
        <v>9</v>
      </c>
      <c r="B20" s="19"/>
      <c r="C20" s="19"/>
      <c r="D20" s="40">
        <v>0</v>
      </c>
      <c r="E20" s="41"/>
      <c r="F20" s="41"/>
      <c r="G20" s="41"/>
      <c r="H20" s="41"/>
      <c r="I20" s="42"/>
      <c r="J20" s="19"/>
      <c r="K20" s="20"/>
      <c r="L20" s="3"/>
      <c r="M20" s="3"/>
    </row>
    <row r="21" spans="1:14" x14ac:dyDescent="0.25">
      <c r="A21" s="22" t="s">
        <v>24</v>
      </c>
      <c r="B21" s="19"/>
      <c r="C21" s="19"/>
      <c r="D21" s="40">
        <v>0.5</v>
      </c>
      <c r="E21" s="41"/>
      <c r="F21" s="41"/>
      <c r="G21" s="41"/>
      <c r="H21" s="41"/>
      <c r="I21" s="42"/>
      <c r="J21" s="19"/>
      <c r="K21" s="20"/>
      <c r="L21" s="3"/>
      <c r="M21" s="3"/>
    </row>
    <row r="22" spans="1:14" x14ac:dyDescent="0.25">
      <c r="A22" s="22" t="s">
        <v>37</v>
      </c>
      <c r="B22" s="19"/>
      <c r="C22" s="19"/>
      <c r="D22" s="43">
        <v>40</v>
      </c>
      <c r="E22" s="44"/>
      <c r="F22" s="44"/>
      <c r="G22" s="44"/>
      <c r="H22" s="44"/>
      <c r="I22" s="45"/>
      <c r="J22" s="19"/>
      <c r="K22" s="20"/>
      <c r="L22" s="3"/>
      <c r="M22" s="3"/>
    </row>
    <row r="23" spans="1:14" x14ac:dyDescent="0.25">
      <c r="A23" s="22"/>
      <c r="B23" s="19"/>
      <c r="C23" s="19"/>
      <c r="D23" s="4"/>
      <c r="E23" s="4"/>
      <c r="F23" s="4"/>
      <c r="G23" s="4"/>
      <c r="H23" s="4"/>
      <c r="I23" s="4"/>
      <c r="J23" s="19"/>
      <c r="K23" s="20"/>
      <c r="L23" s="3"/>
      <c r="M23" s="3"/>
    </row>
    <row r="24" spans="1:14" x14ac:dyDescent="0.25">
      <c r="A24" s="22"/>
      <c r="B24" s="19"/>
      <c r="C24" s="19"/>
      <c r="D24" s="4"/>
      <c r="E24" s="4"/>
      <c r="F24" s="4"/>
      <c r="G24" s="4"/>
      <c r="H24" s="4"/>
      <c r="I24" s="4"/>
      <c r="J24" s="19"/>
      <c r="K24" s="20"/>
      <c r="L24" s="3"/>
      <c r="M24" s="3"/>
    </row>
    <row r="25" spans="1:14" x14ac:dyDescent="0.25">
      <c r="A25" s="22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"/>
      <c r="M25" s="3"/>
    </row>
    <row r="26" spans="1:14" ht="15" customHeight="1" x14ac:dyDescent="0.25">
      <c r="A26" s="61" t="s">
        <v>11</v>
      </c>
      <c r="B26" s="55" t="s">
        <v>12</v>
      </c>
      <c r="C26" s="64" t="s">
        <v>13</v>
      </c>
      <c r="D26" s="67" t="s">
        <v>28</v>
      </c>
      <c r="E26" s="69"/>
      <c r="F26" s="69"/>
      <c r="G26" s="69"/>
      <c r="H26" s="68"/>
      <c r="I26" s="55" t="s">
        <v>25</v>
      </c>
      <c r="J26" s="55" t="s">
        <v>14</v>
      </c>
      <c r="K26" s="58" t="s">
        <v>40</v>
      </c>
      <c r="L26" s="3"/>
      <c r="M26" s="3"/>
    </row>
    <row r="27" spans="1:14" ht="24" customHeight="1" x14ac:dyDescent="0.25">
      <c r="A27" s="62"/>
      <c r="B27" s="56"/>
      <c r="C27" s="65"/>
      <c r="D27" s="55" t="s">
        <v>27</v>
      </c>
      <c r="E27" s="55" t="s">
        <v>22</v>
      </c>
      <c r="F27" s="55" t="s">
        <v>15</v>
      </c>
      <c r="G27" s="67" t="s">
        <v>16</v>
      </c>
      <c r="H27" s="68"/>
      <c r="I27" s="56"/>
      <c r="J27" s="56"/>
      <c r="K27" s="59"/>
      <c r="L27" s="3"/>
      <c r="M27" s="3"/>
    </row>
    <row r="28" spans="1:14" ht="84" x14ac:dyDescent="0.25">
      <c r="A28" s="63"/>
      <c r="B28" s="57"/>
      <c r="C28" s="66"/>
      <c r="D28" s="57"/>
      <c r="E28" s="57"/>
      <c r="F28" s="57"/>
      <c r="G28" s="5" t="s">
        <v>17</v>
      </c>
      <c r="H28" s="6" t="s">
        <v>18</v>
      </c>
      <c r="I28" s="57"/>
      <c r="J28" s="57"/>
      <c r="K28" s="60"/>
      <c r="L28" s="3"/>
      <c r="M28" s="3"/>
    </row>
    <row r="29" spans="1:14" x14ac:dyDescent="0.25">
      <c r="A29" s="24">
        <v>1</v>
      </c>
      <c r="B29" s="7">
        <f>A29+1</f>
        <v>2</v>
      </c>
      <c r="C29" s="7">
        <f t="shared" ref="C29:K29" si="0">B29+1</f>
        <v>3</v>
      </c>
      <c r="D29" s="7">
        <f t="shared" si="0"/>
        <v>4</v>
      </c>
      <c r="E29" s="7">
        <f t="shared" si="0"/>
        <v>5</v>
      </c>
      <c r="F29" s="7">
        <f t="shared" si="0"/>
        <v>6</v>
      </c>
      <c r="G29" s="7">
        <f t="shared" si="0"/>
        <v>7</v>
      </c>
      <c r="H29" s="7">
        <f t="shared" si="0"/>
        <v>8</v>
      </c>
      <c r="I29" s="7">
        <f t="shared" si="0"/>
        <v>9</v>
      </c>
      <c r="J29" s="7">
        <f t="shared" si="0"/>
        <v>10</v>
      </c>
      <c r="K29" s="25">
        <f t="shared" si="0"/>
        <v>11</v>
      </c>
      <c r="L29" s="3"/>
      <c r="M29" s="13"/>
    </row>
    <row r="30" spans="1:14" x14ac:dyDescent="0.25">
      <c r="A30" s="26">
        <f>D10</f>
        <v>44105</v>
      </c>
      <c r="B30" s="2" t="s">
        <v>19</v>
      </c>
      <c r="C30" s="8">
        <f>G30+H30-I30</f>
        <v>-20000</v>
      </c>
      <c r="D30" s="9" t="s">
        <v>19</v>
      </c>
      <c r="E30" s="9" t="s">
        <v>19</v>
      </c>
      <c r="F30" s="9" t="s">
        <v>19</v>
      </c>
      <c r="G30" s="8">
        <f>D18</f>
        <v>0</v>
      </c>
      <c r="H30" s="8">
        <f>IF(D19="ні",(D11*D20*D21)/(100%+D20*D21),((D11-G30)*D20*D21)/(100%+D20*D21))</f>
        <v>0</v>
      </c>
      <c r="I30" s="9">
        <f>D11</f>
        <v>20000</v>
      </c>
      <c r="J30" s="7" t="s">
        <v>19</v>
      </c>
      <c r="K30" s="25" t="s">
        <v>19</v>
      </c>
      <c r="L30" s="3"/>
      <c r="M30" s="13"/>
    </row>
    <row r="31" spans="1:14" x14ac:dyDescent="0.25">
      <c r="A31" s="26">
        <f>EDATE(CONCATENATE("25.",MONTH(A30),".",YEAR(A30)),1)</f>
        <v>44160</v>
      </c>
      <c r="B31" s="2">
        <f>A31-A30</f>
        <v>55</v>
      </c>
      <c r="C31" s="8">
        <f>D31+E31+F31</f>
        <v>2200.0197260273972</v>
      </c>
      <c r="D31" s="8">
        <f>I30*$D$14</f>
        <v>0</v>
      </c>
      <c r="E31" s="8">
        <f>$D$22*(A31-A30)</f>
        <v>2200</v>
      </c>
      <c r="F31" s="9">
        <f>(EDATE(CONCATENATE("01.",MONTH(A30),".",YEAR(A30)),1)-1-A30)/365*I30*$D$16*12</f>
        <v>1.9726027397260273E-2</v>
      </c>
      <c r="G31" s="8" t="s">
        <v>19</v>
      </c>
      <c r="H31" s="8" t="s">
        <v>19</v>
      </c>
      <c r="I31" s="9">
        <f>I30-D31</f>
        <v>20000</v>
      </c>
      <c r="J31" s="7" t="s">
        <v>19</v>
      </c>
      <c r="K31" s="25" t="s">
        <v>19</v>
      </c>
      <c r="L31" s="3"/>
      <c r="M31" s="13"/>
    </row>
    <row r="32" spans="1:14" x14ac:dyDescent="0.25">
      <c r="A32" s="26">
        <f>EDATE(A31,1)</f>
        <v>44190</v>
      </c>
      <c r="B32" s="2">
        <f t="shared" ref="B32:B42" si="1">A32-A31</f>
        <v>30</v>
      </c>
      <c r="C32" s="8">
        <f t="shared" ref="C32:C41" si="2">D32+E32+F32</f>
        <v>1200.0197260273972</v>
      </c>
      <c r="D32" s="8">
        <f t="shared" ref="D32:D41" si="3">I31*$D$14</f>
        <v>0</v>
      </c>
      <c r="E32" s="8">
        <f t="shared" ref="E32:E42" si="4">$D$22*(A32-A31)</f>
        <v>1200</v>
      </c>
      <c r="F32" s="9">
        <f t="shared" ref="F32:F42" si="5">(EDATE(CONCATENATE("01.",MONTH(A31),".",YEAR(A31)),1)-1-A31)/365*I31*$D$16*12+(A31-(EDATE(CONCATENATE("01.",MONTH(A31),".",YEAR(A31)),0)-1))/365*I30*$D$16*12</f>
        <v>1.9726027397260273E-2</v>
      </c>
      <c r="G32" s="8" t="s">
        <v>19</v>
      </c>
      <c r="H32" s="8" t="s">
        <v>19</v>
      </c>
      <c r="I32" s="9">
        <f>I31-D32</f>
        <v>20000</v>
      </c>
      <c r="J32" s="7" t="s">
        <v>19</v>
      </c>
      <c r="K32" s="25" t="s">
        <v>19</v>
      </c>
      <c r="L32" s="3"/>
      <c r="M32" s="13"/>
      <c r="N32" s="1"/>
    </row>
    <row r="33" spans="1:13" x14ac:dyDescent="0.25">
      <c r="A33" s="26">
        <f t="shared" ref="A33:A42" si="6">EDATE(A32,1)</f>
        <v>44221</v>
      </c>
      <c r="B33" s="2">
        <f t="shared" si="1"/>
        <v>31</v>
      </c>
      <c r="C33" s="8">
        <f t="shared" si="2"/>
        <v>1240.0203835616439</v>
      </c>
      <c r="D33" s="8">
        <f t="shared" si="3"/>
        <v>0</v>
      </c>
      <c r="E33" s="8">
        <f t="shared" si="4"/>
        <v>1240</v>
      </c>
      <c r="F33" s="9">
        <f t="shared" si="5"/>
        <v>2.0383561643835615E-2</v>
      </c>
      <c r="G33" s="8" t="s">
        <v>19</v>
      </c>
      <c r="H33" s="8" t="s">
        <v>19</v>
      </c>
      <c r="I33" s="9">
        <f t="shared" ref="I33:I42" si="7">I32-D33</f>
        <v>20000</v>
      </c>
      <c r="J33" s="7" t="s">
        <v>19</v>
      </c>
      <c r="K33" s="25" t="s">
        <v>19</v>
      </c>
      <c r="L33" s="3"/>
      <c r="M33" s="13"/>
    </row>
    <row r="34" spans="1:13" x14ac:dyDescent="0.25">
      <c r="A34" s="26">
        <f t="shared" si="6"/>
        <v>44252</v>
      </c>
      <c r="B34" s="2">
        <f t="shared" si="1"/>
        <v>31</v>
      </c>
      <c r="C34" s="8">
        <f t="shared" si="2"/>
        <v>1240.0203835616439</v>
      </c>
      <c r="D34" s="8">
        <f t="shared" si="3"/>
        <v>0</v>
      </c>
      <c r="E34" s="8">
        <f t="shared" si="4"/>
        <v>1240</v>
      </c>
      <c r="F34" s="9">
        <f t="shared" si="5"/>
        <v>2.0383561643835615E-2</v>
      </c>
      <c r="G34" s="8" t="s">
        <v>19</v>
      </c>
      <c r="H34" s="8" t="s">
        <v>19</v>
      </c>
      <c r="I34" s="9">
        <f t="shared" si="7"/>
        <v>20000</v>
      </c>
      <c r="J34" s="7" t="s">
        <v>19</v>
      </c>
      <c r="K34" s="25" t="s">
        <v>19</v>
      </c>
      <c r="L34" s="3"/>
      <c r="M34" s="3"/>
    </row>
    <row r="35" spans="1:13" x14ac:dyDescent="0.25">
      <c r="A35" s="26">
        <f t="shared" si="6"/>
        <v>44280</v>
      </c>
      <c r="B35" s="2">
        <f t="shared" si="1"/>
        <v>28</v>
      </c>
      <c r="C35" s="8">
        <f t="shared" si="2"/>
        <v>1120.018410958904</v>
      </c>
      <c r="D35" s="8">
        <f t="shared" si="3"/>
        <v>0</v>
      </c>
      <c r="E35" s="8">
        <f t="shared" si="4"/>
        <v>1120</v>
      </c>
      <c r="F35" s="9">
        <f t="shared" si="5"/>
        <v>1.8410958904109587E-2</v>
      </c>
      <c r="G35" s="8" t="s">
        <v>19</v>
      </c>
      <c r="H35" s="8" t="s">
        <v>19</v>
      </c>
      <c r="I35" s="9">
        <f t="shared" si="7"/>
        <v>20000</v>
      </c>
      <c r="J35" s="7" t="s">
        <v>19</v>
      </c>
      <c r="K35" s="25" t="s">
        <v>19</v>
      </c>
      <c r="L35" s="3"/>
      <c r="M35" s="3"/>
    </row>
    <row r="36" spans="1:13" x14ac:dyDescent="0.25">
      <c r="A36" s="26">
        <f t="shared" si="6"/>
        <v>44311</v>
      </c>
      <c r="B36" s="2">
        <f t="shared" si="1"/>
        <v>31</v>
      </c>
      <c r="C36" s="8">
        <f t="shared" si="2"/>
        <v>1240.0203835616439</v>
      </c>
      <c r="D36" s="8">
        <f t="shared" si="3"/>
        <v>0</v>
      </c>
      <c r="E36" s="8">
        <f t="shared" si="4"/>
        <v>1240</v>
      </c>
      <c r="F36" s="9">
        <f t="shared" si="5"/>
        <v>2.0383561643835615E-2</v>
      </c>
      <c r="G36" s="8" t="s">
        <v>19</v>
      </c>
      <c r="H36" s="8" t="s">
        <v>19</v>
      </c>
      <c r="I36" s="9">
        <f t="shared" si="7"/>
        <v>20000</v>
      </c>
      <c r="J36" s="7" t="s">
        <v>19</v>
      </c>
      <c r="K36" s="25" t="s">
        <v>19</v>
      </c>
      <c r="L36" s="3"/>
      <c r="M36" s="3"/>
    </row>
    <row r="37" spans="1:13" x14ac:dyDescent="0.25">
      <c r="A37" s="26">
        <f t="shared" si="6"/>
        <v>44341</v>
      </c>
      <c r="B37" s="2">
        <f t="shared" si="1"/>
        <v>30</v>
      </c>
      <c r="C37" s="8">
        <f t="shared" si="2"/>
        <v>1200.0197260273972</v>
      </c>
      <c r="D37" s="8">
        <f t="shared" si="3"/>
        <v>0</v>
      </c>
      <c r="E37" s="8">
        <f t="shared" si="4"/>
        <v>1200</v>
      </c>
      <c r="F37" s="9">
        <f t="shared" si="5"/>
        <v>1.9726027397260273E-2</v>
      </c>
      <c r="G37" s="8" t="s">
        <v>19</v>
      </c>
      <c r="H37" s="8" t="s">
        <v>19</v>
      </c>
      <c r="I37" s="9">
        <f t="shared" si="7"/>
        <v>20000</v>
      </c>
      <c r="J37" s="7" t="s">
        <v>19</v>
      </c>
      <c r="K37" s="25" t="s">
        <v>19</v>
      </c>
      <c r="L37" s="3"/>
      <c r="M37" s="3"/>
    </row>
    <row r="38" spans="1:13" x14ac:dyDescent="0.25">
      <c r="A38" s="26">
        <f t="shared" si="6"/>
        <v>44372</v>
      </c>
      <c r="B38" s="2">
        <f t="shared" si="1"/>
        <v>31</v>
      </c>
      <c r="C38" s="8">
        <f t="shared" si="2"/>
        <v>1240.0203835616439</v>
      </c>
      <c r="D38" s="8">
        <f t="shared" si="3"/>
        <v>0</v>
      </c>
      <c r="E38" s="8">
        <f t="shared" si="4"/>
        <v>1240</v>
      </c>
      <c r="F38" s="9">
        <f t="shared" si="5"/>
        <v>2.0383561643835615E-2</v>
      </c>
      <c r="G38" s="8" t="s">
        <v>19</v>
      </c>
      <c r="H38" s="8" t="s">
        <v>19</v>
      </c>
      <c r="I38" s="9">
        <f t="shared" si="7"/>
        <v>20000</v>
      </c>
      <c r="J38" s="7" t="s">
        <v>19</v>
      </c>
      <c r="K38" s="25" t="s">
        <v>19</v>
      </c>
      <c r="L38" s="3"/>
      <c r="M38" s="3"/>
    </row>
    <row r="39" spans="1:13" x14ac:dyDescent="0.25">
      <c r="A39" s="26">
        <f t="shared" si="6"/>
        <v>44402</v>
      </c>
      <c r="B39" s="2">
        <f t="shared" si="1"/>
        <v>30</v>
      </c>
      <c r="C39" s="8">
        <f t="shared" si="2"/>
        <v>1200.0197260273972</v>
      </c>
      <c r="D39" s="8">
        <f t="shared" si="3"/>
        <v>0</v>
      </c>
      <c r="E39" s="8">
        <f t="shared" si="4"/>
        <v>1200</v>
      </c>
      <c r="F39" s="9">
        <f t="shared" si="5"/>
        <v>1.9726027397260273E-2</v>
      </c>
      <c r="G39" s="8" t="s">
        <v>19</v>
      </c>
      <c r="H39" s="8" t="s">
        <v>19</v>
      </c>
      <c r="I39" s="9">
        <f t="shared" si="7"/>
        <v>20000</v>
      </c>
      <c r="J39" s="7" t="s">
        <v>19</v>
      </c>
      <c r="K39" s="25" t="s">
        <v>19</v>
      </c>
      <c r="L39" s="3"/>
      <c r="M39" s="3"/>
    </row>
    <row r="40" spans="1:13" x14ac:dyDescent="0.25">
      <c r="A40" s="26">
        <f t="shared" si="6"/>
        <v>44433</v>
      </c>
      <c r="B40" s="2">
        <f t="shared" si="1"/>
        <v>31</v>
      </c>
      <c r="C40" s="8">
        <f t="shared" si="2"/>
        <v>1240.0203835616439</v>
      </c>
      <c r="D40" s="8">
        <f t="shared" si="3"/>
        <v>0</v>
      </c>
      <c r="E40" s="8">
        <f t="shared" si="4"/>
        <v>1240</v>
      </c>
      <c r="F40" s="9">
        <f t="shared" si="5"/>
        <v>2.0383561643835615E-2</v>
      </c>
      <c r="G40" s="8" t="s">
        <v>19</v>
      </c>
      <c r="H40" s="8" t="s">
        <v>19</v>
      </c>
      <c r="I40" s="9">
        <f t="shared" si="7"/>
        <v>20000</v>
      </c>
      <c r="J40" s="7" t="s">
        <v>19</v>
      </c>
      <c r="K40" s="25" t="s">
        <v>19</v>
      </c>
      <c r="L40" s="3"/>
      <c r="M40" s="3"/>
    </row>
    <row r="41" spans="1:13" x14ac:dyDescent="0.25">
      <c r="A41" s="26">
        <f t="shared" si="6"/>
        <v>44464</v>
      </c>
      <c r="B41" s="2">
        <f t="shared" si="1"/>
        <v>31</v>
      </c>
      <c r="C41" s="8">
        <f t="shared" si="2"/>
        <v>1240.0203835616439</v>
      </c>
      <c r="D41" s="8">
        <f t="shared" si="3"/>
        <v>0</v>
      </c>
      <c r="E41" s="8">
        <f t="shared" si="4"/>
        <v>1240</v>
      </c>
      <c r="F41" s="9">
        <f t="shared" si="5"/>
        <v>2.0383561643835615E-2</v>
      </c>
      <c r="G41" s="8" t="s">
        <v>19</v>
      </c>
      <c r="H41" s="8" t="s">
        <v>19</v>
      </c>
      <c r="I41" s="9">
        <f t="shared" si="7"/>
        <v>20000</v>
      </c>
      <c r="J41" s="7" t="s">
        <v>19</v>
      </c>
      <c r="K41" s="25" t="s">
        <v>19</v>
      </c>
      <c r="L41" s="3"/>
      <c r="M41" s="3"/>
    </row>
    <row r="42" spans="1:13" x14ac:dyDescent="0.25">
      <c r="A42" s="26">
        <f t="shared" si="6"/>
        <v>44494</v>
      </c>
      <c r="B42" s="2">
        <f t="shared" si="1"/>
        <v>30</v>
      </c>
      <c r="C42" s="8">
        <f>D42+E42+F42</f>
        <v>21200.019726027396</v>
      </c>
      <c r="D42" s="8">
        <f>I41</f>
        <v>20000</v>
      </c>
      <c r="E42" s="8">
        <f t="shared" si="4"/>
        <v>1200</v>
      </c>
      <c r="F42" s="9">
        <f t="shared" si="5"/>
        <v>1.9726027397260273E-2</v>
      </c>
      <c r="G42" s="8" t="s">
        <v>19</v>
      </c>
      <c r="H42" s="8" t="s">
        <v>19</v>
      </c>
      <c r="I42" s="9">
        <f t="shared" si="7"/>
        <v>0</v>
      </c>
      <c r="J42" s="7" t="s">
        <v>19</v>
      </c>
      <c r="K42" s="25" t="s">
        <v>19</v>
      </c>
      <c r="L42" s="3"/>
      <c r="M42" s="3"/>
    </row>
    <row r="43" spans="1:13" x14ac:dyDescent="0.25">
      <c r="A43" s="27" t="s">
        <v>21</v>
      </c>
      <c r="B43" s="10">
        <f>SUM(B31:B42)</f>
        <v>389</v>
      </c>
      <c r="C43" s="82">
        <f>SUM(C31:C42)</f>
        <v>35560.239342465749</v>
      </c>
      <c r="D43" s="11">
        <f>SUM(D31:D42)</f>
        <v>20000</v>
      </c>
      <c r="E43" s="11">
        <f>SUM(E30:E42)</f>
        <v>15560</v>
      </c>
      <c r="F43" s="11">
        <f t="shared" ref="F43:H43" si="8">SUM(F30:F42)</f>
        <v>0.23934246575342466</v>
      </c>
      <c r="G43" s="11">
        <f t="shared" si="8"/>
        <v>0</v>
      </c>
      <c r="H43" s="11">
        <f t="shared" si="8"/>
        <v>0</v>
      </c>
      <c r="I43" s="12" t="s">
        <v>20</v>
      </c>
      <c r="J43" s="83">
        <f>XIRR(C30:C42,A30:A42)</f>
        <v>1.0249946951866151</v>
      </c>
      <c r="K43" s="84">
        <f>SUM(E43:H43)</f>
        <v>15560.239342465753</v>
      </c>
      <c r="L43" s="3"/>
      <c r="M43" s="3"/>
    </row>
    <row r="44" spans="1:13" x14ac:dyDescent="0.25">
      <c r="A44" s="18"/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3"/>
      <c r="M44" s="3"/>
    </row>
    <row r="45" spans="1:13" ht="48.75" customHeight="1" x14ac:dyDescent="0.25">
      <c r="A45" s="33" t="s">
        <v>39</v>
      </c>
      <c r="B45" s="34"/>
      <c r="C45" s="34"/>
      <c r="D45" s="34"/>
      <c r="E45" s="34"/>
      <c r="F45" s="34"/>
      <c r="G45" s="34"/>
      <c r="H45" s="34"/>
      <c r="I45" s="34"/>
      <c r="J45" s="34"/>
      <c r="K45" s="30"/>
      <c r="L45" s="3"/>
      <c r="M45" s="3"/>
    </row>
    <row r="46" spans="1:13" ht="144.75" customHeight="1" thickBo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1"/>
      <c r="L46" s="3"/>
      <c r="M46" s="3"/>
    </row>
    <row r="47" spans="1:13" ht="60.75" customHeight="1" x14ac:dyDescent="0.25">
      <c r="L47" s="3"/>
      <c r="M47" s="3"/>
    </row>
    <row r="48" spans="1:13" x14ac:dyDescent="0.25">
      <c r="L48" s="3"/>
      <c r="M48" s="3"/>
    </row>
    <row r="49" spans="12:13" x14ac:dyDescent="0.25">
      <c r="L49" s="3"/>
      <c r="M49" s="3"/>
    </row>
    <row r="50" spans="12:13" x14ac:dyDescent="0.25">
      <c r="L50" s="3"/>
      <c r="M50" s="3"/>
    </row>
    <row r="51" spans="12:13" x14ac:dyDescent="0.25">
      <c r="L51" s="3"/>
      <c r="M51" s="3"/>
    </row>
    <row r="52" spans="12:13" x14ac:dyDescent="0.25">
      <c r="L52" s="3"/>
      <c r="M52" s="3"/>
    </row>
    <row r="53" spans="12:13" x14ac:dyDescent="0.25">
      <c r="L53" s="3"/>
      <c r="M53" s="3"/>
    </row>
    <row r="54" spans="12:13" x14ac:dyDescent="0.25">
      <c r="L54" s="3"/>
      <c r="M54" s="3"/>
    </row>
    <row r="55" spans="12:13" ht="24" customHeight="1" x14ac:dyDescent="0.25">
      <c r="L55" s="3"/>
      <c r="M55" s="3"/>
    </row>
    <row r="56" spans="12:13" ht="55.5" customHeight="1" x14ac:dyDescent="0.25">
      <c r="L56" s="3"/>
      <c r="M56" s="3"/>
    </row>
    <row r="57" spans="12:13" ht="24.75" customHeight="1" x14ac:dyDescent="0.25">
      <c r="L57" s="3"/>
      <c r="M57" s="3"/>
    </row>
    <row r="58" spans="12:13" x14ac:dyDescent="0.25">
      <c r="L58" s="3"/>
      <c r="M58" s="3"/>
    </row>
    <row r="59" spans="12:13" x14ac:dyDescent="0.25">
      <c r="L59" s="3"/>
      <c r="M59" s="3"/>
    </row>
    <row r="60" spans="12:13" x14ac:dyDescent="0.25">
      <c r="L60" s="3"/>
      <c r="M60" s="3"/>
    </row>
    <row r="61" spans="12:13" x14ac:dyDescent="0.25">
      <c r="L61" s="3"/>
      <c r="M61" s="3"/>
    </row>
    <row r="62" spans="12:13" x14ac:dyDescent="0.25">
      <c r="L62" s="3"/>
      <c r="M62" s="3"/>
    </row>
  </sheetData>
  <sheetProtection algorithmName="SHA-512" hashValue="aNKsFKg6bRn7p9T+9PRVj8ydqefOfuOm+tDzidoXxXEW/EzJnHaK7AjqwDq8SyW3IInnWe8Suhz+6YHh44rQBQ==" saltValue="0DERvksh7S6oXy4AMfS4IQ==" spinCount="100000" sheet="1" objects="1" scenarios="1" selectLockedCells="1" selectUnlockedCells="1"/>
  <protectedRanges>
    <protectedRange sqref="H61:K61 A57:E59 F54 H53 H55 I50:K57 F50:F52 F56:F58 H59:K59" name="Диапазон1"/>
  </protectedRanges>
  <mergeCells count="29">
    <mergeCell ref="D13:I13"/>
    <mergeCell ref="A6:K7"/>
    <mergeCell ref="D9:I9"/>
    <mergeCell ref="D10:I10"/>
    <mergeCell ref="D11:I11"/>
    <mergeCell ref="D12:I12"/>
    <mergeCell ref="I26:I28"/>
    <mergeCell ref="D14:I14"/>
    <mergeCell ref="D15:I15"/>
    <mergeCell ref="D16:I16"/>
    <mergeCell ref="D17:I17"/>
    <mergeCell ref="D18:I18"/>
    <mergeCell ref="D19:I19"/>
    <mergeCell ref="A2:K2"/>
    <mergeCell ref="A45:J45"/>
    <mergeCell ref="A46:J46"/>
    <mergeCell ref="J26:J28"/>
    <mergeCell ref="K26:K28"/>
    <mergeCell ref="D27:D28"/>
    <mergeCell ref="E27:E28"/>
    <mergeCell ref="F27:F28"/>
    <mergeCell ref="G27:H27"/>
    <mergeCell ref="D20:I20"/>
    <mergeCell ref="D21:I21"/>
    <mergeCell ref="D22:I22"/>
    <mergeCell ref="A26:A28"/>
    <mergeCell ref="B26:B28"/>
    <mergeCell ref="C26:C28"/>
    <mergeCell ref="D26:H26"/>
  </mergeCells>
  <dataValidations count="2">
    <dataValidation allowBlank="1" showInputMessage="1" showErrorMessage="1" prompt="ФИО ответственного сотрудника (подписант договора о кредитной карте)" sqref="A59"/>
    <dataValidation allowBlank="1" showInputMessage="1" showErrorMessage="1" prompt="Данные клиента должны совпадать с паспортными." sqref="F50:F52 F54 F56:F58"/>
  </dataValidations>
  <pageMargins left="0.25" right="0.25" top="0.75" bottom="0.75" header="0.3" footer="0.3"/>
  <pageSetup paperSize="9" scale="5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Normal="100" workbookViewId="0">
      <selection activeCell="O28" sqref="O28"/>
    </sheetView>
  </sheetViews>
  <sheetFormatPr defaultRowHeight="15" x14ac:dyDescent="0.25"/>
  <cols>
    <col min="1" max="1" width="61.42578125" customWidth="1"/>
    <col min="3" max="3" width="15.7109375" customWidth="1"/>
    <col min="6" max="6" width="10.140625" bestFit="1" customWidth="1"/>
    <col min="7" max="7" width="9.140625" customWidth="1"/>
    <col min="12" max="12" width="10.28515625" bestFit="1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  <c r="L5" s="3"/>
      <c r="M5" s="3"/>
    </row>
    <row r="6" spans="1:13" ht="15" customHeight="1" x14ac:dyDescent="0.25">
      <c r="A6" s="52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4"/>
      <c r="L6" s="3"/>
      <c r="M6" s="3"/>
    </row>
    <row r="7" spans="1:13" ht="15" customHeight="1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4"/>
      <c r="L7" s="3"/>
      <c r="M7" s="3"/>
    </row>
    <row r="8" spans="1:13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20"/>
      <c r="L8" s="3"/>
      <c r="M8" s="3"/>
    </row>
    <row r="9" spans="1:13" x14ac:dyDescent="0.25">
      <c r="A9" s="21" t="s">
        <v>0</v>
      </c>
      <c r="B9" s="19"/>
      <c r="C9" s="19"/>
      <c r="D9" s="37" t="s">
        <v>38</v>
      </c>
      <c r="E9" s="38"/>
      <c r="F9" s="38"/>
      <c r="G9" s="38"/>
      <c r="H9" s="38"/>
      <c r="I9" s="39"/>
      <c r="J9" s="19"/>
      <c r="K9" s="20"/>
      <c r="L9" s="3"/>
      <c r="M9" s="3"/>
    </row>
    <row r="10" spans="1:13" x14ac:dyDescent="0.25">
      <c r="A10" s="22" t="s">
        <v>1</v>
      </c>
      <c r="B10" s="19"/>
      <c r="C10" s="19"/>
      <c r="D10" s="85">
        <v>44105</v>
      </c>
      <c r="E10" s="86"/>
      <c r="F10" s="86"/>
      <c r="G10" s="86"/>
      <c r="H10" s="86"/>
      <c r="I10" s="87"/>
      <c r="J10" s="19"/>
      <c r="K10" s="20"/>
      <c r="L10" s="3"/>
      <c r="M10" s="3"/>
    </row>
    <row r="11" spans="1:13" x14ac:dyDescent="0.25">
      <c r="A11" s="22" t="s">
        <v>29</v>
      </c>
      <c r="B11" s="19"/>
      <c r="C11" s="19"/>
      <c r="D11" s="79">
        <v>200000</v>
      </c>
      <c r="E11" s="80"/>
      <c r="F11" s="80"/>
      <c r="G11" s="80"/>
      <c r="H11" s="80"/>
      <c r="I11" s="81"/>
      <c r="J11" s="19"/>
      <c r="K11" s="20"/>
      <c r="L11" s="3"/>
      <c r="M11" s="3"/>
    </row>
    <row r="12" spans="1:13" x14ac:dyDescent="0.25">
      <c r="A12" s="22" t="s">
        <v>2</v>
      </c>
      <c r="B12" s="19"/>
      <c r="C12" s="19"/>
      <c r="D12" s="37">
        <v>12</v>
      </c>
      <c r="E12" s="38"/>
      <c r="F12" s="38"/>
      <c r="G12" s="38"/>
      <c r="H12" s="38"/>
      <c r="I12" s="39"/>
      <c r="J12" s="19"/>
      <c r="K12" s="20"/>
      <c r="L12" s="3"/>
      <c r="M12" s="3"/>
    </row>
    <row r="13" spans="1:13" x14ac:dyDescent="0.25">
      <c r="A13" s="21" t="s">
        <v>3</v>
      </c>
      <c r="B13" s="19"/>
      <c r="C13" s="19"/>
      <c r="D13" s="37" t="s">
        <v>4</v>
      </c>
      <c r="E13" s="38"/>
      <c r="F13" s="38"/>
      <c r="G13" s="38"/>
      <c r="H13" s="38"/>
      <c r="I13" s="39"/>
      <c r="J13" s="19"/>
      <c r="K13" s="20"/>
      <c r="L13" s="3"/>
      <c r="M13" s="3"/>
    </row>
    <row r="14" spans="1:13" ht="30" x14ac:dyDescent="0.25">
      <c r="A14" s="23" t="s">
        <v>26</v>
      </c>
      <c r="B14" s="19"/>
      <c r="C14" s="19"/>
      <c r="D14" s="46">
        <v>0</v>
      </c>
      <c r="E14" s="47"/>
      <c r="F14" s="47"/>
      <c r="G14" s="47"/>
      <c r="H14" s="47"/>
      <c r="I14" s="48"/>
      <c r="J14" s="19"/>
      <c r="K14" s="20"/>
      <c r="L14" s="3"/>
      <c r="M14" s="3"/>
    </row>
    <row r="15" spans="1:13" x14ac:dyDescent="0.25">
      <c r="A15" s="21" t="s">
        <v>5</v>
      </c>
      <c r="B15" s="19"/>
      <c r="C15" s="19"/>
      <c r="D15" s="37" t="s">
        <v>4</v>
      </c>
      <c r="E15" s="38"/>
      <c r="F15" s="38"/>
      <c r="G15" s="38"/>
      <c r="H15" s="38"/>
      <c r="I15" s="39"/>
      <c r="J15" s="19"/>
      <c r="K15" s="20"/>
      <c r="L15" s="3"/>
      <c r="M15" s="3"/>
    </row>
    <row r="16" spans="1:13" x14ac:dyDescent="0.25">
      <c r="A16" s="22" t="s">
        <v>6</v>
      </c>
      <c r="B16" s="19"/>
      <c r="C16" s="19"/>
      <c r="D16" s="76">
        <f>0.73/12</f>
        <v>6.083333333333333E-2</v>
      </c>
      <c r="E16" s="77"/>
      <c r="F16" s="77"/>
      <c r="G16" s="77"/>
      <c r="H16" s="77"/>
      <c r="I16" s="78"/>
      <c r="J16" s="19"/>
      <c r="K16" s="20"/>
      <c r="L16" s="3"/>
      <c r="M16" s="3"/>
    </row>
    <row r="17" spans="1:14" x14ac:dyDescent="0.25">
      <c r="A17" s="21" t="s">
        <v>7</v>
      </c>
      <c r="B17" s="19"/>
      <c r="C17" s="19"/>
      <c r="D17" s="37"/>
      <c r="E17" s="38"/>
      <c r="F17" s="38"/>
      <c r="G17" s="38"/>
      <c r="H17" s="38"/>
      <c r="I17" s="39"/>
      <c r="J17" s="19"/>
      <c r="K17" s="20"/>
      <c r="L17" s="3"/>
      <c r="M17" s="3"/>
    </row>
    <row r="18" spans="1:14" x14ac:dyDescent="0.25">
      <c r="A18" s="22" t="s">
        <v>8</v>
      </c>
      <c r="B18" s="19"/>
      <c r="C18" s="19"/>
      <c r="D18" s="37">
        <v>0</v>
      </c>
      <c r="E18" s="38"/>
      <c r="F18" s="38"/>
      <c r="G18" s="38"/>
      <c r="H18" s="38"/>
      <c r="I18" s="39"/>
      <c r="J18" s="19"/>
      <c r="K18" s="20"/>
      <c r="L18" s="3"/>
      <c r="M18" s="3"/>
    </row>
    <row r="19" spans="1:14" x14ac:dyDescent="0.25">
      <c r="A19" s="22" t="s">
        <v>23</v>
      </c>
      <c r="B19" s="19"/>
      <c r="C19" s="19"/>
      <c r="D19" s="37" t="s">
        <v>31</v>
      </c>
      <c r="E19" s="38"/>
      <c r="F19" s="38"/>
      <c r="G19" s="38"/>
      <c r="H19" s="38"/>
      <c r="I19" s="39"/>
      <c r="J19" s="19"/>
      <c r="K19" s="20"/>
      <c r="L19" s="3"/>
      <c r="M19" s="3"/>
    </row>
    <row r="20" spans="1:14" x14ac:dyDescent="0.25">
      <c r="A20" s="22" t="s">
        <v>9</v>
      </c>
      <c r="B20" s="19"/>
      <c r="C20" s="19"/>
      <c r="D20" s="40">
        <v>0</v>
      </c>
      <c r="E20" s="41"/>
      <c r="F20" s="41"/>
      <c r="G20" s="41"/>
      <c r="H20" s="41"/>
      <c r="I20" s="42"/>
      <c r="J20" s="19"/>
      <c r="K20" s="20"/>
      <c r="L20" s="3"/>
      <c r="M20" s="3"/>
    </row>
    <row r="21" spans="1:14" x14ac:dyDescent="0.25">
      <c r="A21" s="22" t="s">
        <v>24</v>
      </c>
      <c r="B21" s="19"/>
      <c r="C21" s="19"/>
      <c r="D21" s="40">
        <v>0.5</v>
      </c>
      <c r="E21" s="41"/>
      <c r="F21" s="41"/>
      <c r="G21" s="41"/>
      <c r="H21" s="41"/>
      <c r="I21" s="42"/>
      <c r="J21" s="19"/>
      <c r="K21" s="20"/>
      <c r="L21" s="3"/>
      <c r="M21" s="3"/>
    </row>
    <row r="22" spans="1:14" x14ac:dyDescent="0.25">
      <c r="A22" s="22" t="s">
        <v>10</v>
      </c>
      <c r="B22" s="19"/>
      <c r="C22" s="19"/>
      <c r="D22" s="73">
        <v>0</v>
      </c>
      <c r="E22" s="74"/>
      <c r="F22" s="74"/>
      <c r="G22" s="74"/>
      <c r="H22" s="74"/>
      <c r="I22" s="75"/>
      <c r="J22" s="19"/>
      <c r="K22" s="20"/>
      <c r="L22" s="3"/>
      <c r="M22" s="3"/>
    </row>
    <row r="23" spans="1:14" x14ac:dyDescent="0.25">
      <c r="A23" s="22"/>
      <c r="B23" s="19"/>
      <c r="C23" s="19"/>
      <c r="D23" s="4"/>
      <c r="E23" s="4"/>
      <c r="F23" s="4"/>
      <c r="G23" s="4"/>
      <c r="H23" s="4"/>
      <c r="I23" s="4"/>
      <c r="J23" s="19"/>
      <c r="K23" s="20"/>
      <c r="L23" s="3"/>
      <c r="M23" s="3"/>
    </row>
    <row r="24" spans="1:14" x14ac:dyDescent="0.25">
      <c r="A24" s="22"/>
      <c r="B24" s="19"/>
      <c r="C24" s="19"/>
      <c r="D24" s="4"/>
      <c r="E24" s="4"/>
      <c r="F24" s="4"/>
      <c r="G24" s="4"/>
      <c r="H24" s="4"/>
      <c r="I24" s="4"/>
      <c r="J24" s="19"/>
      <c r="K24" s="20"/>
      <c r="L24" s="3"/>
      <c r="M24" s="3"/>
    </row>
    <row r="25" spans="1:14" x14ac:dyDescent="0.25">
      <c r="A25" s="22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"/>
      <c r="M25" s="3"/>
    </row>
    <row r="26" spans="1:14" ht="15" customHeight="1" x14ac:dyDescent="0.25">
      <c r="A26" s="61" t="s">
        <v>11</v>
      </c>
      <c r="B26" s="55" t="s">
        <v>12</v>
      </c>
      <c r="C26" s="64" t="s">
        <v>13</v>
      </c>
      <c r="D26" s="67" t="s">
        <v>28</v>
      </c>
      <c r="E26" s="69"/>
      <c r="F26" s="69"/>
      <c r="G26" s="69"/>
      <c r="H26" s="68"/>
      <c r="I26" s="55" t="s">
        <v>25</v>
      </c>
      <c r="J26" s="55" t="s">
        <v>14</v>
      </c>
      <c r="K26" s="58" t="s">
        <v>40</v>
      </c>
      <c r="L26" s="3"/>
      <c r="M26" s="3"/>
    </row>
    <row r="27" spans="1:14" ht="24" customHeight="1" x14ac:dyDescent="0.25">
      <c r="A27" s="62"/>
      <c r="B27" s="56"/>
      <c r="C27" s="65"/>
      <c r="D27" s="55" t="s">
        <v>27</v>
      </c>
      <c r="E27" s="55" t="s">
        <v>22</v>
      </c>
      <c r="F27" s="55" t="s">
        <v>15</v>
      </c>
      <c r="G27" s="67" t="s">
        <v>16</v>
      </c>
      <c r="H27" s="68"/>
      <c r="I27" s="56"/>
      <c r="J27" s="56"/>
      <c r="K27" s="59"/>
      <c r="L27" s="3"/>
      <c r="M27" s="3"/>
    </row>
    <row r="28" spans="1:14" ht="84" x14ac:dyDescent="0.25">
      <c r="A28" s="63"/>
      <c r="B28" s="57"/>
      <c r="C28" s="66"/>
      <c r="D28" s="57"/>
      <c r="E28" s="57"/>
      <c r="F28" s="57"/>
      <c r="G28" s="5" t="s">
        <v>17</v>
      </c>
      <c r="H28" s="6" t="s">
        <v>18</v>
      </c>
      <c r="I28" s="57"/>
      <c r="J28" s="57"/>
      <c r="K28" s="60"/>
      <c r="L28" s="3"/>
      <c r="M28" s="3"/>
    </row>
    <row r="29" spans="1:14" x14ac:dyDescent="0.25">
      <c r="A29" s="24">
        <v>1</v>
      </c>
      <c r="B29" s="7">
        <f>A29+1</f>
        <v>2</v>
      </c>
      <c r="C29" s="7">
        <f t="shared" ref="C29:K29" si="0">B29+1</f>
        <v>3</v>
      </c>
      <c r="D29" s="7">
        <f t="shared" si="0"/>
        <v>4</v>
      </c>
      <c r="E29" s="7">
        <f t="shared" si="0"/>
        <v>5</v>
      </c>
      <c r="F29" s="7">
        <f t="shared" si="0"/>
        <v>6</v>
      </c>
      <c r="G29" s="7">
        <f t="shared" si="0"/>
        <v>7</v>
      </c>
      <c r="H29" s="7">
        <f t="shared" si="0"/>
        <v>8</v>
      </c>
      <c r="I29" s="7">
        <f t="shared" si="0"/>
        <v>9</v>
      </c>
      <c r="J29" s="7">
        <f t="shared" si="0"/>
        <v>10</v>
      </c>
      <c r="K29" s="25">
        <f t="shared" si="0"/>
        <v>11</v>
      </c>
      <c r="L29" s="3"/>
      <c r="M29" s="13"/>
    </row>
    <row r="30" spans="1:14" x14ac:dyDescent="0.25">
      <c r="A30" s="26">
        <f>D10</f>
        <v>44105</v>
      </c>
      <c r="B30" s="2" t="s">
        <v>19</v>
      </c>
      <c r="C30" s="8">
        <f>G30+H30-I30</f>
        <v>-200000</v>
      </c>
      <c r="D30" s="9" t="s">
        <v>19</v>
      </c>
      <c r="E30" s="9" t="s">
        <v>19</v>
      </c>
      <c r="F30" s="9" t="s">
        <v>19</v>
      </c>
      <c r="G30" s="8">
        <f>D18</f>
        <v>0</v>
      </c>
      <c r="H30" s="8">
        <f>IF(D19="ні",(D11*D20*D21)/(100%+D20*D21),((D11-G30)*D20*D21)/(100%+D20*D21))</f>
        <v>0</v>
      </c>
      <c r="I30" s="9">
        <f>D11</f>
        <v>200000</v>
      </c>
      <c r="J30" s="7" t="s">
        <v>19</v>
      </c>
      <c r="K30" s="25" t="s">
        <v>19</v>
      </c>
      <c r="L30" s="3"/>
      <c r="M30" s="13"/>
    </row>
    <row r="31" spans="1:14" x14ac:dyDescent="0.25">
      <c r="A31" s="26">
        <f>EDATE(CONCATENATE("25.",MONTH(A30),".",YEAR(A30)),1)</f>
        <v>44160</v>
      </c>
      <c r="B31" s="2">
        <f>A31-A30</f>
        <v>55</v>
      </c>
      <c r="C31" s="8">
        <f>D31+E31+F31</f>
        <v>11999.999999999998</v>
      </c>
      <c r="D31" s="8">
        <f>I30*$D$14</f>
        <v>0</v>
      </c>
      <c r="E31" s="8">
        <f>$D$22*(A31-A30)</f>
        <v>0</v>
      </c>
      <c r="F31" s="9">
        <f>(EDATE(CONCATENATE("01.",MONTH(A30),".",YEAR(A30)),1)-1-A30)/365*I30*$D$16*12</f>
        <v>11999.999999999998</v>
      </c>
      <c r="G31" s="8" t="s">
        <v>19</v>
      </c>
      <c r="H31" s="8" t="s">
        <v>19</v>
      </c>
      <c r="I31" s="9">
        <f>I30-D31</f>
        <v>200000</v>
      </c>
      <c r="J31" s="7" t="s">
        <v>19</v>
      </c>
      <c r="K31" s="25" t="s">
        <v>19</v>
      </c>
      <c r="L31" s="3"/>
      <c r="M31" s="13"/>
    </row>
    <row r="32" spans="1:14" x14ac:dyDescent="0.25">
      <c r="A32" s="26">
        <f>EDATE(A31,1)</f>
        <v>44190</v>
      </c>
      <c r="B32" s="2">
        <f t="shared" ref="B32:B42" si="1">A32-A31</f>
        <v>30</v>
      </c>
      <c r="C32" s="8">
        <f t="shared" ref="C32:C41" si="2">D32+E32+F32</f>
        <v>12000</v>
      </c>
      <c r="D32" s="8">
        <f t="shared" ref="D32:D41" si="3">I31*$D$14</f>
        <v>0</v>
      </c>
      <c r="E32" s="8">
        <f t="shared" ref="E32:E42" si="4">$D$22*(A32-A31)</f>
        <v>0</v>
      </c>
      <c r="F32" s="9">
        <f t="shared" ref="F32:F42" si="5">(EDATE(CONCATENATE("01.",MONTH(A31),".",YEAR(A31)),1)-1-A31)/365*I31*$D$16*12+(A31-(EDATE(CONCATENATE("01.",MONTH(A31),".",YEAR(A31)),0)-1))/365*I30*$D$16*12</f>
        <v>12000</v>
      </c>
      <c r="G32" s="8" t="s">
        <v>19</v>
      </c>
      <c r="H32" s="8" t="s">
        <v>19</v>
      </c>
      <c r="I32" s="9">
        <f>I31-D32</f>
        <v>200000</v>
      </c>
      <c r="J32" s="7" t="s">
        <v>19</v>
      </c>
      <c r="K32" s="25" t="s">
        <v>19</v>
      </c>
      <c r="L32" s="3"/>
      <c r="M32" s="13"/>
      <c r="N32" s="1"/>
    </row>
    <row r="33" spans="1:13" x14ac:dyDescent="0.25">
      <c r="A33" s="26">
        <f t="shared" ref="A33:A42" si="6">EDATE(A32,1)</f>
        <v>44221</v>
      </c>
      <c r="B33" s="2">
        <f t="shared" si="1"/>
        <v>31</v>
      </c>
      <c r="C33" s="8">
        <f t="shared" si="2"/>
        <v>12400</v>
      </c>
      <c r="D33" s="8">
        <f t="shared" si="3"/>
        <v>0</v>
      </c>
      <c r="E33" s="8">
        <f t="shared" si="4"/>
        <v>0</v>
      </c>
      <c r="F33" s="9">
        <f t="shared" si="5"/>
        <v>12400</v>
      </c>
      <c r="G33" s="8" t="s">
        <v>19</v>
      </c>
      <c r="H33" s="8" t="s">
        <v>19</v>
      </c>
      <c r="I33" s="9">
        <f t="shared" ref="I33:I42" si="7">I32-D33</f>
        <v>200000</v>
      </c>
      <c r="J33" s="7" t="s">
        <v>19</v>
      </c>
      <c r="K33" s="25" t="s">
        <v>19</v>
      </c>
      <c r="L33" s="3"/>
      <c r="M33" s="13"/>
    </row>
    <row r="34" spans="1:13" x14ac:dyDescent="0.25">
      <c r="A34" s="26">
        <f t="shared" si="6"/>
        <v>44252</v>
      </c>
      <c r="B34" s="2">
        <f t="shared" si="1"/>
        <v>31</v>
      </c>
      <c r="C34" s="8">
        <f t="shared" si="2"/>
        <v>12400</v>
      </c>
      <c r="D34" s="8">
        <f t="shared" si="3"/>
        <v>0</v>
      </c>
      <c r="E34" s="8">
        <f t="shared" si="4"/>
        <v>0</v>
      </c>
      <c r="F34" s="9">
        <f t="shared" si="5"/>
        <v>12400</v>
      </c>
      <c r="G34" s="8" t="s">
        <v>19</v>
      </c>
      <c r="H34" s="8" t="s">
        <v>19</v>
      </c>
      <c r="I34" s="9">
        <f t="shared" si="7"/>
        <v>200000</v>
      </c>
      <c r="J34" s="7" t="s">
        <v>19</v>
      </c>
      <c r="K34" s="25" t="s">
        <v>19</v>
      </c>
      <c r="L34" s="3"/>
      <c r="M34" s="3"/>
    </row>
    <row r="35" spans="1:13" x14ac:dyDescent="0.25">
      <c r="A35" s="26">
        <f t="shared" si="6"/>
        <v>44280</v>
      </c>
      <c r="B35" s="2">
        <f t="shared" si="1"/>
        <v>28</v>
      </c>
      <c r="C35" s="8">
        <f t="shared" si="2"/>
        <v>11200</v>
      </c>
      <c r="D35" s="8">
        <f t="shared" si="3"/>
        <v>0</v>
      </c>
      <c r="E35" s="8">
        <f t="shared" si="4"/>
        <v>0</v>
      </c>
      <c r="F35" s="9">
        <f t="shared" si="5"/>
        <v>11200</v>
      </c>
      <c r="G35" s="8" t="s">
        <v>19</v>
      </c>
      <c r="H35" s="8" t="s">
        <v>19</v>
      </c>
      <c r="I35" s="9">
        <f t="shared" si="7"/>
        <v>200000</v>
      </c>
      <c r="J35" s="7" t="s">
        <v>19</v>
      </c>
      <c r="K35" s="25" t="s">
        <v>19</v>
      </c>
      <c r="L35" s="3"/>
      <c r="M35" s="3"/>
    </row>
    <row r="36" spans="1:13" x14ac:dyDescent="0.25">
      <c r="A36" s="26">
        <f t="shared" si="6"/>
        <v>44311</v>
      </c>
      <c r="B36" s="2">
        <f t="shared" si="1"/>
        <v>31</v>
      </c>
      <c r="C36" s="8">
        <f t="shared" si="2"/>
        <v>12400</v>
      </c>
      <c r="D36" s="8">
        <f t="shared" si="3"/>
        <v>0</v>
      </c>
      <c r="E36" s="8">
        <f t="shared" si="4"/>
        <v>0</v>
      </c>
      <c r="F36" s="9">
        <f t="shared" si="5"/>
        <v>12400</v>
      </c>
      <c r="G36" s="8" t="s">
        <v>19</v>
      </c>
      <c r="H36" s="8" t="s">
        <v>19</v>
      </c>
      <c r="I36" s="9">
        <f t="shared" si="7"/>
        <v>200000</v>
      </c>
      <c r="J36" s="7" t="s">
        <v>19</v>
      </c>
      <c r="K36" s="25" t="s">
        <v>19</v>
      </c>
      <c r="L36" s="3"/>
      <c r="M36" s="3"/>
    </row>
    <row r="37" spans="1:13" x14ac:dyDescent="0.25">
      <c r="A37" s="26">
        <f t="shared" si="6"/>
        <v>44341</v>
      </c>
      <c r="B37" s="2">
        <f t="shared" si="1"/>
        <v>30</v>
      </c>
      <c r="C37" s="8">
        <f t="shared" si="2"/>
        <v>12000</v>
      </c>
      <c r="D37" s="8">
        <f t="shared" si="3"/>
        <v>0</v>
      </c>
      <c r="E37" s="8">
        <f t="shared" si="4"/>
        <v>0</v>
      </c>
      <c r="F37" s="9">
        <f t="shared" si="5"/>
        <v>12000</v>
      </c>
      <c r="G37" s="8" t="s">
        <v>19</v>
      </c>
      <c r="H37" s="8" t="s">
        <v>19</v>
      </c>
      <c r="I37" s="9">
        <f t="shared" si="7"/>
        <v>200000</v>
      </c>
      <c r="J37" s="7" t="s">
        <v>19</v>
      </c>
      <c r="K37" s="25" t="s">
        <v>19</v>
      </c>
      <c r="L37" s="3"/>
      <c r="M37" s="3"/>
    </row>
    <row r="38" spans="1:13" x14ac:dyDescent="0.25">
      <c r="A38" s="26">
        <f t="shared" si="6"/>
        <v>44372</v>
      </c>
      <c r="B38" s="2">
        <f t="shared" si="1"/>
        <v>31</v>
      </c>
      <c r="C38" s="8">
        <f t="shared" si="2"/>
        <v>12400</v>
      </c>
      <c r="D38" s="8">
        <f t="shared" si="3"/>
        <v>0</v>
      </c>
      <c r="E38" s="8">
        <f t="shared" si="4"/>
        <v>0</v>
      </c>
      <c r="F38" s="9">
        <f t="shared" si="5"/>
        <v>12400</v>
      </c>
      <c r="G38" s="8" t="s">
        <v>19</v>
      </c>
      <c r="H38" s="8" t="s">
        <v>19</v>
      </c>
      <c r="I38" s="9">
        <f t="shared" si="7"/>
        <v>200000</v>
      </c>
      <c r="J38" s="7" t="s">
        <v>19</v>
      </c>
      <c r="K38" s="25" t="s">
        <v>19</v>
      </c>
      <c r="L38" s="3"/>
      <c r="M38" s="3"/>
    </row>
    <row r="39" spans="1:13" x14ac:dyDescent="0.25">
      <c r="A39" s="26">
        <f t="shared" si="6"/>
        <v>44402</v>
      </c>
      <c r="B39" s="2">
        <f t="shared" si="1"/>
        <v>30</v>
      </c>
      <c r="C39" s="8">
        <f t="shared" si="2"/>
        <v>12000</v>
      </c>
      <c r="D39" s="8">
        <f t="shared" si="3"/>
        <v>0</v>
      </c>
      <c r="E39" s="8">
        <f t="shared" si="4"/>
        <v>0</v>
      </c>
      <c r="F39" s="9">
        <f t="shared" si="5"/>
        <v>12000</v>
      </c>
      <c r="G39" s="8" t="s">
        <v>19</v>
      </c>
      <c r="H39" s="8" t="s">
        <v>19</v>
      </c>
      <c r="I39" s="9">
        <f t="shared" si="7"/>
        <v>200000</v>
      </c>
      <c r="J39" s="7" t="s">
        <v>19</v>
      </c>
      <c r="K39" s="25" t="s">
        <v>19</v>
      </c>
      <c r="L39" s="3"/>
      <c r="M39" s="3"/>
    </row>
    <row r="40" spans="1:13" x14ac:dyDescent="0.25">
      <c r="A40" s="26">
        <f t="shared" si="6"/>
        <v>44433</v>
      </c>
      <c r="B40" s="2">
        <f t="shared" si="1"/>
        <v>31</v>
      </c>
      <c r="C40" s="8">
        <f t="shared" si="2"/>
        <v>12400</v>
      </c>
      <c r="D40" s="8">
        <f t="shared" si="3"/>
        <v>0</v>
      </c>
      <c r="E40" s="8">
        <f t="shared" si="4"/>
        <v>0</v>
      </c>
      <c r="F40" s="9">
        <f t="shared" si="5"/>
        <v>12400</v>
      </c>
      <c r="G40" s="8" t="s">
        <v>19</v>
      </c>
      <c r="H40" s="8" t="s">
        <v>19</v>
      </c>
      <c r="I40" s="9">
        <f t="shared" si="7"/>
        <v>200000</v>
      </c>
      <c r="J40" s="7" t="s">
        <v>19</v>
      </c>
      <c r="K40" s="25" t="s">
        <v>19</v>
      </c>
      <c r="L40" s="3"/>
      <c r="M40" s="3"/>
    </row>
    <row r="41" spans="1:13" x14ac:dyDescent="0.25">
      <c r="A41" s="26">
        <f t="shared" si="6"/>
        <v>44464</v>
      </c>
      <c r="B41" s="2">
        <f t="shared" si="1"/>
        <v>31</v>
      </c>
      <c r="C41" s="8">
        <f t="shared" si="2"/>
        <v>12400</v>
      </c>
      <c r="D41" s="8">
        <f t="shared" si="3"/>
        <v>0</v>
      </c>
      <c r="E41" s="8">
        <f t="shared" si="4"/>
        <v>0</v>
      </c>
      <c r="F41" s="9">
        <f t="shared" si="5"/>
        <v>12400</v>
      </c>
      <c r="G41" s="8" t="s">
        <v>19</v>
      </c>
      <c r="H41" s="8" t="s">
        <v>19</v>
      </c>
      <c r="I41" s="9">
        <f t="shared" si="7"/>
        <v>200000</v>
      </c>
      <c r="J41" s="7" t="s">
        <v>19</v>
      </c>
      <c r="K41" s="25" t="s">
        <v>19</v>
      </c>
      <c r="L41" s="3"/>
      <c r="M41" s="3"/>
    </row>
    <row r="42" spans="1:13" x14ac:dyDescent="0.25">
      <c r="A42" s="26">
        <f t="shared" si="6"/>
        <v>44494</v>
      </c>
      <c r="B42" s="2">
        <f t="shared" si="1"/>
        <v>30</v>
      </c>
      <c r="C42" s="8">
        <f>D42+E42+F42</f>
        <v>212000</v>
      </c>
      <c r="D42" s="8">
        <f>I41</f>
        <v>200000</v>
      </c>
      <c r="E42" s="8">
        <f t="shared" si="4"/>
        <v>0</v>
      </c>
      <c r="F42" s="9">
        <f t="shared" si="5"/>
        <v>12000</v>
      </c>
      <c r="G42" s="8" t="s">
        <v>19</v>
      </c>
      <c r="H42" s="8" t="s">
        <v>19</v>
      </c>
      <c r="I42" s="9">
        <f t="shared" si="7"/>
        <v>0</v>
      </c>
      <c r="J42" s="7" t="s">
        <v>19</v>
      </c>
      <c r="K42" s="25" t="s">
        <v>19</v>
      </c>
      <c r="L42" s="3"/>
      <c r="M42" s="3"/>
    </row>
    <row r="43" spans="1:13" x14ac:dyDescent="0.25">
      <c r="A43" s="27" t="s">
        <v>21</v>
      </c>
      <c r="B43" s="10">
        <f>SUM(B31:B42)</f>
        <v>389</v>
      </c>
      <c r="C43" s="82">
        <f>SUM(C31:C42)</f>
        <v>345600</v>
      </c>
      <c r="D43" s="11">
        <f>SUM(D31:D42)</f>
        <v>200000</v>
      </c>
      <c r="E43" s="11">
        <f>SUM(E30:E42)</f>
        <v>0</v>
      </c>
      <c r="F43" s="11">
        <f t="shared" ref="F43:H43" si="8">SUM(F30:F42)</f>
        <v>145600</v>
      </c>
      <c r="G43" s="11">
        <f t="shared" si="8"/>
        <v>0</v>
      </c>
      <c r="H43" s="11">
        <f t="shared" si="8"/>
        <v>0</v>
      </c>
      <c r="I43" s="12" t="s">
        <v>20</v>
      </c>
      <c r="J43" s="83">
        <f>XIRR(C30:C42,A30:A42)</f>
        <v>0.91293383836746234</v>
      </c>
      <c r="K43" s="84">
        <f>SUM(E43:H43)</f>
        <v>145600</v>
      </c>
      <c r="L43" s="3"/>
      <c r="M43" s="3"/>
    </row>
    <row r="44" spans="1:13" x14ac:dyDescent="0.25">
      <c r="A44" s="18"/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3"/>
      <c r="M44" s="3"/>
    </row>
    <row r="45" spans="1:13" ht="48.75" customHeight="1" x14ac:dyDescent="0.25">
      <c r="A45" s="33" t="s">
        <v>39</v>
      </c>
      <c r="B45" s="34"/>
      <c r="C45" s="34"/>
      <c r="D45" s="34"/>
      <c r="E45" s="34"/>
      <c r="F45" s="34"/>
      <c r="G45" s="34"/>
      <c r="H45" s="34"/>
      <c r="I45" s="34"/>
      <c r="J45" s="34"/>
      <c r="K45" s="30"/>
      <c r="L45" s="3"/>
      <c r="M45" s="3"/>
    </row>
    <row r="46" spans="1:13" ht="144.75" customHeight="1" thickBo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1"/>
      <c r="L46" s="3"/>
      <c r="M46" s="3"/>
    </row>
    <row r="47" spans="1:13" ht="60.75" customHeight="1" x14ac:dyDescent="0.25">
      <c r="M47" s="3"/>
    </row>
    <row r="48" spans="1:13" x14ac:dyDescent="0.25">
      <c r="M48" s="3"/>
    </row>
    <row r="49" spans="13:13" x14ac:dyDescent="0.25">
      <c r="M49" s="3"/>
    </row>
    <row r="50" spans="13:13" x14ac:dyDescent="0.25">
      <c r="M50" s="3"/>
    </row>
    <row r="51" spans="13:13" x14ac:dyDescent="0.25">
      <c r="M51" s="3"/>
    </row>
    <row r="52" spans="13:13" x14ac:dyDescent="0.25">
      <c r="M52" s="3"/>
    </row>
    <row r="53" spans="13:13" x14ac:dyDescent="0.25">
      <c r="M53" s="3"/>
    </row>
    <row r="54" spans="13:13" x14ac:dyDescent="0.25">
      <c r="M54" s="3"/>
    </row>
    <row r="55" spans="13:13" ht="24" customHeight="1" x14ac:dyDescent="0.25">
      <c r="M55" s="3"/>
    </row>
    <row r="56" spans="13:13" ht="55.5" customHeight="1" x14ac:dyDescent="0.25">
      <c r="M56" s="3"/>
    </row>
    <row r="57" spans="13:13" ht="24.75" customHeight="1" x14ac:dyDescent="0.25">
      <c r="M57" s="3"/>
    </row>
    <row r="58" spans="13:13" x14ac:dyDescent="0.25">
      <c r="M58" s="3"/>
    </row>
    <row r="59" spans="13:13" x14ac:dyDescent="0.25">
      <c r="M59" s="3"/>
    </row>
    <row r="60" spans="13:13" x14ac:dyDescent="0.25">
      <c r="M60" s="3"/>
    </row>
    <row r="61" spans="13:13" x14ac:dyDescent="0.25">
      <c r="M61" s="3"/>
    </row>
    <row r="62" spans="13:13" x14ac:dyDescent="0.25">
      <c r="M62" s="3"/>
    </row>
  </sheetData>
  <sheetProtection algorithmName="SHA-512" hashValue="dF6r00yz+n0mHjAGHnt7K3o+2E92F4oqWN1hTROa0dMf4DYI+Xk45/dGLfmojBrkPoBiEfXqIC63JM+lKeC8DQ==" saltValue="KWABdUa1eNurHZV+2hzjpw==" spinCount="100000" sheet="1" objects="1" scenarios="1" selectLockedCells="1" selectUnlockedCells="1"/>
  <protectedRanges>
    <protectedRange sqref="H61:K61 A57:E59 F54 H53 H55 I50:K57 F50:F52 F56:F58 H59:K59" name="Диапазон1"/>
  </protectedRanges>
  <mergeCells count="29">
    <mergeCell ref="D13:I13"/>
    <mergeCell ref="A6:K7"/>
    <mergeCell ref="D9:I9"/>
    <mergeCell ref="D10:I10"/>
    <mergeCell ref="D11:I11"/>
    <mergeCell ref="D12:I12"/>
    <mergeCell ref="I26:I28"/>
    <mergeCell ref="D14:I14"/>
    <mergeCell ref="D15:I15"/>
    <mergeCell ref="D16:I16"/>
    <mergeCell ref="D17:I17"/>
    <mergeCell ref="D18:I18"/>
    <mergeCell ref="D19:I19"/>
    <mergeCell ref="A2:K2"/>
    <mergeCell ref="A45:J45"/>
    <mergeCell ref="A46:J46"/>
    <mergeCell ref="J26:J28"/>
    <mergeCell ref="K26:K28"/>
    <mergeCell ref="D27:D28"/>
    <mergeCell ref="E27:E28"/>
    <mergeCell ref="F27:F28"/>
    <mergeCell ref="G27:H27"/>
    <mergeCell ref="D20:I20"/>
    <mergeCell ref="D21:I21"/>
    <mergeCell ref="D22:I22"/>
    <mergeCell ref="A26:A28"/>
    <mergeCell ref="B26:B28"/>
    <mergeCell ref="C26:C28"/>
    <mergeCell ref="D26:H26"/>
  </mergeCells>
  <dataValidations count="2">
    <dataValidation allowBlank="1" showInputMessage="1" showErrorMessage="1" prompt="Данные клиента должны совпадать с паспортными." sqref="F50:F52 F54 F56:F58"/>
    <dataValidation allowBlank="1" showInputMessage="1" showErrorMessage="1" prompt="ФИО ответственного сотрудника (подписант договора о кредитной карте)" sqref="A59"/>
  </dataValidation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5000</vt:lpstr>
      <vt:lpstr>10 000</vt:lpstr>
      <vt:lpstr>15 000</vt:lpstr>
      <vt:lpstr>20 000</vt:lpstr>
      <vt:lpstr>20 001 - 200 000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2020-11-05T10:40:43Z</dcterms:modified>
</cp:coreProperties>
</file>