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hidePivotFieldList="1" defaultThemeVersion="124226"/>
  <bookViews>
    <workbookView xWindow="240" yWindow="105" windowWidth="14805" windowHeight="5715"/>
  </bookViews>
  <sheets>
    <sheet name="График" sheetId="32" r:id="rId1"/>
    <sheet name="Калькулятор" sheetId="31" r:id="rId2"/>
    <sheet name="Calc" sheetId="15" state="hidden" r:id="rId3"/>
    <sheet name="Сроки" sheetId="33" state="hidden" r:id="rId4"/>
    <sheet name="Mortg_первичка_10% (г)" sheetId="19" state="hidden" r:id="rId5"/>
    <sheet name="Mortg_первичка_7% (г)" sheetId="22" state="hidden" r:id="rId6"/>
    <sheet name="Mortg_первичка_5% (г)" sheetId="23" state="hidden" r:id="rId7"/>
    <sheet name="Mortg_первичка_3% (г)" sheetId="24" state="hidden" r:id="rId8"/>
    <sheet name="Mortg_первичка_0% (г)" sheetId="20" state="hidden" r:id="rId9"/>
    <sheet name="стави резерва" sheetId="14" state="hidden" r:id="rId10"/>
    <sheet name="Авто_Ипотека" sheetId="9" state="hidden" r:id="rId11"/>
  </sheets>
  <calcPr calcId="152511"/>
</workbook>
</file>

<file path=xl/calcChain.xml><?xml version="1.0" encoding="utf-8"?>
<calcChain xmlns="http://schemas.openxmlformats.org/spreadsheetml/2006/main">
  <c r="G2" i="15" l="1"/>
  <c r="K10" i="15" l="1"/>
  <c r="E12" i="31"/>
  <c r="E11" i="31"/>
  <c r="E27" i="31" l="1"/>
  <c r="G17" i="31"/>
  <c r="F26" i="31" l="1"/>
  <c r="O16" i="32"/>
  <c r="N77" i="32"/>
  <c r="N78" i="32"/>
  <c r="N79" i="32"/>
  <c r="N80" i="32"/>
  <c r="N81" i="32"/>
  <c r="N82" i="32"/>
  <c r="N83" i="32"/>
  <c r="N84" i="32"/>
  <c r="N85" i="32"/>
  <c r="N86" i="32"/>
  <c r="N87" i="32"/>
  <c r="N89" i="32"/>
  <c r="N90" i="32"/>
  <c r="N91" i="32"/>
  <c r="N92" i="32"/>
  <c r="N93" i="32"/>
  <c r="N94" i="32"/>
  <c r="N95" i="32"/>
  <c r="N96" i="32"/>
  <c r="N97" i="32"/>
  <c r="N98" i="32"/>
  <c r="N99" i="32"/>
  <c r="N101" i="32"/>
  <c r="N102" i="32"/>
  <c r="N103" i="32"/>
  <c r="N104" i="32"/>
  <c r="N105" i="32"/>
  <c r="N106" i="32"/>
  <c r="N107" i="32"/>
  <c r="N108" i="32"/>
  <c r="N109" i="32"/>
  <c r="N110" i="32"/>
  <c r="N111" i="32"/>
  <c r="N113" i="32"/>
  <c r="N114" i="32"/>
  <c r="N115" i="32"/>
  <c r="N116" i="32"/>
  <c r="N117" i="32"/>
  <c r="N118" i="32"/>
  <c r="N119" i="32"/>
  <c r="N120" i="32"/>
  <c r="N121" i="32"/>
  <c r="N122" i="32"/>
  <c r="N123" i="32"/>
  <c r="N125" i="32"/>
  <c r="N126" i="32"/>
  <c r="N127" i="32"/>
  <c r="N128" i="32"/>
  <c r="N129" i="32"/>
  <c r="N130" i="32"/>
  <c r="N131" i="32"/>
  <c r="N132" i="32"/>
  <c r="N133" i="32"/>
  <c r="N134" i="32"/>
  <c r="N135" i="32"/>
  <c r="N137" i="32"/>
  <c r="N138" i="32"/>
  <c r="N139" i="32"/>
  <c r="N140" i="32"/>
  <c r="N141" i="32"/>
  <c r="N142" i="32"/>
  <c r="N143" i="32"/>
  <c r="N144" i="32"/>
  <c r="N145" i="32"/>
  <c r="N146" i="32"/>
  <c r="N147" i="32"/>
  <c r="N149" i="32"/>
  <c r="N150" i="32"/>
  <c r="N151" i="32"/>
  <c r="N152" i="32"/>
  <c r="N153" i="32"/>
  <c r="N154" i="32"/>
  <c r="N155" i="32"/>
  <c r="N156" i="32"/>
  <c r="N157" i="32"/>
  <c r="N158" i="32"/>
  <c r="N159" i="32"/>
  <c r="N161" i="32"/>
  <c r="N162" i="32"/>
  <c r="N163" i="32"/>
  <c r="N164" i="32"/>
  <c r="N165" i="32"/>
  <c r="N166" i="32"/>
  <c r="N167" i="32"/>
  <c r="N168" i="32"/>
  <c r="N169" i="32"/>
  <c r="N170" i="32"/>
  <c r="N171" i="32"/>
  <c r="N173" i="32"/>
  <c r="N174" i="32"/>
  <c r="N175" i="32"/>
  <c r="N176" i="32"/>
  <c r="N177" i="32"/>
  <c r="N178" i="32"/>
  <c r="N179" i="32"/>
  <c r="N180" i="32"/>
  <c r="N181" i="32"/>
  <c r="N182" i="32"/>
  <c r="N183" i="32"/>
  <c r="N185" i="32"/>
  <c r="N186" i="32"/>
  <c r="N187" i="32"/>
  <c r="N188" i="32"/>
  <c r="N189" i="32"/>
  <c r="N190" i="32"/>
  <c r="N191" i="32"/>
  <c r="N192" i="32"/>
  <c r="N193" i="32"/>
  <c r="N194" i="32"/>
  <c r="N195" i="32"/>
  <c r="N197" i="32"/>
  <c r="N198" i="32"/>
  <c r="N199" i="32"/>
  <c r="N200" i="32"/>
  <c r="N201" i="32"/>
  <c r="N202" i="32"/>
  <c r="N203" i="32"/>
  <c r="N204" i="32"/>
  <c r="N205" i="32"/>
  <c r="N206" i="32"/>
  <c r="N207" i="32"/>
  <c r="N209" i="32"/>
  <c r="N210" i="32"/>
  <c r="N211" i="32"/>
  <c r="N212" i="32"/>
  <c r="N213" i="32"/>
  <c r="N214" i="32"/>
  <c r="N215" i="32"/>
  <c r="N216" i="32"/>
  <c r="N217" i="32"/>
  <c r="N218" i="32"/>
  <c r="N219" i="32"/>
  <c r="N221" i="32"/>
  <c r="N222" i="32"/>
  <c r="N223" i="32"/>
  <c r="N224" i="32"/>
  <c r="N225" i="32"/>
  <c r="N226" i="32"/>
  <c r="N227" i="32"/>
  <c r="N228" i="32"/>
  <c r="N229" i="32"/>
  <c r="N230" i="32"/>
  <c r="N231" i="32"/>
  <c r="N233" i="32"/>
  <c r="N234" i="32"/>
  <c r="N235" i="32"/>
  <c r="N236" i="32"/>
  <c r="N237" i="32"/>
  <c r="N238" i="32"/>
  <c r="N239" i="32"/>
  <c r="N240" i="32"/>
  <c r="N241" i="32"/>
  <c r="N242" i="32"/>
  <c r="N243" i="32"/>
  <c r="N245" i="32"/>
  <c r="N246" i="32"/>
  <c r="N247" i="32"/>
  <c r="N248" i="32"/>
  <c r="N249" i="32"/>
  <c r="N250" i="32"/>
  <c r="N251" i="32"/>
  <c r="N252" i="32"/>
  <c r="N253" i="32"/>
  <c r="N254" i="32"/>
  <c r="N255" i="32"/>
  <c r="G5" i="15" l="1"/>
  <c r="I10" i="15" s="1"/>
  <c r="O257" i="32"/>
  <c r="J257" i="32"/>
  <c r="I257" i="32"/>
  <c r="N17" i="32"/>
  <c r="N18" i="32"/>
  <c r="N19" i="32"/>
  <c r="N20" i="32"/>
  <c r="N21" i="32"/>
  <c r="N22" i="32"/>
  <c r="N23" i="32"/>
  <c r="N24" i="32"/>
  <c r="N25" i="32"/>
  <c r="N26" i="32"/>
  <c r="N27" i="32"/>
  <c r="N29" i="32"/>
  <c r="N30" i="32"/>
  <c r="N31" i="32"/>
  <c r="N32" i="32"/>
  <c r="N33" i="32"/>
  <c r="N34" i="32"/>
  <c r="N35" i="32"/>
  <c r="N36" i="32"/>
  <c r="N37" i="32"/>
  <c r="N38" i="32"/>
  <c r="N39" i="32"/>
  <c r="N41" i="32"/>
  <c r="N42" i="32"/>
  <c r="N43" i="32"/>
  <c r="N44" i="32"/>
  <c r="N45" i="32"/>
  <c r="N46" i="32"/>
  <c r="N47" i="32"/>
  <c r="N48" i="32"/>
  <c r="N49" i="32"/>
  <c r="N50" i="32"/>
  <c r="N51" i="32"/>
  <c r="N53" i="32"/>
  <c r="N54" i="32"/>
  <c r="N55" i="32"/>
  <c r="N56" i="32"/>
  <c r="N57" i="32"/>
  <c r="N58" i="32"/>
  <c r="N59" i="32"/>
  <c r="N60" i="32"/>
  <c r="N61" i="32"/>
  <c r="N62" i="32"/>
  <c r="N63" i="32"/>
  <c r="N65" i="32"/>
  <c r="N66" i="32"/>
  <c r="N67" i="32"/>
  <c r="N68" i="32"/>
  <c r="N69" i="32"/>
  <c r="N70" i="32"/>
  <c r="N71" i="32"/>
  <c r="N72" i="32"/>
  <c r="N73" i="32"/>
  <c r="N74" i="32"/>
  <c r="N75" i="32"/>
  <c r="M16" i="32"/>
  <c r="L16" i="32"/>
  <c r="L257" i="32" s="1"/>
  <c r="H16" i="32"/>
  <c r="M257" i="32" l="1"/>
  <c r="D16" i="32"/>
  <c r="E16" i="32" s="1"/>
  <c r="I7" i="15"/>
  <c r="K16" i="32" l="1"/>
  <c r="K257" i="32" s="1"/>
  <c r="K11" i="15"/>
  <c r="D2" i="15"/>
  <c r="D3" i="15"/>
  <c r="D4" i="15"/>
  <c r="E22" i="31"/>
  <c r="E18" i="31"/>
  <c r="G18" i="31" s="1"/>
  <c r="E17" i="31"/>
  <c r="D5" i="15"/>
  <c r="D6" i="15" s="1"/>
  <c r="K12" i="15" l="1"/>
  <c r="D17" i="32"/>
  <c r="E17" i="32" s="1"/>
  <c r="G2" i="20"/>
  <c r="G2" i="24"/>
  <c r="G2" i="23"/>
  <c r="G2" i="22"/>
  <c r="G2" i="19"/>
  <c r="K13" i="15" l="1"/>
  <c r="D18" i="32"/>
  <c r="E18" i="32" s="1"/>
  <c r="C11" i="19"/>
  <c r="K10" i="19"/>
  <c r="J10" i="19"/>
  <c r="I10" i="19"/>
  <c r="H10" i="19"/>
  <c r="G10" i="19"/>
  <c r="M10" i="19" s="1"/>
  <c r="E10" i="19"/>
  <c r="C10" i="19"/>
  <c r="L10" i="19" s="1"/>
  <c r="B10" i="19"/>
  <c r="D11" i="19" s="1"/>
  <c r="C11" i="22"/>
  <c r="K10" i="22"/>
  <c r="J10" i="22"/>
  <c r="I10" i="22"/>
  <c r="H10" i="22"/>
  <c r="G10" i="22"/>
  <c r="M10" i="22" s="1"/>
  <c r="E10" i="22"/>
  <c r="C10" i="22"/>
  <c r="L10" i="22" s="1"/>
  <c r="B10" i="22"/>
  <c r="D11" i="22" s="1"/>
  <c r="D12" i="23"/>
  <c r="F11" i="23"/>
  <c r="C11" i="23"/>
  <c r="B11" i="23"/>
  <c r="K10" i="23"/>
  <c r="J10" i="23"/>
  <c r="I10" i="23"/>
  <c r="H10" i="23"/>
  <c r="G10" i="23"/>
  <c r="M10" i="23" s="1"/>
  <c r="E10" i="23"/>
  <c r="C10" i="23"/>
  <c r="B10" i="23"/>
  <c r="D11" i="23" s="1"/>
  <c r="L11" i="23" s="1"/>
  <c r="L10" i="24"/>
  <c r="K10" i="24"/>
  <c r="J10" i="24"/>
  <c r="I10" i="24"/>
  <c r="H10" i="24"/>
  <c r="G10" i="24"/>
  <c r="E10" i="24"/>
  <c r="C10" i="24"/>
  <c r="B10" i="24"/>
  <c r="D11" i="24" s="1"/>
  <c r="K10" i="20"/>
  <c r="J10" i="20"/>
  <c r="I10" i="20"/>
  <c r="H10" i="20"/>
  <c r="G10" i="20"/>
  <c r="M10" i="20" s="1"/>
  <c r="E10" i="20"/>
  <c r="L10" i="20" s="1"/>
  <c r="C10" i="20"/>
  <c r="B10" i="20"/>
  <c r="D11" i="20" s="1"/>
  <c r="G7" i="19"/>
  <c r="G7" i="22"/>
  <c r="G7" i="23"/>
  <c r="G7" i="24"/>
  <c r="G5" i="19"/>
  <c r="G5" i="22"/>
  <c r="G5" i="23"/>
  <c r="G5" i="24"/>
  <c r="G5" i="20"/>
  <c r="G7" i="20"/>
  <c r="K14" i="15" l="1"/>
  <c r="D19" i="32"/>
  <c r="E19" i="32" s="1"/>
  <c r="B11" i="19"/>
  <c r="B11" i="22"/>
  <c r="L10" i="23"/>
  <c r="B12" i="23"/>
  <c r="M11" i="23"/>
  <c r="C12" i="23"/>
  <c r="C11" i="24"/>
  <c r="M10" i="24"/>
  <c r="C11" i="20"/>
  <c r="H10" i="15"/>
  <c r="K15" i="15" l="1"/>
  <c r="D20" i="32"/>
  <c r="E20" i="32" s="1"/>
  <c r="C12" i="19"/>
  <c r="F11" i="19"/>
  <c r="B12" i="19"/>
  <c r="D12" i="19"/>
  <c r="C12" i="22"/>
  <c r="F11" i="22"/>
  <c r="B12" i="22"/>
  <c r="D12" i="22"/>
  <c r="M12" i="23"/>
  <c r="D13" i="23"/>
  <c r="F12" i="23"/>
  <c r="L12" i="23" s="1"/>
  <c r="C13" i="23"/>
  <c r="B11" i="24"/>
  <c r="B11" i="20"/>
  <c r="K16" i="15" l="1"/>
  <c r="D21" i="32"/>
  <c r="E21" i="32" s="1"/>
  <c r="D13" i="19"/>
  <c r="C13" i="19"/>
  <c r="B13" i="19" s="1"/>
  <c r="F12" i="19"/>
  <c r="M11" i="19"/>
  <c r="L11" i="19"/>
  <c r="M12" i="19"/>
  <c r="L12" i="19"/>
  <c r="D13" i="22"/>
  <c r="C13" i="22"/>
  <c r="B13" i="22" s="1"/>
  <c r="F12" i="22"/>
  <c r="L12" i="22" s="1"/>
  <c r="M11" i="22"/>
  <c r="L11" i="22"/>
  <c r="M12" i="22"/>
  <c r="B13" i="23"/>
  <c r="C12" i="24"/>
  <c r="B12" i="24" s="1"/>
  <c r="F11" i="24"/>
  <c r="D12" i="24"/>
  <c r="C12" i="20"/>
  <c r="B12" i="20" s="1"/>
  <c r="F11" i="20"/>
  <c r="D12" i="20"/>
  <c r="K17" i="15" l="1"/>
  <c r="D22" i="32"/>
  <c r="E22" i="32" s="1"/>
  <c r="C14" i="19"/>
  <c r="F13" i="19"/>
  <c r="M13" i="19" s="1"/>
  <c r="B14" i="19"/>
  <c r="D14" i="19"/>
  <c r="L13" i="19"/>
  <c r="C14" i="22"/>
  <c r="F13" i="22"/>
  <c r="M13" i="22" s="1"/>
  <c r="B14" i="22"/>
  <c r="D14" i="22"/>
  <c r="L13" i="22"/>
  <c r="D14" i="23"/>
  <c r="F13" i="23"/>
  <c r="C14" i="23"/>
  <c r="C13" i="24"/>
  <c r="B13" i="24" s="1"/>
  <c r="D13" i="24"/>
  <c r="F12" i="24"/>
  <c r="L11" i="24"/>
  <c r="M11" i="24"/>
  <c r="M12" i="24"/>
  <c r="L12" i="24"/>
  <c r="D13" i="20"/>
  <c r="C13" i="20"/>
  <c r="B13" i="20" s="1"/>
  <c r="F12" i="20"/>
  <c r="M11" i="20"/>
  <c r="L11" i="20"/>
  <c r="M12" i="20"/>
  <c r="L12" i="20"/>
  <c r="K18" i="15" l="1"/>
  <c r="D23" i="32"/>
  <c r="E23" i="32" s="1"/>
  <c r="D15" i="19"/>
  <c r="C15" i="19"/>
  <c r="F14" i="19"/>
  <c r="M14" i="19" s="1"/>
  <c r="B15" i="19"/>
  <c r="D15" i="22"/>
  <c r="C15" i="22"/>
  <c r="B15" i="22" s="1"/>
  <c r="F14" i="22"/>
  <c r="M14" i="22" s="1"/>
  <c r="B14" i="23"/>
  <c r="M13" i="23"/>
  <c r="L13" i="23"/>
  <c r="C14" i="24"/>
  <c r="F13" i="24"/>
  <c r="B14" i="24"/>
  <c r="D14" i="24"/>
  <c r="M13" i="24"/>
  <c r="L13" i="24"/>
  <c r="C14" i="20"/>
  <c r="B14" i="20" s="1"/>
  <c r="F13" i="20"/>
  <c r="M13" i="20" s="1"/>
  <c r="D14" i="20"/>
  <c r="L13" i="20"/>
  <c r="K19" i="15" l="1"/>
  <c r="D24" i="32"/>
  <c r="E24" i="32" s="1"/>
  <c r="C16" i="19"/>
  <c r="F15" i="19"/>
  <c r="M15" i="19" s="1"/>
  <c r="B16" i="19"/>
  <c r="D16" i="19"/>
  <c r="L14" i="19"/>
  <c r="L15" i="19"/>
  <c r="C16" i="22"/>
  <c r="F15" i="22"/>
  <c r="M15" i="22" s="1"/>
  <c r="B16" i="22"/>
  <c r="D16" i="22"/>
  <c r="L15" i="22"/>
  <c r="L14" i="22"/>
  <c r="D15" i="23"/>
  <c r="B15" i="23"/>
  <c r="F14" i="23"/>
  <c r="C15" i="23"/>
  <c r="C15" i="24"/>
  <c r="D15" i="24"/>
  <c r="F14" i="24"/>
  <c r="M14" i="24" s="1"/>
  <c r="L14" i="24"/>
  <c r="D15" i="20"/>
  <c r="C15" i="20"/>
  <c r="B15" i="20" s="1"/>
  <c r="F14" i="20"/>
  <c r="M14" i="20" s="1"/>
  <c r="L14" i="20"/>
  <c r="K20" i="15" l="1"/>
  <c r="D25" i="32"/>
  <c r="E25" i="32" s="1"/>
  <c r="D17" i="19"/>
  <c r="C17" i="19"/>
  <c r="F16" i="19"/>
  <c r="M16" i="19" s="1"/>
  <c r="B17" i="19"/>
  <c r="L16" i="19"/>
  <c r="D17" i="22"/>
  <c r="C17" i="22"/>
  <c r="B17" i="22" s="1"/>
  <c r="F16" i="22"/>
  <c r="M16" i="22" s="1"/>
  <c r="L16" i="22"/>
  <c r="C16" i="23"/>
  <c r="D16" i="23"/>
  <c r="F15" i="23"/>
  <c r="L15" i="23" s="1"/>
  <c r="L14" i="23"/>
  <c r="M14" i="23"/>
  <c r="B15" i="24"/>
  <c r="C16" i="20"/>
  <c r="B16" i="20" s="1"/>
  <c r="F15" i="20"/>
  <c r="M15" i="20" s="1"/>
  <c r="D16" i="20"/>
  <c r="L15" i="20"/>
  <c r="K21" i="15" l="1"/>
  <c r="D26" i="32"/>
  <c r="E26" i="32" s="1"/>
  <c r="C18" i="19"/>
  <c r="F17" i="19"/>
  <c r="M17" i="19" s="1"/>
  <c r="B18" i="19"/>
  <c r="D18" i="19"/>
  <c r="L17" i="19"/>
  <c r="C18" i="22"/>
  <c r="F17" i="22"/>
  <c r="M17" i="22" s="1"/>
  <c r="B18" i="22"/>
  <c r="D18" i="22"/>
  <c r="L17" i="22"/>
  <c r="M15" i="23"/>
  <c r="B16" i="23"/>
  <c r="C16" i="24"/>
  <c r="F15" i="24"/>
  <c r="B16" i="24"/>
  <c r="D16" i="24"/>
  <c r="D17" i="20"/>
  <c r="C17" i="20"/>
  <c r="B17" i="20" s="1"/>
  <c r="F16" i="20"/>
  <c r="M16" i="20" s="1"/>
  <c r="L16" i="20"/>
  <c r="K22" i="15" l="1"/>
  <c r="D27" i="32"/>
  <c r="E27" i="32" s="1"/>
  <c r="D19" i="19"/>
  <c r="C19" i="19"/>
  <c r="B19" i="19" s="1"/>
  <c r="F18" i="19"/>
  <c r="M18" i="19" s="1"/>
  <c r="L18" i="19"/>
  <c r="D19" i="22"/>
  <c r="C19" i="22"/>
  <c r="B19" i="22" s="1"/>
  <c r="F18" i="22"/>
  <c r="M18" i="22" s="1"/>
  <c r="L18" i="22"/>
  <c r="D17" i="23"/>
  <c r="F16" i="23"/>
  <c r="C17" i="23"/>
  <c r="B17" i="23" s="1"/>
  <c r="D17" i="24"/>
  <c r="F16" i="24"/>
  <c r="L16" i="24" s="1"/>
  <c r="C17" i="24"/>
  <c r="M15" i="24"/>
  <c r="L15" i="24"/>
  <c r="M16" i="24"/>
  <c r="C18" i="20"/>
  <c r="B18" i="20" s="1"/>
  <c r="F17" i="20"/>
  <c r="M17" i="20" s="1"/>
  <c r="D18" i="20"/>
  <c r="L17" i="20"/>
  <c r="K23" i="15" l="1"/>
  <c r="D28" i="32"/>
  <c r="E28" i="32" s="1"/>
  <c r="C20" i="19"/>
  <c r="F19" i="19"/>
  <c r="M19" i="19" s="1"/>
  <c r="B20" i="19"/>
  <c r="D20" i="19"/>
  <c r="L19" i="19"/>
  <c r="C20" i="22"/>
  <c r="F19" i="22"/>
  <c r="M19" i="22" s="1"/>
  <c r="B20" i="22"/>
  <c r="D20" i="22"/>
  <c r="L19" i="22"/>
  <c r="B18" i="23"/>
  <c r="D18" i="23"/>
  <c r="F17" i="23"/>
  <c r="C18" i="23"/>
  <c r="L16" i="23"/>
  <c r="M16" i="23"/>
  <c r="M17" i="23"/>
  <c r="L17" i="23"/>
  <c r="B17" i="24"/>
  <c r="D19" i="20"/>
  <c r="C19" i="20"/>
  <c r="B19" i="20" s="1"/>
  <c r="F18" i="20"/>
  <c r="M18" i="20" s="1"/>
  <c r="L18" i="20"/>
  <c r="K24" i="15" l="1"/>
  <c r="D29" i="32"/>
  <c r="E29" i="32" s="1"/>
  <c r="D21" i="19"/>
  <c r="C21" i="19"/>
  <c r="F20" i="19"/>
  <c r="M20" i="19" s="1"/>
  <c r="B21" i="19"/>
  <c r="D21" i="22"/>
  <c r="C21" i="22"/>
  <c r="B21" i="22" s="1"/>
  <c r="F20" i="22"/>
  <c r="M20" i="22" s="1"/>
  <c r="M18" i="23"/>
  <c r="D19" i="23"/>
  <c r="C19" i="23"/>
  <c r="F18" i="23"/>
  <c r="L18" i="23" s="1"/>
  <c r="B19" i="23"/>
  <c r="C18" i="24"/>
  <c r="B18" i="24" s="1"/>
  <c r="F17" i="24"/>
  <c r="D18" i="24"/>
  <c r="C20" i="20"/>
  <c r="B20" i="20" s="1"/>
  <c r="F19" i="20"/>
  <c r="M19" i="20" s="1"/>
  <c r="D20" i="20"/>
  <c r="L19" i="20"/>
  <c r="K25" i="15" l="1"/>
  <c r="D30" i="32"/>
  <c r="E30" i="32" s="1"/>
  <c r="C22" i="19"/>
  <c r="F21" i="19"/>
  <c r="B22" i="19"/>
  <c r="D22" i="19"/>
  <c r="L20" i="19"/>
  <c r="M21" i="19"/>
  <c r="L21" i="19"/>
  <c r="C22" i="22"/>
  <c r="F21" i="22"/>
  <c r="M21" i="22" s="1"/>
  <c r="B22" i="22"/>
  <c r="D22" i="22"/>
  <c r="L21" i="22"/>
  <c r="L20" i="22"/>
  <c r="C20" i="23"/>
  <c r="D20" i="23"/>
  <c r="F19" i="23"/>
  <c r="M19" i="23"/>
  <c r="L19" i="23"/>
  <c r="D19" i="24"/>
  <c r="F18" i="24"/>
  <c r="C19" i="24"/>
  <c r="B19" i="24" s="1"/>
  <c r="L17" i="24"/>
  <c r="M17" i="24"/>
  <c r="M18" i="24"/>
  <c r="L18" i="24"/>
  <c r="D21" i="20"/>
  <c r="C21" i="20"/>
  <c r="B21" i="20" s="1"/>
  <c r="F20" i="20"/>
  <c r="M20" i="20" s="1"/>
  <c r="L20" i="20"/>
  <c r="K26" i="15" l="1"/>
  <c r="D31" i="32"/>
  <c r="E31" i="32" s="1"/>
  <c r="C23" i="19"/>
  <c r="B23" i="19" s="1"/>
  <c r="H22" i="19"/>
  <c r="G22" i="19"/>
  <c r="M22" i="19" s="1"/>
  <c r="F22" i="19"/>
  <c r="D23" i="19"/>
  <c r="C23" i="22"/>
  <c r="B23" i="22" s="1"/>
  <c r="H22" i="22"/>
  <c r="G22" i="22"/>
  <c r="M22" i="22" s="1"/>
  <c r="F22" i="22"/>
  <c r="D23" i="22"/>
  <c r="L22" i="22"/>
  <c r="B20" i="23"/>
  <c r="C20" i="24"/>
  <c r="B20" i="24" s="1"/>
  <c r="F19" i="24"/>
  <c r="D20" i="24"/>
  <c r="M19" i="24"/>
  <c r="L19" i="24"/>
  <c r="C22" i="20"/>
  <c r="B22" i="20" s="1"/>
  <c r="F21" i="20"/>
  <c r="M21" i="20" s="1"/>
  <c r="D22" i="20"/>
  <c r="K27" i="15" l="1"/>
  <c r="D32" i="32"/>
  <c r="E32" i="32" s="1"/>
  <c r="L22" i="19"/>
  <c r="D24" i="19"/>
  <c r="C24" i="19"/>
  <c r="F23" i="19"/>
  <c r="M23" i="19" s="1"/>
  <c r="D24" i="22"/>
  <c r="C24" i="22"/>
  <c r="B24" i="22" s="1"/>
  <c r="F23" i="22"/>
  <c r="M23" i="22" s="1"/>
  <c r="D21" i="23"/>
  <c r="B21" i="23"/>
  <c r="F20" i="23"/>
  <c r="C21" i="23"/>
  <c r="C21" i="24"/>
  <c r="D21" i="24"/>
  <c r="B21" i="24"/>
  <c r="F20" i="24"/>
  <c r="L20" i="24" s="1"/>
  <c r="M20" i="24"/>
  <c r="C23" i="20"/>
  <c r="B23" i="20" s="1"/>
  <c r="H22" i="20"/>
  <c r="G22" i="20"/>
  <c r="F22" i="20"/>
  <c r="D23" i="20"/>
  <c r="L21" i="20"/>
  <c r="L22" i="20"/>
  <c r="K28" i="15" l="1"/>
  <c r="D33" i="32"/>
  <c r="E33" i="32" s="1"/>
  <c r="L23" i="19"/>
  <c r="B24" i="19"/>
  <c r="C25" i="22"/>
  <c r="B25" i="22" s="1"/>
  <c r="F24" i="22"/>
  <c r="M24" i="22" s="1"/>
  <c r="D25" i="22"/>
  <c r="L23" i="22"/>
  <c r="L21" i="23"/>
  <c r="D22" i="23"/>
  <c r="F21" i="23"/>
  <c r="M21" i="23" s="1"/>
  <c r="C22" i="23"/>
  <c r="L20" i="23"/>
  <c r="M20" i="23"/>
  <c r="C22" i="24"/>
  <c r="F21" i="24"/>
  <c r="B22" i="24"/>
  <c r="D22" i="24"/>
  <c r="M21" i="24"/>
  <c r="L21" i="24"/>
  <c r="D24" i="20"/>
  <c r="C24" i="20"/>
  <c r="B24" i="20" s="1"/>
  <c r="F23" i="20"/>
  <c r="M22" i="20"/>
  <c r="M23" i="20"/>
  <c r="L23" i="20"/>
  <c r="K29" i="15" l="1"/>
  <c r="D34" i="32"/>
  <c r="E34" i="32" s="1"/>
  <c r="L24" i="22"/>
  <c r="C25" i="19"/>
  <c r="B25" i="19" s="1"/>
  <c r="F24" i="19"/>
  <c r="D25" i="19"/>
  <c r="D26" i="22"/>
  <c r="C26" i="22"/>
  <c r="B26" i="22" s="1"/>
  <c r="F25" i="22"/>
  <c r="M25" i="22" s="1"/>
  <c r="B22" i="23"/>
  <c r="C23" i="24"/>
  <c r="H22" i="24"/>
  <c r="D23" i="24"/>
  <c r="G22" i="24"/>
  <c r="M22" i="24" s="1"/>
  <c r="B23" i="24"/>
  <c r="F22" i="24"/>
  <c r="L22" i="24"/>
  <c r="C25" i="20"/>
  <c r="B25" i="20" s="1"/>
  <c r="F24" i="20"/>
  <c r="M24" i="20" s="1"/>
  <c r="D25" i="20"/>
  <c r="K30" i="15" l="1"/>
  <c r="D35" i="32"/>
  <c r="E35" i="32" s="1"/>
  <c r="L24" i="20"/>
  <c r="M24" i="19"/>
  <c r="L24" i="19"/>
  <c r="D26" i="19"/>
  <c r="C26" i="19"/>
  <c r="F25" i="19"/>
  <c r="L25" i="19" s="1"/>
  <c r="M25" i="19"/>
  <c r="C27" i="22"/>
  <c r="B27" i="22" s="1"/>
  <c r="F26" i="22"/>
  <c r="M26" i="22" s="1"/>
  <c r="D27" i="22"/>
  <c r="L25" i="22"/>
  <c r="G22" i="23"/>
  <c r="M22" i="23" s="1"/>
  <c r="D23" i="23"/>
  <c r="H22" i="23"/>
  <c r="C23" i="23"/>
  <c r="F22" i="23"/>
  <c r="L22" i="23" s="1"/>
  <c r="D24" i="24"/>
  <c r="F23" i="24"/>
  <c r="L23" i="24" s="1"/>
  <c r="C24" i="24"/>
  <c r="D26" i="20"/>
  <c r="C26" i="20"/>
  <c r="B26" i="20" s="1"/>
  <c r="F25" i="20"/>
  <c r="M25" i="20" s="1"/>
  <c r="L25" i="20"/>
  <c r="K31" i="15" l="1"/>
  <c r="D36" i="32"/>
  <c r="E36" i="32" s="1"/>
  <c r="L26" i="22"/>
  <c r="B26" i="19"/>
  <c r="D28" i="22"/>
  <c r="C28" i="22"/>
  <c r="B28" i="22" s="1"/>
  <c r="F27" i="22"/>
  <c r="M27" i="22" s="1"/>
  <c r="B23" i="23"/>
  <c r="M23" i="24"/>
  <c r="B24" i="24"/>
  <c r="C27" i="20"/>
  <c r="B27" i="20" s="1"/>
  <c r="F26" i="20"/>
  <c r="M26" i="20" s="1"/>
  <c r="D27" i="20"/>
  <c r="L26" i="20"/>
  <c r="K32" i="15" l="1"/>
  <c r="D37" i="32"/>
  <c r="E37" i="32" s="1"/>
  <c r="C27" i="19"/>
  <c r="B27" i="19" s="1"/>
  <c r="F26" i="19"/>
  <c r="D27" i="19"/>
  <c r="C29" i="22"/>
  <c r="B29" i="22" s="1"/>
  <c r="F28" i="22"/>
  <c r="M28" i="22" s="1"/>
  <c r="D29" i="22"/>
  <c r="L28" i="22"/>
  <c r="L27" i="22"/>
  <c r="D24" i="23"/>
  <c r="C24" i="23"/>
  <c r="B24" i="23" s="1"/>
  <c r="F23" i="23"/>
  <c r="D25" i="24"/>
  <c r="C25" i="24"/>
  <c r="F24" i="24"/>
  <c r="D28" i="20"/>
  <c r="C28" i="20"/>
  <c r="B28" i="20" s="1"/>
  <c r="F27" i="20"/>
  <c r="M27" i="20" s="1"/>
  <c r="L27" i="20"/>
  <c r="K33" i="15" l="1"/>
  <c r="D38" i="32"/>
  <c r="E38" i="32" s="1"/>
  <c r="D28" i="19"/>
  <c r="C28" i="19"/>
  <c r="F27" i="19"/>
  <c r="M27" i="19" s="1"/>
  <c r="B28" i="19"/>
  <c r="M26" i="19"/>
  <c r="L26" i="19"/>
  <c r="L27" i="19"/>
  <c r="D30" i="22"/>
  <c r="C30" i="22"/>
  <c r="B30" i="22" s="1"/>
  <c r="F29" i="22"/>
  <c r="M29" i="22" s="1"/>
  <c r="C25" i="23"/>
  <c r="D25" i="23"/>
  <c r="F24" i="23"/>
  <c r="L24" i="23"/>
  <c r="M24" i="23"/>
  <c r="L23" i="23"/>
  <c r="M23" i="23"/>
  <c r="L24" i="24"/>
  <c r="M24" i="24"/>
  <c r="B25" i="24"/>
  <c r="C29" i="20"/>
  <c r="B29" i="20" s="1"/>
  <c r="F28" i="20"/>
  <c r="M28" i="20" s="1"/>
  <c r="D29" i="20"/>
  <c r="L28" i="20"/>
  <c r="K34" i="15" l="1"/>
  <c r="D39" i="32"/>
  <c r="E39" i="32" s="1"/>
  <c r="C29" i="19"/>
  <c r="B29" i="19" s="1"/>
  <c r="F28" i="19"/>
  <c r="M28" i="19" s="1"/>
  <c r="D29" i="19"/>
  <c r="C31" i="22"/>
  <c r="B31" i="22" s="1"/>
  <c r="F30" i="22"/>
  <c r="M30" i="22" s="1"/>
  <c r="D31" i="22"/>
  <c r="L30" i="22"/>
  <c r="L29" i="22"/>
  <c r="B25" i="23"/>
  <c r="D26" i="24"/>
  <c r="C26" i="24"/>
  <c r="B26" i="24" s="1"/>
  <c r="F25" i="24"/>
  <c r="D30" i="20"/>
  <c r="C30" i="20"/>
  <c r="B30" i="20" s="1"/>
  <c r="F29" i="20"/>
  <c r="M29" i="20" s="1"/>
  <c r="K35" i="15" l="1"/>
  <c r="D40" i="32"/>
  <c r="E40" i="32" s="1"/>
  <c r="L29" i="20"/>
  <c r="D30" i="19"/>
  <c r="C30" i="19"/>
  <c r="B30" i="19" s="1"/>
  <c r="F29" i="19"/>
  <c r="M29" i="19" s="1"/>
  <c r="L28" i="19"/>
  <c r="D32" i="22"/>
  <c r="C32" i="22"/>
  <c r="B32" i="22" s="1"/>
  <c r="F31" i="22"/>
  <c r="M31" i="22" s="1"/>
  <c r="D26" i="23"/>
  <c r="F25" i="23"/>
  <c r="C26" i="23"/>
  <c r="B26" i="23" s="1"/>
  <c r="D27" i="24"/>
  <c r="F26" i="24"/>
  <c r="M26" i="24" s="1"/>
  <c r="C27" i="24"/>
  <c r="L25" i="24"/>
  <c r="M25" i="24"/>
  <c r="L26" i="24"/>
  <c r="C31" i="20"/>
  <c r="B31" i="20" s="1"/>
  <c r="F30" i="20"/>
  <c r="M30" i="20" s="1"/>
  <c r="D31" i="20"/>
  <c r="L30" i="20"/>
  <c r="K36" i="15" l="1"/>
  <c r="D41" i="32"/>
  <c r="E41" i="32" s="1"/>
  <c r="L29" i="19"/>
  <c r="C31" i="19"/>
  <c r="B31" i="19" s="1"/>
  <c r="F30" i="19"/>
  <c r="M30" i="19" s="1"/>
  <c r="D31" i="19"/>
  <c r="C33" i="22"/>
  <c r="F32" i="22"/>
  <c r="M32" i="22" s="1"/>
  <c r="B33" i="22"/>
  <c r="D33" i="22"/>
  <c r="L31" i="22"/>
  <c r="D27" i="23"/>
  <c r="F26" i="23"/>
  <c r="M26" i="23" s="1"/>
  <c r="C27" i="23"/>
  <c r="L25" i="23"/>
  <c r="M25" i="23"/>
  <c r="B27" i="24"/>
  <c r="D32" i="20"/>
  <c r="C32" i="20"/>
  <c r="B32" i="20" s="1"/>
  <c r="F31" i="20"/>
  <c r="M31" i="20" s="1"/>
  <c r="L31" i="20"/>
  <c r="AH250" i="24"/>
  <c r="AG250" i="24"/>
  <c r="U250" i="24"/>
  <c r="T250" i="24"/>
  <c r="S250" i="24"/>
  <c r="R250" i="24"/>
  <c r="AH249" i="24"/>
  <c r="AG249" i="24"/>
  <c r="U249" i="24"/>
  <c r="T249" i="24"/>
  <c r="S249" i="24"/>
  <c r="R249" i="24"/>
  <c r="AH248" i="24"/>
  <c r="AG248" i="24"/>
  <c r="U248" i="24"/>
  <c r="T248" i="24"/>
  <c r="S248" i="24"/>
  <c r="R248" i="24"/>
  <c r="AH247" i="24"/>
  <c r="AG247" i="24"/>
  <c r="U247" i="24"/>
  <c r="T247" i="24"/>
  <c r="S247" i="24"/>
  <c r="R247" i="24"/>
  <c r="AH246" i="24"/>
  <c r="AG246" i="24"/>
  <c r="U246" i="24"/>
  <c r="T246" i="24"/>
  <c r="S246" i="24"/>
  <c r="R246" i="24"/>
  <c r="AH245" i="24"/>
  <c r="AG245" i="24"/>
  <c r="U245" i="24"/>
  <c r="T245" i="24"/>
  <c r="S245" i="24"/>
  <c r="R245" i="24"/>
  <c r="AH244" i="24"/>
  <c r="AG244" i="24"/>
  <c r="U244" i="24"/>
  <c r="T244" i="24"/>
  <c r="S244" i="24"/>
  <c r="R244" i="24"/>
  <c r="AH243" i="24"/>
  <c r="AG243" i="24"/>
  <c r="U243" i="24"/>
  <c r="T243" i="24"/>
  <c r="S243" i="24"/>
  <c r="R243" i="24"/>
  <c r="AH242" i="24"/>
  <c r="AG242" i="24"/>
  <c r="U242" i="24"/>
  <c r="T242" i="24"/>
  <c r="S242" i="24"/>
  <c r="R242" i="24"/>
  <c r="AH241" i="24"/>
  <c r="AG241" i="24"/>
  <c r="U241" i="24"/>
  <c r="T241" i="24"/>
  <c r="S241" i="24"/>
  <c r="R241" i="24"/>
  <c r="AH240" i="24"/>
  <c r="AG240" i="24"/>
  <c r="U240" i="24"/>
  <c r="T240" i="24"/>
  <c r="S240" i="24"/>
  <c r="R240" i="24"/>
  <c r="AH239" i="24"/>
  <c r="AG239" i="24"/>
  <c r="U239" i="24"/>
  <c r="T239" i="24"/>
  <c r="S239" i="24"/>
  <c r="R239" i="24"/>
  <c r="AH238" i="24"/>
  <c r="AG238" i="24"/>
  <c r="U238" i="24"/>
  <c r="T238" i="24"/>
  <c r="S238" i="24"/>
  <c r="R238" i="24"/>
  <c r="AH237" i="24"/>
  <c r="AG237" i="24"/>
  <c r="U237" i="24"/>
  <c r="T237" i="24"/>
  <c r="S237" i="24"/>
  <c r="R237" i="24"/>
  <c r="AH236" i="24"/>
  <c r="AG236" i="24"/>
  <c r="U236" i="24"/>
  <c r="T236" i="24"/>
  <c r="S236" i="24"/>
  <c r="R236" i="24"/>
  <c r="AH235" i="24"/>
  <c r="AG235" i="24"/>
  <c r="U235" i="24"/>
  <c r="T235" i="24"/>
  <c r="S235" i="24"/>
  <c r="R235" i="24"/>
  <c r="AH234" i="24"/>
  <c r="AG234" i="24"/>
  <c r="U234" i="24"/>
  <c r="T234" i="24"/>
  <c r="S234" i="24"/>
  <c r="R234" i="24"/>
  <c r="AH233" i="24"/>
  <c r="AG233" i="24"/>
  <c r="U233" i="24"/>
  <c r="T233" i="24"/>
  <c r="S233" i="24"/>
  <c r="R233" i="24"/>
  <c r="AH232" i="24"/>
  <c r="AG232" i="24"/>
  <c r="U232" i="24"/>
  <c r="T232" i="24"/>
  <c r="S232" i="24"/>
  <c r="R232" i="24"/>
  <c r="AH231" i="24"/>
  <c r="AG231" i="24"/>
  <c r="U231" i="24"/>
  <c r="T231" i="24"/>
  <c r="S231" i="24"/>
  <c r="R231" i="24"/>
  <c r="AH230" i="24"/>
  <c r="AG230" i="24"/>
  <c r="U230" i="24"/>
  <c r="T230" i="24"/>
  <c r="S230" i="24"/>
  <c r="R230" i="24"/>
  <c r="AH229" i="24"/>
  <c r="AG229" i="24"/>
  <c r="U229" i="24"/>
  <c r="T229" i="24"/>
  <c r="S229" i="24"/>
  <c r="R229" i="24"/>
  <c r="AH228" i="24"/>
  <c r="AG228" i="24"/>
  <c r="U228" i="24"/>
  <c r="T228" i="24"/>
  <c r="S228" i="24"/>
  <c r="R228" i="24"/>
  <c r="AH227" i="24"/>
  <c r="AG227" i="24"/>
  <c r="U227" i="24"/>
  <c r="T227" i="24"/>
  <c r="S227" i="24"/>
  <c r="R227" i="24"/>
  <c r="AH226" i="24"/>
  <c r="AG226" i="24"/>
  <c r="U226" i="24"/>
  <c r="T226" i="24"/>
  <c r="S226" i="24"/>
  <c r="R226" i="24"/>
  <c r="AH225" i="24"/>
  <c r="AG225" i="24"/>
  <c r="U225" i="24"/>
  <c r="T225" i="24"/>
  <c r="S225" i="24"/>
  <c r="R225" i="24"/>
  <c r="AH224" i="24"/>
  <c r="AG224" i="24"/>
  <c r="U224" i="24"/>
  <c r="T224" i="24"/>
  <c r="S224" i="24"/>
  <c r="R224" i="24"/>
  <c r="AH223" i="24"/>
  <c r="AG223" i="24"/>
  <c r="U223" i="24"/>
  <c r="T223" i="24"/>
  <c r="S223" i="24"/>
  <c r="R223" i="24"/>
  <c r="AH222" i="24"/>
  <c r="AG222" i="24"/>
  <c r="U222" i="24"/>
  <c r="T222" i="24"/>
  <c r="S222" i="24"/>
  <c r="R222" i="24"/>
  <c r="AH221" i="24"/>
  <c r="AG221" i="24"/>
  <c r="U221" i="24"/>
  <c r="T221" i="24"/>
  <c r="S221" i="24"/>
  <c r="R221" i="24"/>
  <c r="AH220" i="24"/>
  <c r="AG220" i="24"/>
  <c r="U220" i="24"/>
  <c r="T220" i="24"/>
  <c r="S220" i="24"/>
  <c r="R220" i="24"/>
  <c r="AH219" i="24"/>
  <c r="AG219" i="24"/>
  <c r="U219" i="24"/>
  <c r="T219" i="24"/>
  <c r="S219" i="24"/>
  <c r="R219" i="24"/>
  <c r="AH218" i="24"/>
  <c r="AG218" i="24"/>
  <c r="U218" i="24"/>
  <c r="T218" i="24"/>
  <c r="S218" i="24"/>
  <c r="R218" i="24"/>
  <c r="AH217" i="24"/>
  <c r="AG217" i="24"/>
  <c r="U217" i="24"/>
  <c r="T217" i="24"/>
  <c r="S217" i="24"/>
  <c r="R217" i="24"/>
  <c r="AH216" i="24"/>
  <c r="AG216" i="24"/>
  <c r="U216" i="24"/>
  <c r="T216" i="24"/>
  <c r="S216" i="24"/>
  <c r="R216" i="24"/>
  <c r="AH215" i="24"/>
  <c r="AG215" i="24"/>
  <c r="U215" i="24"/>
  <c r="T215" i="24"/>
  <c r="S215" i="24"/>
  <c r="R215" i="24"/>
  <c r="AH214" i="24"/>
  <c r="AG214" i="24"/>
  <c r="U214" i="24"/>
  <c r="T214" i="24"/>
  <c r="S214" i="24"/>
  <c r="R214" i="24"/>
  <c r="AH213" i="24"/>
  <c r="AG213" i="24"/>
  <c r="U213" i="24"/>
  <c r="T213" i="24"/>
  <c r="S213" i="24"/>
  <c r="R213" i="24"/>
  <c r="AH212" i="24"/>
  <c r="AG212" i="24"/>
  <c r="U212" i="24"/>
  <c r="T212" i="24"/>
  <c r="S212" i="24"/>
  <c r="R212" i="24"/>
  <c r="AH211" i="24"/>
  <c r="AG211" i="24"/>
  <c r="U211" i="24"/>
  <c r="T211" i="24"/>
  <c r="S211" i="24"/>
  <c r="R211" i="24"/>
  <c r="AH210" i="24"/>
  <c r="AG210" i="24"/>
  <c r="U210" i="24"/>
  <c r="T210" i="24"/>
  <c r="S210" i="24"/>
  <c r="R210" i="24"/>
  <c r="AH209" i="24"/>
  <c r="AG209" i="24"/>
  <c r="U209" i="24"/>
  <c r="T209" i="24"/>
  <c r="S209" i="24"/>
  <c r="R209" i="24"/>
  <c r="AH208" i="24"/>
  <c r="AG208" i="24"/>
  <c r="U208" i="24"/>
  <c r="T208" i="24"/>
  <c r="S208" i="24"/>
  <c r="R208" i="24"/>
  <c r="AH207" i="24"/>
  <c r="AG207" i="24"/>
  <c r="U207" i="24"/>
  <c r="T207" i="24"/>
  <c r="S207" i="24"/>
  <c r="R207" i="24"/>
  <c r="AH206" i="24"/>
  <c r="AG206" i="24"/>
  <c r="U206" i="24"/>
  <c r="T206" i="24"/>
  <c r="S206" i="24"/>
  <c r="R206" i="24"/>
  <c r="AH205" i="24"/>
  <c r="AG205" i="24"/>
  <c r="U205" i="24"/>
  <c r="T205" i="24"/>
  <c r="S205" i="24"/>
  <c r="R205" i="24"/>
  <c r="AH204" i="24"/>
  <c r="AG204" i="24"/>
  <c r="U204" i="24"/>
  <c r="T204" i="24"/>
  <c r="S204" i="24"/>
  <c r="R204" i="24"/>
  <c r="AH203" i="24"/>
  <c r="AG203" i="24"/>
  <c r="U203" i="24"/>
  <c r="T203" i="24"/>
  <c r="S203" i="24"/>
  <c r="R203" i="24"/>
  <c r="AH202" i="24"/>
  <c r="AG202" i="24"/>
  <c r="U202" i="24"/>
  <c r="T202" i="24"/>
  <c r="S202" i="24"/>
  <c r="R202" i="24"/>
  <c r="AH201" i="24"/>
  <c r="AG201" i="24"/>
  <c r="U201" i="24"/>
  <c r="T201" i="24"/>
  <c r="S201" i="24"/>
  <c r="R201" i="24"/>
  <c r="AH200" i="24"/>
  <c r="AG200" i="24"/>
  <c r="U200" i="24"/>
  <c r="T200" i="24"/>
  <c r="S200" i="24"/>
  <c r="R200" i="24"/>
  <c r="AH199" i="24"/>
  <c r="AG199" i="24"/>
  <c r="U199" i="24"/>
  <c r="T199" i="24"/>
  <c r="S199" i="24"/>
  <c r="R199" i="24"/>
  <c r="AH198" i="24"/>
  <c r="AG198" i="24"/>
  <c r="U198" i="24"/>
  <c r="T198" i="24"/>
  <c r="S198" i="24"/>
  <c r="R198" i="24"/>
  <c r="AH197" i="24"/>
  <c r="AG197" i="24"/>
  <c r="U197" i="24"/>
  <c r="T197" i="24"/>
  <c r="S197" i="24"/>
  <c r="R197" i="24"/>
  <c r="AH196" i="24"/>
  <c r="AG196" i="24"/>
  <c r="U196" i="24"/>
  <c r="T196" i="24"/>
  <c r="S196" i="24"/>
  <c r="R196" i="24"/>
  <c r="AH195" i="24"/>
  <c r="AG195" i="24"/>
  <c r="U195" i="24"/>
  <c r="T195" i="24"/>
  <c r="S195" i="24"/>
  <c r="R195" i="24"/>
  <c r="AH194" i="24"/>
  <c r="AG194" i="24"/>
  <c r="U194" i="24"/>
  <c r="T194" i="24"/>
  <c r="S194" i="24"/>
  <c r="R194" i="24"/>
  <c r="AH193" i="24"/>
  <c r="AG193" i="24"/>
  <c r="U193" i="24"/>
  <c r="T193" i="24"/>
  <c r="S193" i="24"/>
  <c r="R193" i="24"/>
  <c r="AH192" i="24"/>
  <c r="AG192" i="24"/>
  <c r="U192" i="24"/>
  <c r="T192" i="24"/>
  <c r="S192" i="24"/>
  <c r="R192" i="24"/>
  <c r="AH191" i="24"/>
  <c r="AG191" i="24"/>
  <c r="U191" i="24"/>
  <c r="T191" i="24"/>
  <c r="S191" i="24"/>
  <c r="R191" i="24"/>
  <c r="AH190" i="24"/>
  <c r="AG190" i="24"/>
  <c r="U190" i="24"/>
  <c r="T190" i="24"/>
  <c r="S190" i="24"/>
  <c r="R190" i="24"/>
  <c r="AH189" i="24"/>
  <c r="AG189" i="24"/>
  <c r="U189" i="24"/>
  <c r="T189" i="24"/>
  <c r="S189" i="24"/>
  <c r="R189" i="24"/>
  <c r="AH188" i="24"/>
  <c r="AG188" i="24"/>
  <c r="U188" i="24"/>
  <c r="T188" i="24"/>
  <c r="S188" i="24"/>
  <c r="R188" i="24"/>
  <c r="AH187" i="24"/>
  <c r="AG187" i="24"/>
  <c r="U187" i="24"/>
  <c r="T187" i="24"/>
  <c r="S187" i="24"/>
  <c r="R187" i="24"/>
  <c r="AH186" i="24"/>
  <c r="AG186" i="24"/>
  <c r="U186" i="24"/>
  <c r="T186" i="24"/>
  <c r="S186" i="24"/>
  <c r="R186" i="24"/>
  <c r="AH185" i="24"/>
  <c r="AG185" i="24"/>
  <c r="U185" i="24"/>
  <c r="T185" i="24"/>
  <c r="S185" i="24"/>
  <c r="R185" i="24"/>
  <c r="AH184" i="24"/>
  <c r="AG184" i="24"/>
  <c r="U184" i="24"/>
  <c r="T184" i="24"/>
  <c r="S184" i="24"/>
  <c r="R184" i="24"/>
  <c r="AH183" i="24"/>
  <c r="AG183" i="24"/>
  <c r="U183" i="24"/>
  <c r="T183" i="24"/>
  <c r="S183" i="24"/>
  <c r="R183" i="24"/>
  <c r="AH182" i="24"/>
  <c r="AG182" i="24"/>
  <c r="U182" i="24"/>
  <c r="T182" i="24"/>
  <c r="S182" i="24"/>
  <c r="R182" i="24"/>
  <c r="AH181" i="24"/>
  <c r="AG181" i="24"/>
  <c r="U181" i="24"/>
  <c r="T181" i="24"/>
  <c r="S181" i="24"/>
  <c r="R181" i="24"/>
  <c r="AH180" i="24"/>
  <c r="AG180" i="24"/>
  <c r="U180" i="24"/>
  <c r="T180" i="24"/>
  <c r="S180" i="24"/>
  <c r="R180" i="24"/>
  <c r="AH179" i="24"/>
  <c r="AG179" i="24"/>
  <c r="U179" i="24"/>
  <c r="T179" i="24"/>
  <c r="S179" i="24"/>
  <c r="R179" i="24"/>
  <c r="AH178" i="24"/>
  <c r="AG178" i="24"/>
  <c r="U178" i="24"/>
  <c r="T178" i="24"/>
  <c r="S178" i="24"/>
  <c r="R178" i="24"/>
  <c r="AH177" i="24"/>
  <c r="AG177" i="24"/>
  <c r="U177" i="24"/>
  <c r="T177" i="24"/>
  <c r="S177" i="24"/>
  <c r="R177" i="24"/>
  <c r="AH176" i="24"/>
  <c r="AG176" i="24"/>
  <c r="U176" i="24"/>
  <c r="T176" i="24"/>
  <c r="S176" i="24"/>
  <c r="R176" i="24"/>
  <c r="AH175" i="24"/>
  <c r="AG175" i="24"/>
  <c r="U175" i="24"/>
  <c r="T175" i="24"/>
  <c r="S175" i="24"/>
  <c r="R175" i="24"/>
  <c r="AH174" i="24"/>
  <c r="AG174" i="24"/>
  <c r="U174" i="24"/>
  <c r="T174" i="24"/>
  <c r="S174" i="24"/>
  <c r="R174" i="24"/>
  <c r="AH173" i="24"/>
  <c r="AG173" i="24"/>
  <c r="U173" i="24"/>
  <c r="T173" i="24"/>
  <c r="S173" i="24"/>
  <c r="R173" i="24"/>
  <c r="AH172" i="24"/>
  <c r="AG172" i="24"/>
  <c r="U172" i="24"/>
  <c r="T172" i="24"/>
  <c r="S172" i="24"/>
  <c r="R172" i="24"/>
  <c r="AH171" i="24"/>
  <c r="AG171" i="24"/>
  <c r="U171" i="24"/>
  <c r="T171" i="24"/>
  <c r="S171" i="24"/>
  <c r="R171" i="24"/>
  <c r="AH170" i="24"/>
  <c r="AG170" i="24"/>
  <c r="U170" i="24"/>
  <c r="T170" i="24"/>
  <c r="S170" i="24"/>
  <c r="R170" i="24"/>
  <c r="AH169" i="24"/>
  <c r="AG169" i="24"/>
  <c r="U169" i="24"/>
  <c r="T169" i="24"/>
  <c r="S169" i="24"/>
  <c r="R169" i="24"/>
  <c r="AH168" i="24"/>
  <c r="AG168" i="24"/>
  <c r="U168" i="24"/>
  <c r="T168" i="24"/>
  <c r="S168" i="24"/>
  <c r="R168" i="24"/>
  <c r="AH167" i="24"/>
  <c r="AG167" i="24"/>
  <c r="U167" i="24"/>
  <c r="T167" i="24"/>
  <c r="S167" i="24"/>
  <c r="R167" i="24"/>
  <c r="AH166" i="24"/>
  <c r="AG166" i="24"/>
  <c r="U166" i="24"/>
  <c r="T166" i="24"/>
  <c r="S166" i="24"/>
  <c r="R166" i="24"/>
  <c r="AH165" i="24"/>
  <c r="AG165" i="24"/>
  <c r="U165" i="24"/>
  <c r="T165" i="24"/>
  <c r="S165" i="24"/>
  <c r="R165" i="24"/>
  <c r="AH164" i="24"/>
  <c r="AG164" i="24"/>
  <c r="U164" i="24"/>
  <c r="T164" i="24"/>
  <c r="S164" i="24"/>
  <c r="R164" i="24"/>
  <c r="AH163" i="24"/>
  <c r="AG163" i="24"/>
  <c r="U163" i="24"/>
  <c r="T163" i="24"/>
  <c r="S163" i="24"/>
  <c r="R163" i="24"/>
  <c r="AH162" i="24"/>
  <c r="AG162" i="24"/>
  <c r="U162" i="24"/>
  <c r="T162" i="24"/>
  <c r="S162" i="24"/>
  <c r="R162" i="24"/>
  <c r="AH161" i="24"/>
  <c r="AG161" i="24"/>
  <c r="U161" i="24"/>
  <c r="T161" i="24"/>
  <c r="S161" i="24"/>
  <c r="R161" i="24"/>
  <c r="AH160" i="24"/>
  <c r="AG160" i="24"/>
  <c r="U160" i="24"/>
  <c r="T160" i="24"/>
  <c r="S160" i="24"/>
  <c r="R160" i="24"/>
  <c r="AH159" i="24"/>
  <c r="AG159" i="24"/>
  <c r="U159" i="24"/>
  <c r="T159" i="24"/>
  <c r="S159" i="24"/>
  <c r="R159" i="24"/>
  <c r="AH158" i="24"/>
  <c r="AG158" i="24"/>
  <c r="U158" i="24"/>
  <c r="T158" i="24"/>
  <c r="S158" i="24"/>
  <c r="R158" i="24"/>
  <c r="AH157" i="24"/>
  <c r="AG157" i="24"/>
  <c r="U157" i="24"/>
  <c r="T157" i="24"/>
  <c r="S157" i="24"/>
  <c r="R157" i="24"/>
  <c r="AH156" i="24"/>
  <c r="AG156" i="24"/>
  <c r="U156" i="24"/>
  <c r="T156" i="24"/>
  <c r="S156" i="24"/>
  <c r="R156" i="24"/>
  <c r="AH155" i="24"/>
  <c r="AG155" i="24"/>
  <c r="U155" i="24"/>
  <c r="T155" i="24"/>
  <c r="S155" i="24"/>
  <c r="R155" i="24"/>
  <c r="AH154" i="24"/>
  <c r="AG154" i="24"/>
  <c r="U154" i="24"/>
  <c r="T154" i="24"/>
  <c r="S154" i="24"/>
  <c r="R154" i="24"/>
  <c r="AH153" i="24"/>
  <c r="AG153" i="24"/>
  <c r="U153" i="24"/>
  <c r="T153" i="24"/>
  <c r="S153" i="24"/>
  <c r="R153" i="24"/>
  <c r="AH152" i="24"/>
  <c r="AG152" i="24"/>
  <c r="U152" i="24"/>
  <c r="T152" i="24"/>
  <c r="S152" i="24"/>
  <c r="R152" i="24"/>
  <c r="AH151" i="24"/>
  <c r="AG151" i="24"/>
  <c r="U151" i="24"/>
  <c r="T151" i="24"/>
  <c r="S151" i="24"/>
  <c r="R151" i="24"/>
  <c r="AH150" i="24"/>
  <c r="AG150" i="24"/>
  <c r="U150" i="24"/>
  <c r="T150" i="24"/>
  <c r="S150" i="24"/>
  <c r="R150" i="24"/>
  <c r="AH149" i="24"/>
  <c r="AG149" i="24"/>
  <c r="U149" i="24"/>
  <c r="T149" i="24"/>
  <c r="S149" i="24"/>
  <c r="R149" i="24"/>
  <c r="AH148" i="24"/>
  <c r="AG148" i="24"/>
  <c r="U148" i="24"/>
  <c r="T148" i="24"/>
  <c r="S148" i="24"/>
  <c r="R148" i="24"/>
  <c r="AH147" i="24"/>
  <c r="AG147" i="24"/>
  <c r="U147" i="24"/>
  <c r="T147" i="24"/>
  <c r="S147" i="24"/>
  <c r="R147" i="24"/>
  <c r="AH146" i="24"/>
  <c r="AG146" i="24"/>
  <c r="U146" i="24"/>
  <c r="T146" i="24"/>
  <c r="S146" i="24"/>
  <c r="R146" i="24"/>
  <c r="AH145" i="24"/>
  <c r="AG145" i="24"/>
  <c r="U145" i="24"/>
  <c r="T145" i="24"/>
  <c r="S145" i="24"/>
  <c r="R145" i="24"/>
  <c r="AH144" i="24"/>
  <c r="AG144" i="24"/>
  <c r="U144" i="24"/>
  <c r="T144" i="24"/>
  <c r="S144" i="24"/>
  <c r="R144" i="24"/>
  <c r="AH143" i="24"/>
  <c r="AG143" i="24"/>
  <c r="U143" i="24"/>
  <c r="T143" i="24"/>
  <c r="S143" i="24"/>
  <c r="R143" i="24"/>
  <c r="AH142" i="24"/>
  <c r="AG142" i="24"/>
  <c r="U142" i="24"/>
  <c r="T142" i="24"/>
  <c r="S142" i="24"/>
  <c r="R142" i="24"/>
  <c r="AH141" i="24"/>
  <c r="AG141" i="24"/>
  <c r="U141" i="24"/>
  <c r="T141" i="24"/>
  <c r="S141" i="24"/>
  <c r="R141" i="24"/>
  <c r="AH140" i="24"/>
  <c r="AG140" i="24"/>
  <c r="U140" i="24"/>
  <c r="T140" i="24"/>
  <c r="S140" i="24"/>
  <c r="R140" i="24"/>
  <c r="AH139" i="24"/>
  <c r="AG139" i="24"/>
  <c r="U139" i="24"/>
  <c r="T139" i="24"/>
  <c r="S139" i="24"/>
  <c r="R139" i="24"/>
  <c r="AH138" i="24"/>
  <c r="AG138" i="24"/>
  <c r="U138" i="24"/>
  <c r="T138" i="24"/>
  <c r="S138" i="24"/>
  <c r="R138" i="24"/>
  <c r="AH137" i="24"/>
  <c r="AG137" i="24"/>
  <c r="U137" i="24"/>
  <c r="T137" i="24"/>
  <c r="S137" i="24"/>
  <c r="R137" i="24"/>
  <c r="AH136" i="24"/>
  <c r="AG136" i="24"/>
  <c r="U136" i="24"/>
  <c r="T136" i="24"/>
  <c r="S136" i="24"/>
  <c r="R136" i="24"/>
  <c r="AH135" i="24"/>
  <c r="AG135" i="24"/>
  <c r="U135" i="24"/>
  <c r="T135" i="24"/>
  <c r="S135" i="24"/>
  <c r="R135" i="24"/>
  <c r="AH134" i="24"/>
  <c r="AG134" i="24"/>
  <c r="U134" i="24"/>
  <c r="T134" i="24"/>
  <c r="S134" i="24"/>
  <c r="R134" i="24"/>
  <c r="AH133" i="24"/>
  <c r="AG133" i="24"/>
  <c r="U133" i="24"/>
  <c r="T133" i="24"/>
  <c r="S133" i="24"/>
  <c r="R133" i="24"/>
  <c r="AH132" i="24"/>
  <c r="AG132" i="24"/>
  <c r="U132" i="24"/>
  <c r="T132" i="24"/>
  <c r="S132" i="24"/>
  <c r="R132" i="24"/>
  <c r="AH131" i="24"/>
  <c r="AG131" i="24"/>
  <c r="U131" i="24"/>
  <c r="T131" i="24"/>
  <c r="S131" i="24"/>
  <c r="R131" i="24"/>
  <c r="U130" i="24"/>
  <c r="T130" i="24"/>
  <c r="S130" i="24"/>
  <c r="R130" i="24"/>
  <c r="U129" i="24"/>
  <c r="U128" i="24"/>
  <c r="T127" i="24" s="1"/>
  <c r="S126" i="24" s="1"/>
  <c r="U127" i="24"/>
  <c r="T126" i="24" s="1"/>
  <c r="S125" i="24" s="1"/>
  <c r="U126" i="24"/>
  <c r="U125" i="24"/>
  <c r="T125" i="24"/>
  <c r="U124" i="24"/>
  <c r="T124" i="24" s="1"/>
  <c r="S123" i="24" s="1"/>
  <c r="S124" i="24"/>
  <c r="U123" i="24"/>
  <c r="T123" i="24"/>
  <c r="U122" i="24"/>
  <c r="T122" i="24" s="1"/>
  <c r="S121" i="24" s="1"/>
  <c r="S122" i="24"/>
  <c r="U121" i="24"/>
  <c r="T121" i="24"/>
  <c r="U120" i="24"/>
  <c r="T120" i="24" s="1"/>
  <c r="S119" i="24" s="1"/>
  <c r="S120" i="24"/>
  <c r="U119" i="24"/>
  <c r="T119" i="24"/>
  <c r="U118" i="24"/>
  <c r="T117" i="24" s="1"/>
  <c r="S118" i="24"/>
  <c r="U117" i="24"/>
  <c r="U116" i="24"/>
  <c r="U115" i="24"/>
  <c r="U114" i="24"/>
  <c r="U113" i="24"/>
  <c r="U112" i="24"/>
  <c r="U111" i="24"/>
  <c r="U110" i="24"/>
  <c r="U109" i="24"/>
  <c r="U108" i="24"/>
  <c r="U107" i="24"/>
  <c r="U106" i="24"/>
  <c r="U105" i="24"/>
  <c r="T104" i="24" s="1"/>
  <c r="S103" i="24" s="1"/>
  <c r="U104" i="24"/>
  <c r="T103" i="24" s="1"/>
  <c r="S102" i="24" s="1"/>
  <c r="U103" i="24"/>
  <c r="U102" i="24"/>
  <c r="T102" i="24"/>
  <c r="U101" i="24"/>
  <c r="T101" i="24" s="1"/>
  <c r="S100" i="24" s="1"/>
  <c r="S101" i="24"/>
  <c r="U100" i="24"/>
  <c r="T100" i="24"/>
  <c r="U99" i="24"/>
  <c r="T99" i="24" s="1"/>
  <c r="S98" i="24" s="1"/>
  <c r="S99" i="24"/>
  <c r="U98" i="24"/>
  <c r="T98" i="24"/>
  <c r="U97" i="24"/>
  <c r="T97" i="24" s="1"/>
  <c r="S96" i="24" s="1"/>
  <c r="S97" i="24"/>
  <c r="U96" i="24"/>
  <c r="T96" i="24"/>
  <c r="U95" i="24"/>
  <c r="T95" i="24" s="1"/>
  <c r="S94" i="24" s="1"/>
  <c r="S95" i="24"/>
  <c r="U94" i="24"/>
  <c r="T94" i="24"/>
  <c r="S93" i="24" s="1"/>
  <c r="U93" i="24"/>
  <c r="U92" i="24"/>
  <c r="U91" i="24"/>
  <c r="U90" i="24"/>
  <c r="U89" i="24"/>
  <c r="U88" i="24"/>
  <c r="T87" i="24" s="1"/>
  <c r="U87" i="24"/>
  <c r="T86" i="24" s="1"/>
  <c r="U86" i="24"/>
  <c r="U85" i="24"/>
  <c r="U84" i="24"/>
  <c r="U83" i="24"/>
  <c r="U82" i="24"/>
  <c r="T81" i="24" s="1"/>
  <c r="S80" i="24" s="1"/>
  <c r="U81" i="24"/>
  <c r="T80" i="24" s="1"/>
  <c r="S79" i="24" s="1"/>
  <c r="U80" i="24"/>
  <c r="U79" i="24"/>
  <c r="T79" i="24"/>
  <c r="U78" i="24"/>
  <c r="T78" i="24" s="1"/>
  <c r="S77" i="24" s="1"/>
  <c r="S78" i="24"/>
  <c r="U77" i="24"/>
  <c r="T77" i="24"/>
  <c r="U76" i="24"/>
  <c r="T76" i="24" s="1"/>
  <c r="S75" i="24" s="1"/>
  <c r="S76" i="24"/>
  <c r="U75" i="24"/>
  <c r="T75" i="24"/>
  <c r="S74" i="24" s="1"/>
  <c r="R73" i="24" s="1"/>
  <c r="U74" i="24"/>
  <c r="U73" i="24"/>
  <c r="U72" i="24"/>
  <c r="U71" i="24"/>
  <c r="U70" i="24"/>
  <c r="U69" i="24"/>
  <c r="U68" i="24"/>
  <c r="U67" i="24"/>
  <c r="U66" i="24"/>
  <c r="U65" i="24"/>
  <c r="U64" i="24"/>
  <c r="U63" i="24"/>
  <c r="U62" i="24"/>
  <c r="U61" i="24"/>
  <c r="U60" i="24"/>
  <c r="U59" i="24"/>
  <c r="U58" i="24"/>
  <c r="U57" i="24"/>
  <c r="U56" i="24"/>
  <c r="U55" i="24"/>
  <c r="U54" i="24"/>
  <c r="U53" i="24"/>
  <c r="U52" i="24"/>
  <c r="U51" i="24"/>
  <c r="U50" i="24"/>
  <c r="U49" i="24"/>
  <c r="U48" i="24"/>
  <c r="U47" i="24"/>
  <c r="U46" i="24"/>
  <c r="U45" i="24"/>
  <c r="U44" i="24"/>
  <c r="U43" i="24"/>
  <c r="U42" i="24"/>
  <c r="U41" i="24"/>
  <c r="U40" i="24"/>
  <c r="U39" i="24"/>
  <c r="U38" i="24"/>
  <c r="U37" i="24"/>
  <c r="U36" i="24"/>
  <c r="U35" i="24"/>
  <c r="U34" i="24"/>
  <c r="U33" i="24"/>
  <c r="U32" i="24"/>
  <c r="U31" i="24"/>
  <c r="U30" i="24"/>
  <c r="U29" i="24"/>
  <c r="U28" i="24"/>
  <c r="U27" i="24"/>
  <c r="U26" i="24"/>
  <c r="U25" i="24"/>
  <c r="U24" i="24"/>
  <c r="U23" i="24"/>
  <c r="U22" i="24"/>
  <c r="T21" i="24" s="1"/>
  <c r="U21" i="24"/>
  <c r="U20" i="24"/>
  <c r="T20" i="24"/>
  <c r="S19" i="24" s="1"/>
  <c r="U19" i="24"/>
  <c r="T19" i="24" s="1"/>
  <c r="S18" i="24" s="1"/>
  <c r="R17" i="24" s="1"/>
  <c r="U18" i="24"/>
  <c r="T17" i="24" s="1"/>
  <c r="S16" i="24" s="1"/>
  <c r="R15" i="24" s="1"/>
  <c r="U17" i="24"/>
  <c r="U16" i="24"/>
  <c r="T15" i="24" s="1"/>
  <c r="S14" i="24" s="1"/>
  <c r="U15" i="24"/>
  <c r="U14" i="24"/>
  <c r="T14" i="24" s="1"/>
  <c r="R11" i="24"/>
  <c r="AR10" i="24"/>
  <c r="X6" i="24"/>
  <c r="AF5" i="24"/>
  <c r="X5" i="24"/>
  <c r="AF4" i="24"/>
  <c r="X4" i="24"/>
  <c r="AF3" i="24"/>
  <c r="X3" i="24"/>
  <c r="D3" i="24"/>
  <c r="AX133" i="24" s="1"/>
  <c r="AF2" i="24"/>
  <c r="X2" i="24"/>
  <c r="AF1" i="24"/>
  <c r="AH250" i="23"/>
  <c r="AG250" i="23"/>
  <c r="U250" i="23"/>
  <c r="T250" i="23"/>
  <c r="S250" i="23"/>
  <c r="R250" i="23"/>
  <c r="AH249" i="23"/>
  <c r="AG249" i="23"/>
  <c r="U249" i="23"/>
  <c r="T249" i="23"/>
  <c r="S249" i="23"/>
  <c r="R249" i="23"/>
  <c r="AH248" i="23"/>
  <c r="AG248" i="23"/>
  <c r="U248" i="23"/>
  <c r="T248" i="23"/>
  <c r="S248" i="23"/>
  <c r="R248" i="23"/>
  <c r="AH247" i="23"/>
  <c r="AG247" i="23"/>
  <c r="U247" i="23"/>
  <c r="T247" i="23"/>
  <c r="S247" i="23"/>
  <c r="R247" i="23"/>
  <c r="AH246" i="23"/>
  <c r="AG246" i="23"/>
  <c r="U246" i="23"/>
  <c r="T246" i="23"/>
  <c r="S246" i="23"/>
  <c r="R246" i="23"/>
  <c r="AH245" i="23"/>
  <c r="AG245" i="23"/>
  <c r="U245" i="23"/>
  <c r="T245" i="23"/>
  <c r="S245" i="23"/>
  <c r="R245" i="23"/>
  <c r="AH244" i="23"/>
  <c r="AG244" i="23"/>
  <c r="U244" i="23"/>
  <c r="T244" i="23"/>
  <c r="S244" i="23"/>
  <c r="R244" i="23"/>
  <c r="AH243" i="23"/>
  <c r="AG243" i="23"/>
  <c r="U243" i="23"/>
  <c r="T243" i="23"/>
  <c r="S243" i="23"/>
  <c r="R243" i="23"/>
  <c r="AH242" i="23"/>
  <c r="AG242" i="23"/>
  <c r="U242" i="23"/>
  <c r="T242" i="23"/>
  <c r="S242" i="23"/>
  <c r="R242" i="23"/>
  <c r="AH241" i="23"/>
  <c r="AG241" i="23"/>
  <c r="U241" i="23"/>
  <c r="T241" i="23"/>
  <c r="S241" i="23"/>
  <c r="R241" i="23"/>
  <c r="AH240" i="23"/>
  <c r="AG240" i="23"/>
  <c r="U240" i="23"/>
  <c r="T240" i="23"/>
  <c r="S240" i="23"/>
  <c r="R240" i="23"/>
  <c r="AH239" i="23"/>
  <c r="AG239" i="23"/>
  <c r="U239" i="23"/>
  <c r="T239" i="23"/>
  <c r="S239" i="23"/>
  <c r="R239" i="23"/>
  <c r="AH238" i="23"/>
  <c r="AG238" i="23"/>
  <c r="U238" i="23"/>
  <c r="T238" i="23"/>
  <c r="S238" i="23"/>
  <c r="R238" i="23"/>
  <c r="AH237" i="23"/>
  <c r="AG237" i="23"/>
  <c r="U237" i="23"/>
  <c r="T237" i="23"/>
  <c r="S237" i="23"/>
  <c r="R237" i="23"/>
  <c r="AH236" i="23"/>
  <c r="AG236" i="23"/>
  <c r="U236" i="23"/>
  <c r="T236" i="23"/>
  <c r="S236" i="23"/>
  <c r="R236" i="23"/>
  <c r="AH235" i="23"/>
  <c r="AG235" i="23"/>
  <c r="U235" i="23"/>
  <c r="T235" i="23"/>
  <c r="S235" i="23"/>
  <c r="R235" i="23"/>
  <c r="AH234" i="23"/>
  <c r="AG234" i="23"/>
  <c r="U234" i="23"/>
  <c r="T234" i="23"/>
  <c r="S234" i="23"/>
  <c r="R234" i="23"/>
  <c r="AH233" i="23"/>
  <c r="AG233" i="23"/>
  <c r="U233" i="23"/>
  <c r="T233" i="23"/>
  <c r="S233" i="23"/>
  <c r="R233" i="23"/>
  <c r="AH232" i="23"/>
  <c r="AG232" i="23"/>
  <c r="U232" i="23"/>
  <c r="T232" i="23"/>
  <c r="S232" i="23"/>
  <c r="R232" i="23"/>
  <c r="AH231" i="23"/>
  <c r="AG231" i="23"/>
  <c r="U231" i="23"/>
  <c r="T231" i="23"/>
  <c r="S231" i="23"/>
  <c r="R231" i="23"/>
  <c r="AH230" i="23"/>
  <c r="AG230" i="23"/>
  <c r="U230" i="23"/>
  <c r="T230" i="23"/>
  <c r="S230" i="23"/>
  <c r="R230" i="23"/>
  <c r="AH229" i="23"/>
  <c r="AG229" i="23"/>
  <c r="U229" i="23"/>
  <c r="T229" i="23"/>
  <c r="S229" i="23"/>
  <c r="R229" i="23"/>
  <c r="AH228" i="23"/>
  <c r="AG228" i="23"/>
  <c r="U228" i="23"/>
  <c r="T228" i="23"/>
  <c r="S228" i="23"/>
  <c r="R228" i="23"/>
  <c r="AH227" i="23"/>
  <c r="AG227" i="23"/>
  <c r="U227" i="23"/>
  <c r="T227" i="23"/>
  <c r="S227" i="23"/>
  <c r="R227" i="23"/>
  <c r="AH226" i="23"/>
  <c r="AG226" i="23"/>
  <c r="U226" i="23"/>
  <c r="T226" i="23"/>
  <c r="S226" i="23"/>
  <c r="R226" i="23"/>
  <c r="AH225" i="23"/>
  <c r="AG225" i="23"/>
  <c r="U225" i="23"/>
  <c r="T225" i="23"/>
  <c r="S225" i="23"/>
  <c r="R225" i="23"/>
  <c r="AH224" i="23"/>
  <c r="AG224" i="23"/>
  <c r="U224" i="23"/>
  <c r="T224" i="23"/>
  <c r="S224" i="23"/>
  <c r="R224" i="23"/>
  <c r="AH223" i="23"/>
  <c r="AG223" i="23"/>
  <c r="U223" i="23"/>
  <c r="T223" i="23"/>
  <c r="S223" i="23"/>
  <c r="R223" i="23"/>
  <c r="AH222" i="23"/>
  <c r="AG222" i="23"/>
  <c r="U222" i="23"/>
  <c r="T222" i="23"/>
  <c r="S222" i="23"/>
  <c r="R222" i="23"/>
  <c r="AH221" i="23"/>
  <c r="AG221" i="23"/>
  <c r="U221" i="23"/>
  <c r="T221" i="23"/>
  <c r="S221" i="23"/>
  <c r="R221" i="23"/>
  <c r="AH220" i="23"/>
  <c r="AG220" i="23"/>
  <c r="U220" i="23"/>
  <c r="T220" i="23"/>
  <c r="S220" i="23"/>
  <c r="R220" i="23"/>
  <c r="AH219" i="23"/>
  <c r="AG219" i="23"/>
  <c r="U219" i="23"/>
  <c r="T219" i="23"/>
  <c r="S219" i="23"/>
  <c r="R219" i="23"/>
  <c r="AH218" i="23"/>
  <c r="AG218" i="23"/>
  <c r="U218" i="23"/>
  <c r="T218" i="23"/>
  <c r="S218" i="23"/>
  <c r="R218" i="23"/>
  <c r="AH217" i="23"/>
  <c r="AG217" i="23"/>
  <c r="U217" i="23"/>
  <c r="T217" i="23"/>
  <c r="S217" i="23"/>
  <c r="R217" i="23"/>
  <c r="AH216" i="23"/>
  <c r="AG216" i="23"/>
  <c r="U216" i="23"/>
  <c r="T216" i="23"/>
  <c r="S216" i="23"/>
  <c r="R216" i="23"/>
  <c r="AH215" i="23"/>
  <c r="AG215" i="23"/>
  <c r="U215" i="23"/>
  <c r="T215" i="23"/>
  <c r="S215" i="23"/>
  <c r="R215" i="23"/>
  <c r="AH214" i="23"/>
  <c r="AG214" i="23"/>
  <c r="U214" i="23"/>
  <c r="T214" i="23"/>
  <c r="S214" i="23"/>
  <c r="R214" i="23"/>
  <c r="AH213" i="23"/>
  <c r="AG213" i="23"/>
  <c r="U213" i="23"/>
  <c r="T213" i="23"/>
  <c r="S213" i="23"/>
  <c r="R213" i="23"/>
  <c r="AH212" i="23"/>
  <c r="AG212" i="23"/>
  <c r="U212" i="23"/>
  <c r="T212" i="23"/>
  <c r="S212" i="23"/>
  <c r="R212" i="23"/>
  <c r="AH211" i="23"/>
  <c r="AG211" i="23"/>
  <c r="U211" i="23"/>
  <c r="T211" i="23"/>
  <c r="S211" i="23"/>
  <c r="R211" i="23"/>
  <c r="AH210" i="23"/>
  <c r="AG210" i="23"/>
  <c r="U210" i="23"/>
  <c r="T210" i="23"/>
  <c r="S210" i="23"/>
  <c r="R210" i="23"/>
  <c r="AH209" i="23"/>
  <c r="AG209" i="23"/>
  <c r="U209" i="23"/>
  <c r="T209" i="23"/>
  <c r="S209" i="23"/>
  <c r="R209" i="23"/>
  <c r="AH208" i="23"/>
  <c r="AG208" i="23"/>
  <c r="U208" i="23"/>
  <c r="T208" i="23"/>
  <c r="S208" i="23"/>
  <c r="R208" i="23"/>
  <c r="AH207" i="23"/>
  <c r="AG207" i="23"/>
  <c r="U207" i="23"/>
  <c r="T207" i="23"/>
  <c r="S207" i="23"/>
  <c r="R207" i="23"/>
  <c r="AH206" i="23"/>
  <c r="AG206" i="23"/>
  <c r="U206" i="23"/>
  <c r="T206" i="23"/>
  <c r="S206" i="23"/>
  <c r="R206" i="23"/>
  <c r="AH205" i="23"/>
  <c r="AG205" i="23"/>
  <c r="U205" i="23"/>
  <c r="T205" i="23"/>
  <c r="S205" i="23"/>
  <c r="R205" i="23"/>
  <c r="AH204" i="23"/>
  <c r="AG204" i="23"/>
  <c r="U204" i="23"/>
  <c r="T204" i="23"/>
  <c r="S204" i="23"/>
  <c r="R204" i="23"/>
  <c r="AH203" i="23"/>
  <c r="AG203" i="23"/>
  <c r="U203" i="23"/>
  <c r="T203" i="23"/>
  <c r="S203" i="23"/>
  <c r="R203" i="23"/>
  <c r="AH202" i="23"/>
  <c r="AG202" i="23"/>
  <c r="U202" i="23"/>
  <c r="T202" i="23"/>
  <c r="S202" i="23"/>
  <c r="R202" i="23"/>
  <c r="AH201" i="23"/>
  <c r="AG201" i="23"/>
  <c r="U201" i="23"/>
  <c r="T201" i="23"/>
  <c r="S201" i="23"/>
  <c r="R201" i="23"/>
  <c r="AH200" i="23"/>
  <c r="AG200" i="23"/>
  <c r="U200" i="23"/>
  <c r="T200" i="23"/>
  <c r="S200" i="23"/>
  <c r="R200" i="23"/>
  <c r="AH199" i="23"/>
  <c r="AG199" i="23"/>
  <c r="U199" i="23"/>
  <c r="T199" i="23"/>
  <c r="S199" i="23"/>
  <c r="R199" i="23"/>
  <c r="AH198" i="23"/>
  <c r="AG198" i="23"/>
  <c r="U198" i="23"/>
  <c r="T198" i="23"/>
  <c r="S198" i="23"/>
  <c r="R198" i="23"/>
  <c r="AH197" i="23"/>
  <c r="AG197" i="23"/>
  <c r="U197" i="23"/>
  <c r="T197" i="23"/>
  <c r="S197" i="23"/>
  <c r="R197" i="23"/>
  <c r="AH196" i="23"/>
  <c r="AG196" i="23"/>
  <c r="U196" i="23"/>
  <c r="T196" i="23"/>
  <c r="S196" i="23"/>
  <c r="R196" i="23"/>
  <c r="AH195" i="23"/>
  <c r="AG195" i="23"/>
  <c r="U195" i="23"/>
  <c r="T195" i="23"/>
  <c r="S195" i="23"/>
  <c r="R195" i="23"/>
  <c r="AH194" i="23"/>
  <c r="AG194" i="23"/>
  <c r="U194" i="23"/>
  <c r="T194" i="23"/>
  <c r="S194" i="23"/>
  <c r="R194" i="23"/>
  <c r="AH193" i="23"/>
  <c r="AG193" i="23"/>
  <c r="U193" i="23"/>
  <c r="T193" i="23"/>
  <c r="S193" i="23"/>
  <c r="R193" i="23"/>
  <c r="AH192" i="23"/>
  <c r="AG192" i="23"/>
  <c r="U192" i="23"/>
  <c r="T192" i="23"/>
  <c r="S192" i="23"/>
  <c r="R192" i="23"/>
  <c r="AH191" i="23"/>
  <c r="AG191" i="23"/>
  <c r="U191" i="23"/>
  <c r="T191" i="23"/>
  <c r="S191" i="23"/>
  <c r="R191" i="23"/>
  <c r="AH190" i="23"/>
  <c r="AG190" i="23"/>
  <c r="U190" i="23"/>
  <c r="T190" i="23"/>
  <c r="S190" i="23"/>
  <c r="R190" i="23"/>
  <c r="AH189" i="23"/>
  <c r="AG189" i="23"/>
  <c r="U189" i="23"/>
  <c r="T189" i="23"/>
  <c r="S189" i="23"/>
  <c r="R189" i="23"/>
  <c r="AH188" i="23"/>
  <c r="AG188" i="23"/>
  <c r="U188" i="23"/>
  <c r="T188" i="23"/>
  <c r="S188" i="23"/>
  <c r="R188" i="23"/>
  <c r="AH187" i="23"/>
  <c r="AG187" i="23"/>
  <c r="U187" i="23"/>
  <c r="T187" i="23"/>
  <c r="S187" i="23"/>
  <c r="R187" i="23"/>
  <c r="AH186" i="23"/>
  <c r="AG186" i="23"/>
  <c r="U186" i="23"/>
  <c r="T186" i="23"/>
  <c r="S186" i="23"/>
  <c r="R186" i="23"/>
  <c r="AH185" i="23"/>
  <c r="AG185" i="23"/>
  <c r="U185" i="23"/>
  <c r="T185" i="23"/>
  <c r="S185" i="23"/>
  <c r="R185" i="23"/>
  <c r="AH184" i="23"/>
  <c r="AG184" i="23"/>
  <c r="U184" i="23"/>
  <c r="T184" i="23"/>
  <c r="S184" i="23"/>
  <c r="R184" i="23"/>
  <c r="AH183" i="23"/>
  <c r="AG183" i="23"/>
  <c r="U183" i="23"/>
  <c r="T183" i="23"/>
  <c r="S183" i="23"/>
  <c r="R183" i="23"/>
  <c r="AH182" i="23"/>
  <c r="AG182" i="23"/>
  <c r="U182" i="23"/>
  <c r="T182" i="23"/>
  <c r="S182" i="23"/>
  <c r="R182" i="23"/>
  <c r="AH181" i="23"/>
  <c r="AG181" i="23"/>
  <c r="U181" i="23"/>
  <c r="T181" i="23"/>
  <c r="S181" i="23"/>
  <c r="R181" i="23"/>
  <c r="AH180" i="23"/>
  <c r="AG180" i="23"/>
  <c r="U180" i="23"/>
  <c r="T180" i="23"/>
  <c r="S180" i="23"/>
  <c r="R180" i="23"/>
  <c r="AH179" i="23"/>
  <c r="AG179" i="23"/>
  <c r="U179" i="23"/>
  <c r="T179" i="23"/>
  <c r="S179" i="23"/>
  <c r="R179" i="23"/>
  <c r="AH178" i="23"/>
  <c r="AG178" i="23"/>
  <c r="U178" i="23"/>
  <c r="T178" i="23"/>
  <c r="S178" i="23"/>
  <c r="R178" i="23"/>
  <c r="AH177" i="23"/>
  <c r="AG177" i="23"/>
  <c r="U177" i="23"/>
  <c r="T177" i="23"/>
  <c r="S177" i="23"/>
  <c r="R177" i="23"/>
  <c r="AH176" i="23"/>
  <c r="AG176" i="23"/>
  <c r="U176" i="23"/>
  <c r="T176" i="23"/>
  <c r="S176" i="23"/>
  <c r="R176" i="23"/>
  <c r="AH175" i="23"/>
  <c r="AG175" i="23"/>
  <c r="U175" i="23"/>
  <c r="T175" i="23"/>
  <c r="S175" i="23"/>
  <c r="R175" i="23"/>
  <c r="AH174" i="23"/>
  <c r="AG174" i="23"/>
  <c r="U174" i="23"/>
  <c r="T174" i="23"/>
  <c r="S174" i="23"/>
  <c r="R174" i="23"/>
  <c r="AH173" i="23"/>
  <c r="AG173" i="23"/>
  <c r="U173" i="23"/>
  <c r="T173" i="23"/>
  <c r="S173" i="23"/>
  <c r="R173" i="23"/>
  <c r="AH172" i="23"/>
  <c r="AG172" i="23"/>
  <c r="U172" i="23"/>
  <c r="T172" i="23"/>
  <c r="S172" i="23"/>
  <c r="R172" i="23"/>
  <c r="AH171" i="23"/>
  <c r="AG171" i="23"/>
  <c r="U171" i="23"/>
  <c r="T171" i="23"/>
  <c r="S171" i="23"/>
  <c r="R171" i="23"/>
  <c r="AH170" i="23"/>
  <c r="AG170" i="23"/>
  <c r="U170" i="23"/>
  <c r="T170" i="23"/>
  <c r="S170" i="23"/>
  <c r="R170" i="23"/>
  <c r="AH169" i="23"/>
  <c r="AG169" i="23"/>
  <c r="U169" i="23"/>
  <c r="T169" i="23"/>
  <c r="S169" i="23"/>
  <c r="R169" i="23"/>
  <c r="AH168" i="23"/>
  <c r="AG168" i="23"/>
  <c r="U168" i="23"/>
  <c r="T168" i="23"/>
  <c r="S168" i="23"/>
  <c r="R168" i="23"/>
  <c r="AH167" i="23"/>
  <c r="AG167" i="23"/>
  <c r="U167" i="23"/>
  <c r="T167" i="23"/>
  <c r="S167" i="23"/>
  <c r="R167" i="23"/>
  <c r="AH166" i="23"/>
  <c r="AG166" i="23"/>
  <c r="U166" i="23"/>
  <c r="T166" i="23"/>
  <c r="S166" i="23"/>
  <c r="R166" i="23"/>
  <c r="AH165" i="23"/>
  <c r="AG165" i="23"/>
  <c r="U165" i="23"/>
  <c r="T165" i="23"/>
  <c r="S165" i="23"/>
  <c r="R165" i="23"/>
  <c r="AH164" i="23"/>
  <c r="AG164" i="23"/>
  <c r="U164" i="23"/>
  <c r="T164" i="23"/>
  <c r="S164" i="23"/>
  <c r="R164" i="23"/>
  <c r="AH163" i="23"/>
  <c r="AG163" i="23"/>
  <c r="U163" i="23"/>
  <c r="T163" i="23"/>
  <c r="S163" i="23"/>
  <c r="R163" i="23"/>
  <c r="AH162" i="23"/>
  <c r="AG162" i="23"/>
  <c r="U162" i="23"/>
  <c r="T162" i="23"/>
  <c r="S162" i="23"/>
  <c r="R162" i="23"/>
  <c r="AH161" i="23"/>
  <c r="AG161" i="23"/>
  <c r="U161" i="23"/>
  <c r="T161" i="23"/>
  <c r="S161" i="23"/>
  <c r="R161" i="23"/>
  <c r="AH160" i="23"/>
  <c r="AG160" i="23"/>
  <c r="U160" i="23"/>
  <c r="T160" i="23"/>
  <c r="S160" i="23"/>
  <c r="R160" i="23"/>
  <c r="AH159" i="23"/>
  <c r="AG159" i="23"/>
  <c r="U159" i="23"/>
  <c r="T159" i="23"/>
  <c r="S159" i="23"/>
  <c r="R159" i="23"/>
  <c r="AH158" i="23"/>
  <c r="AG158" i="23"/>
  <c r="U158" i="23"/>
  <c r="T158" i="23"/>
  <c r="S158" i="23"/>
  <c r="R158" i="23"/>
  <c r="AH157" i="23"/>
  <c r="AG157" i="23"/>
  <c r="U157" i="23"/>
  <c r="T157" i="23"/>
  <c r="S157" i="23"/>
  <c r="R157" i="23"/>
  <c r="AH156" i="23"/>
  <c r="AG156" i="23"/>
  <c r="U156" i="23"/>
  <c r="T156" i="23"/>
  <c r="S156" i="23"/>
  <c r="R156" i="23"/>
  <c r="AH155" i="23"/>
  <c r="AG155" i="23"/>
  <c r="U155" i="23"/>
  <c r="T155" i="23"/>
  <c r="S155" i="23"/>
  <c r="R155" i="23"/>
  <c r="AH154" i="23"/>
  <c r="AG154" i="23"/>
  <c r="U154" i="23"/>
  <c r="T154" i="23"/>
  <c r="S154" i="23"/>
  <c r="R154" i="23"/>
  <c r="AH153" i="23"/>
  <c r="AG153" i="23"/>
  <c r="U153" i="23"/>
  <c r="T153" i="23"/>
  <c r="S153" i="23"/>
  <c r="R153" i="23"/>
  <c r="AH152" i="23"/>
  <c r="AG152" i="23"/>
  <c r="U152" i="23"/>
  <c r="T152" i="23"/>
  <c r="S152" i="23"/>
  <c r="R152" i="23"/>
  <c r="AH151" i="23"/>
  <c r="AG151" i="23"/>
  <c r="U151" i="23"/>
  <c r="T151" i="23"/>
  <c r="S151" i="23"/>
  <c r="R151" i="23"/>
  <c r="AH150" i="23"/>
  <c r="AG150" i="23"/>
  <c r="U150" i="23"/>
  <c r="T150" i="23"/>
  <c r="S150" i="23"/>
  <c r="R150" i="23"/>
  <c r="AH149" i="23"/>
  <c r="AG149" i="23"/>
  <c r="U149" i="23"/>
  <c r="T149" i="23"/>
  <c r="S149" i="23"/>
  <c r="R149" i="23"/>
  <c r="AH148" i="23"/>
  <c r="AG148" i="23"/>
  <c r="U148" i="23"/>
  <c r="T148" i="23"/>
  <c r="S148" i="23"/>
  <c r="R148" i="23"/>
  <c r="AH147" i="23"/>
  <c r="AG147" i="23"/>
  <c r="U147" i="23"/>
  <c r="T147" i="23"/>
  <c r="S147" i="23"/>
  <c r="R147" i="23"/>
  <c r="AH146" i="23"/>
  <c r="AG146" i="23"/>
  <c r="U146" i="23"/>
  <c r="T146" i="23"/>
  <c r="S146" i="23"/>
  <c r="R146" i="23"/>
  <c r="AH145" i="23"/>
  <c r="AG145" i="23"/>
  <c r="U145" i="23"/>
  <c r="T145" i="23"/>
  <c r="S145" i="23"/>
  <c r="R145" i="23"/>
  <c r="AH144" i="23"/>
  <c r="AG144" i="23"/>
  <c r="U144" i="23"/>
  <c r="T144" i="23"/>
  <c r="S144" i="23"/>
  <c r="R144" i="23"/>
  <c r="AH143" i="23"/>
  <c r="AG143" i="23"/>
  <c r="U143" i="23"/>
  <c r="T143" i="23"/>
  <c r="S143" i="23"/>
  <c r="R143" i="23"/>
  <c r="AH142" i="23"/>
  <c r="AG142" i="23"/>
  <c r="U142" i="23"/>
  <c r="T142" i="23"/>
  <c r="S142" i="23"/>
  <c r="R142" i="23"/>
  <c r="AH141" i="23"/>
  <c r="AG141" i="23"/>
  <c r="U141" i="23"/>
  <c r="T141" i="23"/>
  <c r="S141" i="23"/>
  <c r="R141" i="23"/>
  <c r="AH140" i="23"/>
  <c r="AG140" i="23"/>
  <c r="U140" i="23"/>
  <c r="T140" i="23"/>
  <c r="S140" i="23"/>
  <c r="R140" i="23"/>
  <c r="AH139" i="23"/>
  <c r="AG139" i="23"/>
  <c r="U139" i="23"/>
  <c r="T139" i="23"/>
  <c r="S139" i="23"/>
  <c r="R139" i="23"/>
  <c r="AH138" i="23"/>
  <c r="AG138" i="23"/>
  <c r="U138" i="23"/>
  <c r="T138" i="23"/>
  <c r="S138" i="23"/>
  <c r="R138" i="23"/>
  <c r="AH137" i="23"/>
  <c r="AG137" i="23"/>
  <c r="U137" i="23"/>
  <c r="T137" i="23"/>
  <c r="S137" i="23"/>
  <c r="R137" i="23"/>
  <c r="AH136" i="23"/>
  <c r="AG136" i="23"/>
  <c r="U136" i="23"/>
  <c r="T136" i="23"/>
  <c r="S136" i="23"/>
  <c r="R136" i="23"/>
  <c r="AH135" i="23"/>
  <c r="AG135" i="23"/>
  <c r="U135" i="23"/>
  <c r="T135" i="23"/>
  <c r="S135" i="23"/>
  <c r="R135" i="23"/>
  <c r="AH134" i="23"/>
  <c r="AG134" i="23"/>
  <c r="U134" i="23"/>
  <c r="T134" i="23"/>
  <c r="S134" i="23"/>
  <c r="R134" i="23"/>
  <c r="AH133" i="23"/>
  <c r="AG133" i="23"/>
  <c r="U133" i="23"/>
  <c r="T133" i="23"/>
  <c r="S133" i="23"/>
  <c r="R133" i="23"/>
  <c r="AH132" i="23"/>
  <c r="AG132" i="23"/>
  <c r="U132" i="23"/>
  <c r="T132" i="23"/>
  <c r="S132" i="23"/>
  <c r="R132" i="23"/>
  <c r="AH131" i="23"/>
  <c r="AG131" i="23"/>
  <c r="U131" i="23"/>
  <c r="T131" i="23"/>
  <c r="S131" i="23"/>
  <c r="R131" i="23"/>
  <c r="U130" i="23"/>
  <c r="T130" i="23"/>
  <c r="S130" i="23"/>
  <c r="R129" i="23" s="1"/>
  <c r="R130" i="23"/>
  <c r="U129" i="23"/>
  <c r="T128" i="23" s="1"/>
  <c r="S129" i="23"/>
  <c r="U128" i="23"/>
  <c r="U127" i="23"/>
  <c r="U126" i="23"/>
  <c r="T125" i="23" s="1"/>
  <c r="U125" i="23"/>
  <c r="U124" i="23"/>
  <c r="U123" i="23"/>
  <c r="U122" i="23"/>
  <c r="T121" i="23" s="1"/>
  <c r="U121" i="23"/>
  <c r="U120" i="23"/>
  <c r="U119" i="23"/>
  <c r="U118" i="23"/>
  <c r="T117" i="23" s="1"/>
  <c r="S116" i="23" s="1"/>
  <c r="U117" i="23"/>
  <c r="U116" i="23"/>
  <c r="U115" i="23"/>
  <c r="T114" i="23" s="1"/>
  <c r="S113" i="23" s="1"/>
  <c r="U114" i="23"/>
  <c r="U113" i="23"/>
  <c r="U112" i="23"/>
  <c r="U111" i="23"/>
  <c r="U110" i="23"/>
  <c r="U109" i="23"/>
  <c r="U108" i="23"/>
  <c r="U107" i="23"/>
  <c r="U106" i="23"/>
  <c r="U105" i="23"/>
  <c r="T104" i="23" s="1"/>
  <c r="U104" i="23"/>
  <c r="U103" i="23"/>
  <c r="U102" i="23"/>
  <c r="T101" i="23" s="1"/>
  <c r="U101" i="23"/>
  <c r="U100" i="23"/>
  <c r="S100" i="23"/>
  <c r="U99" i="23"/>
  <c r="T98" i="23" s="1"/>
  <c r="U98" i="23"/>
  <c r="U97" i="23"/>
  <c r="U96" i="23"/>
  <c r="T95" i="23" s="1"/>
  <c r="S94" i="23" s="1"/>
  <c r="U95" i="23"/>
  <c r="U94" i="23"/>
  <c r="U93" i="23"/>
  <c r="U92" i="23"/>
  <c r="U91" i="23"/>
  <c r="U90" i="23"/>
  <c r="U89" i="23"/>
  <c r="U88" i="23"/>
  <c r="U87" i="23"/>
  <c r="U86" i="23"/>
  <c r="U85" i="23"/>
  <c r="U84" i="23"/>
  <c r="U83" i="23"/>
  <c r="U82" i="23"/>
  <c r="T81" i="23" s="1"/>
  <c r="S80" i="23" s="1"/>
  <c r="U81" i="23"/>
  <c r="U80" i="23"/>
  <c r="T80" i="23"/>
  <c r="S79" i="23" s="1"/>
  <c r="U79" i="23"/>
  <c r="T79" i="23"/>
  <c r="U78" i="23"/>
  <c r="T78" i="23"/>
  <c r="S78" i="23"/>
  <c r="U77" i="23"/>
  <c r="T77" i="23" s="1"/>
  <c r="S76" i="23" s="1"/>
  <c r="S77" i="23"/>
  <c r="U76" i="23"/>
  <c r="U75" i="23"/>
  <c r="T75" i="23"/>
  <c r="U74" i="23"/>
  <c r="T74" i="23"/>
  <c r="S74" i="23"/>
  <c r="U73" i="23"/>
  <c r="T73" i="23" s="1"/>
  <c r="S72" i="23" s="1"/>
  <c r="S73" i="23"/>
  <c r="U72" i="23"/>
  <c r="T72" i="23"/>
  <c r="U71" i="23"/>
  <c r="T71" i="23"/>
  <c r="S71" i="23"/>
  <c r="U70" i="23"/>
  <c r="T70" i="23"/>
  <c r="S70" i="23"/>
  <c r="U69" i="23"/>
  <c r="U68" i="23"/>
  <c r="U67" i="23"/>
  <c r="U66" i="23"/>
  <c r="U65" i="23"/>
  <c r="U64" i="23"/>
  <c r="U63" i="23"/>
  <c r="U62" i="23"/>
  <c r="U61" i="23"/>
  <c r="U60" i="23"/>
  <c r="U59" i="23"/>
  <c r="U58" i="23"/>
  <c r="T57" i="23" s="1"/>
  <c r="S56" i="23" s="1"/>
  <c r="U57" i="23"/>
  <c r="T56" i="23" s="1"/>
  <c r="S55" i="23" s="1"/>
  <c r="U56" i="23"/>
  <c r="U55" i="23"/>
  <c r="T55" i="23"/>
  <c r="U54" i="23"/>
  <c r="T54" i="23" s="1"/>
  <c r="S53" i="23" s="1"/>
  <c r="S54" i="23"/>
  <c r="U53" i="23"/>
  <c r="T53" i="23"/>
  <c r="U52" i="23"/>
  <c r="T52" i="23"/>
  <c r="S52" i="23"/>
  <c r="U51" i="23"/>
  <c r="T51" i="23"/>
  <c r="S51" i="23"/>
  <c r="U50" i="23"/>
  <c r="T50" i="23" s="1"/>
  <c r="S49" i="23" s="1"/>
  <c r="S50" i="23"/>
  <c r="U49" i="23"/>
  <c r="T49" i="23"/>
  <c r="S48" i="23" s="1"/>
  <c r="U48" i="23"/>
  <c r="T48" i="23"/>
  <c r="U47" i="23"/>
  <c r="T47" i="23"/>
  <c r="S47" i="23"/>
  <c r="U46" i="23"/>
  <c r="T46" i="23" s="1"/>
  <c r="S46" i="23"/>
  <c r="U45" i="23"/>
  <c r="R45" i="23"/>
  <c r="U44" i="23"/>
  <c r="U43" i="23"/>
  <c r="U42" i="23"/>
  <c r="U41" i="23"/>
  <c r="U40" i="23"/>
  <c r="U39" i="23"/>
  <c r="U38" i="23"/>
  <c r="U37" i="23"/>
  <c r="U36" i="23"/>
  <c r="U35" i="23"/>
  <c r="U34" i="23"/>
  <c r="T33" i="23" s="1"/>
  <c r="S32" i="23" s="1"/>
  <c r="U33" i="23"/>
  <c r="T32" i="23" s="1"/>
  <c r="S31" i="23" s="1"/>
  <c r="U32" i="23"/>
  <c r="U31" i="23"/>
  <c r="T31" i="23"/>
  <c r="U30" i="23"/>
  <c r="T30" i="23" s="1"/>
  <c r="S29" i="23" s="1"/>
  <c r="S30" i="23"/>
  <c r="U29" i="23"/>
  <c r="U28" i="23"/>
  <c r="T28" i="23"/>
  <c r="U27" i="23"/>
  <c r="T27" i="23"/>
  <c r="S27" i="23"/>
  <c r="U26" i="23"/>
  <c r="T26" i="23" s="1"/>
  <c r="S25" i="23" s="1"/>
  <c r="S26" i="23"/>
  <c r="U25" i="23"/>
  <c r="T24" i="23" s="1"/>
  <c r="S23" i="23" s="1"/>
  <c r="U24" i="23"/>
  <c r="U23" i="23"/>
  <c r="T23" i="23"/>
  <c r="S22" i="23" s="1"/>
  <c r="R21" i="23" s="1"/>
  <c r="U22" i="23"/>
  <c r="T22" i="23" s="1"/>
  <c r="U21" i="23"/>
  <c r="U20" i="23"/>
  <c r="U19" i="23"/>
  <c r="U18" i="23"/>
  <c r="U17" i="23"/>
  <c r="T16" i="23" s="1"/>
  <c r="U16" i="23"/>
  <c r="U15" i="23"/>
  <c r="U14" i="23"/>
  <c r="R11" i="23"/>
  <c r="AR10" i="23"/>
  <c r="X6" i="23"/>
  <c r="AF5" i="23"/>
  <c r="X5" i="23"/>
  <c r="AF4" i="23"/>
  <c r="X4" i="23"/>
  <c r="AF3" i="23"/>
  <c r="X3" i="23"/>
  <c r="D3" i="23"/>
  <c r="AF2" i="23"/>
  <c r="X2" i="23"/>
  <c r="AF1" i="23"/>
  <c r="AH250" i="22"/>
  <c r="AG250" i="22"/>
  <c r="U250" i="22"/>
  <c r="T250" i="22"/>
  <c r="S250" i="22"/>
  <c r="R250" i="22"/>
  <c r="AH249" i="22"/>
  <c r="AG249" i="22"/>
  <c r="U249" i="22"/>
  <c r="T249" i="22"/>
  <c r="S249" i="22"/>
  <c r="R249" i="22"/>
  <c r="AH248" i="22"/>
  <c r="AG248" i="22"/>
  <c r="U248" i="22"/>
  <c r="T248" i="22"/>
  <c r="S248" i="22"/>
  <c r="R248" i="22"/>
  <c r="AH247" i="22"/>
  <c r="AG247" i="22"/>
  <c r="U247" i="22"/>
  <c r="T247" i="22"/>
  <c r="S247" i="22"/>
  <c r="R247" i="22"/>
  <c r="AH246" i="22"/>
  <c r="AG246" i="22"/>
  <c r="U246" i="22"/>
  <c r="T246" i="22"/>
  <c r="S246" i="22"/>
  <c r="R246" i="22"/>
  <c r="AH245" i="22"/>
  <c r="AG245" i="22"/>
  <c r="U245" i="22"/>
  <c r="T245" i="22"/>
  <c r="S245" i="22"/>
  <c r="R245" i="22"/>
  <c r="AH244" i="22"/>
  <c r="AG244" i="22"/>
  <c r="U244" i="22"/>
  <c r="T244" i="22"/>
  <c r="S244" i="22"/>
  <c r="R244" i="22"/>
  <c r="AH243" i="22"/>
  <c r="AG243" i="22"/>
  <c r="U243" i="22"/>
  <c r="T243" i="22"/>
  <c r="S243" i="22"/>
  <c r="R243" i="22"/>
  <c r="AH242" i="22"/>
  <c r="AG242" i="22"/>
  <c r="U242" i="22"/>
  <c r="T242" i="22"/>
  <c r="S242" i="22"/>
  <c r="R242" i="22"/>
  <c r="AH241" i="22"/>
  <c r="AG241" i="22"/>
  <c r="U241" i="22"/>
  <c r="T241" i="22"/>
  <c r="S241" i="22"/>
  <c r="R241" i="22"/>
  <c r="AH240" i="22"/>
  <c r="AG240" i="22"/>
  <c r="U240" i="22"/>
  <c r="T240" i="22"/>
  <c r="S240" i="22"/>
  <c r="R240" i="22"/>
  <c r="AH239" i="22"/>
  <c r="AG239" i="22"/>
  <c r="U239" i="22"/>
  <c r="T239" i="22"/>
  <c r="S239" i="22"/>
  <c r="R239" i="22"/>
  <c r="AH238" i="22"/>
  <c r="AG238" i="22"/>
  <c r="U238" i="22"/>
  <c r="T238" i="22"/>
  <c r="S238" i="22"/>
  <c r="R238" i="22"/>
  <c r="AH237" i="22"/>
  <c r="AG237" i="22"/>
  <c r="U237" i="22"/>
  <c r="T237" i="22"/>
  <c r="S237" i="22"/>
  <c r="R237" i="22"/>
  <c r="AH236" i="22"/>
  <c r="AG236" i="22"/>
  <c r="U236" i="22"/>
  <c r="T236" i="22"/>
  <c r="S236" i="22"/>
  <c r="R236" i="22"/>
  <c r="AH235" i="22"/>
  <c r="AG235" i="22"/>
  <c r="U235" i="22"/>
  <c r="T235" i="22"/>
  <c r="S235" i="22"/>
  <c r="R235" i="22"/>
  <c r="AH234" i="22"/>
  <c r="AG234" i="22"/>
  <c r="U234" i="22"/>
  <c r="T234" i="22"/>
  <c r="S234" i="22"/>
  <c r="R234" i="22"/>
  <c r="AH233" i="22"/>
  <c r="AG233" i="22"/>
  <c r="U233" i="22"/>
  <c r="T233" i="22"/>
  <c r="S233" i="22"/>
  <c r="R233" i="22"/>
  <c r="AH232" i="22"/>
  <c r="AG232" i="22"/>
  <c r="U232" i="22"/>
  <c r="T232" i="22"/>
  <c r="S232" i="22"/>
  <c r="R232" i="22"/>
  <c r="AH231" i="22"/>
  <c r="AG231" i="22"/>
  <c r="U231" i="22"/>
  <c r="T231" i="22"/>
  <c r="S231" i="22"/>
  <c r="R231" i="22"/>
  <c r="AH230" i="22"/>
  <c r="AG230" i="22"/>
  <c r="U230" i="22"/>
  <c r="T230" i="22"/>
  <c r="S230" i="22"/>
  <c r="R230" i="22"/>
  <c r="AH229" i="22"/>
  <c r="AG229" i="22"/>
  <c r="U229" i="22"/>
  <c r="T229" i="22"/>
  <c r="S229" i="22"/>
  <c r="R229" i="22"/>
  <c r="AH228" i="22"/>
  <c r="AG228" i="22"/>
  <c r="U228" i="22"/>
  <c r="T228" i="22"/>
  <c r="S228" i="22"/>
  <c r="R228" i="22"/>
  <c r="AH227" i="22"/>
  <c r="AG227" i="22"/>
  <c r="U227" i="22"/>
  <c r="T227" i="22"/>
  <c r="S227" i="22"/>
  <c r="R227" i="22"/>
  <c r="AH226" i="22"/>
  <c r="AG226" i="22"/>
  <c r="U226" i="22"/>
  <c r="T226" i="22"/>
  <c r="S226" i="22"/>
  <c r="R226" i="22"/>
  <c r="AH225" i="22"/>
  <c r="AG225" i="22"/>
  <c r="U225" i="22"/>
  <c r="T225" i="22"/>
  <c r="S225" i="22"/>
  <c r="R225" i="22"/>
  <c r="AH224" i="22"/>
  <c r="AG224" i="22"/>
  <c r="U224" i="22"/>
  <c r="T224" i="22"/>
  <c r="S224" i="22"/>
  <c r="R224" i="22"/>
  <c r="AH223" i="22"/>
  <c r="AG223" i="22"/>
  <c r="U223" i="22"/>
  <c r="T223" i="22"/>
  <c r="S223" i="22"/>
  <c r="R223" i="22"/>
  <c r="AH222" i="22"/>
  <c r="AG222" i="22"/>
  <c r="U222" i="22"/>
  <c r="T222" i="22"/>
  <c r="S222" i="22"/>
  <c r="R222" i="22"/>
  <c r="AH221" i="22"/>
  <c r="AG221" i="22"/>
  <c r="U221" i="22"/>
  <c r="T221" i="22"/>
  <c r="S221" i="22"/>
  <c r="R221" i="22"/>
  <c r="AH220" i="22"/>
  <c r="AG220" i="22"/>
  <c r="U220" i="22"/>
  <c r="T220" i="22"/>
  <c r="S220" i="22"/>
  <c r="R220" i="22"/>
  <c r="AH219" i="22"/>
  <c r="AG219" i="22"/>
  <c r="U219" i="22"/>
  <c r="T219" i="22"/>
  <c r="S219" i="22"/>
  <c r="R219" i="22"/>
  <c r="AH218" i="22"/>
  <c r="AG218" i="22"/>
  <c r="U218" i="22"/>
  <c r="T218" i="22"/>
  <c r="S218" i="22"/>
  <c r="R218" i="22"/>
  <c r="AH217" i="22"/>
  <c r="AG217" i="22"/>
  <c r="U217" i="22"/>
  <c r="T217" i="22"/>
  <c r="S217" i="22"/>
  <c r="R217" i="22"/>
  <c r="AH216" i="22"/>
  <c r="AG216" i="22"/>
  <c r="U216" i="22"/>
  <c r="T216" i="22"/>
  <c r="S216" i="22"/>
  <c r="R216" i="22"/>
  <c r="AH215" i="22"/>
  <c r="AG215" i="22"/>
  <c r="U215" i="22"/>
  <c r="T215" i="22"/>
  <c r="S215" i="22"/>
  <c r="R215" i="22"/>
  <c r="AH214" i="22"/>
  <c r="AG214" i="22"/>
  <c r="U214" i="22"/>
  <c r="T214" i="22"/>
  <c r="S214" i="22"/>
  <c r="R214" i="22"/>
  <c r="AH213" i="22"/>
  <c r="AG213" i="22"/>
  <c r="U213" i="22"/>
  <c r="T213" i="22"/>
  <c r="S213" i="22"/>
  <c r="R213" i="22"/>
  <c r="AH212" i="22"/>
  <c r="AG212" i="22"/>
  <c r="U212" i="22"/>
  <c r="T212" i="22"/>
  <c r="S212" i="22"/>
  <c r="R212" i="22"/>
  <c r="AH211" i="22"/>
  <c r="AG211" i="22"/>
  <c r="U211" i="22"/>
  <c r="T211" i="22"/>
  <c r="S211" i="22"/>
  <c r="R211" i="22"/>
  <c r="AH210" i="22"/>
  <c r="AG210" i="22"/>
  <c r="U210" i="22"/>
  <c r="T210" i="22"/>
  <c r="S210" i="22"/>
  <c r="R210" i="22"/>
  <c r="AH209" i="22"/>
  <c r="AG209" i="22"/>
  <c r="U209" i="22"/>
  <c r="T209" i="22"/>
  <c r="S209" i="22"/>
  <c r="R209" i="22"/>
  <c r="AH208" i="22"/>
  <c r="AG208" i="22"/>
  <c r="U208" i="22"/>
  <c r="T208" i="22"/>
  <c r="S208" i="22"/>
  <c r="R208" i="22"/>
  <c r="AH207" i="22"/>
  <c r="AG207" i="22"/>
  <c r="U207" i="22"/>
  <c r="T207" i="22"/>
  <c r="S207" i="22"/>
  <c r="R207" i="22"/>
  <c r="AH206" i="22"/>
  <c r="AG206" i="22"/>
  <c r="U206" i="22"/>
  <c r="T206" i="22"/>
  <c r="S206" i="22"/>
  <c r="R206" i="22"/>
  <c r="AH205" i="22"/>
  <c r="AG205" i="22"/>
  <c r="U205" i="22"/>
  <c r="T205" i="22"/>
  <c r="S205" i="22"/>
  <c r="R205" i="22"/>
  <c r="AH204" i="22"/>
  <c r="AG204" i="22"/>
  <c r="U204" i="22"/>
  <c r="T204" i="22"/>
  <c r="S204" i="22"/>
  <c r="R204" i="22"/>
  <c r="AH203" i="22"/>
  <c r="AG203" i="22"/>
  <c r="U203" i="22"/>
  <c r="T203" i="22"/>
  <c r="S203" i="22"/>
  <c r="R203" i="22"/>
  <c r="AH202" i="22"/>
  <c r="AG202" i="22"/>
  <c r="U202" i="22"/>
  <c r="T202" i="22"/>
  <c r="S202" i="22"/>
  <c r="R202" i="22"/>
  <c r="AH201" i="22"/>
  <c r="AG201" i="22"/>
  <c r="U201" i="22"/>
  <c r="T201" i="22"/>
  <c r="S201" i="22"/>
  <c r="R201" i="22"/>
  <c r="AH200" i="22"/>
  <c r="AG200" i="22"/>
  <c r="U200" i="22"/>
  <c r="T200" i="22"/>
  <c r="S200" i="22"/>
  <c r="R200" i="22"/>
  <c r="AH199" i="22"/>
  <c r="AG199" i="22"/>
  <c r="U199" i="22"/>
  <c r="T199" i="22"/>
  <c r="S199" i="22"/>
  <c r="R199" i="22"/>
  <c r="AH198" i="22"/>
  <c r="AG198" i="22"/>
  <c r="U198" i="22"/>
  <c r="T198" i="22"/>
  <c r="S198" i="22"/>
  <c r="R198" i="22"/>
  <c r="AH197" i="22"/>
  <c r="AG197" i="22"/>
  <c r="U197" i="22"/>
  <c r="T197" i="22"/>
  <c r="S197" i="22"/>
  <c r="R197" i="22"/>
  <c r="AH196" i="22"/>
  <c r="AG196" i="22"/>
  <c r="U196" i="22"/>
  <c r="T196" i="22"/>
  <c r="S196" i="22"/>
  <c r="R196" i="22"/>
  <c r="AH195" i="22"/>
  <c r="AG195" i="22"/>
  <c r="U195" i="22"/>
  <c r="T195" i="22"/>
  <c r="S195" i="22"/>
  <c r="R195" i="22"/>
  <c r="AH194" i="22"/>
  <c r="AG194" i="22"/>
  <c r="U194" i="22"/>
  <c r="T194" i="22"/>
  <c r="S194" i="22"/>
  <c r="R194" i="22"/>
  <c r="AH193" i="22"/>
  <c r="AG193" i="22"/>
  <c r="U193" i="22"/>
  <c r="T193" i="22"/>
  <c r="S193" i="22"/>
  <c r="R193" i="22"/>
  <c r="AH192" i="22"/>
  <c r="AG192" i="22"/>
  <c r="U192" i="22"/>
  <c r="T192" i="22"/>
  <c r="S192" i="22"/>
  <c r="R192" i="22"/>
  <c r="AH191" i="22"/>
  <c r="AG191" i="22"/>
  <c r="U191" i="22"/>
  <c r="T191" i="22"/>
  <c r="S191" i="22"/>
  <c r="R191" i="22"/>
  <c r="AH190" i="22"/>
  <c r="AG190" i="22"/>
  <c r="U190" i="22"/>
  <c r="T190" i="22"/>
  <c r="S190" i="22"/>
  <c r="R190" i="22"/>
  <c r="AH189" i="22"/>
  <c r="AG189" i="22"/>
  <c r="U189" i="22"/>
  <c r="T189" i="22"/>
  <c r="S189" i="22"/>
  <c r="R189" i="22"/>
  <c r="AH188" i="22"/>
  <c r="AG188" i="22"/>
  <c r="U188" i="22"/>
  <c r="T188" i="22"/>
  <c r="S188" i="22"/>
  <c r="R188" i="22"/>
  <c r="AH187" i="22"/>
  <c r="AG187" i="22"/>
  <c r="U187" i="22"/>
  <c r="T187" i="22"/>
  <c r="S187" i="22"/>
  <c r="R187" i="22"/>
  <c r="AH186" i="22"/>
  <c r="AG186" i="22"/>
  <c r="U186" i="22"/>
  <c r="T186" i="22"/>
  <c r="S186" i="22"/>
  <c r="R186" i="22"/>
  <c r="AH185" i="22"/>
  <c r="AG185" i="22"/>
  <c r="U185" i="22"/>
  <c r="T185" i="22"/>
  <c r="S185" i="22"/>
  <c r="R185" i="22"/>
  <c r="AH184" i="22"/>
  <c r="AG184" i="22"/>
  <c r="U184" i="22"/>
  <c r="T184" i="22"/>
  <c r="S184" i="22"/>
  <c r="R184" i="22"/>
  <c r="AH183" i="22"/>
  <c r="AG183" i="22"/>
  <c r="U183" i="22"/>
  <c r="T183" i="22"/>
  <c r="S183" i="22"/>
  <c r="R183" i="22"/>
  <c r="AH182" i="22"/>
  <c r="AG182" i="22"/>
  <c r="U182" i="22"/>
  <c r="T182" i="22"/>
  <c r="S182" i="22"/>
  <c r="R182" i="22"/>
  <c r="AH181" i="22"/>
  <c r="AG181" i="22"/>
  <c r="U181" i="22"/>
  <c r="T181" i="22"/>
  <c r="S181" i="22"/>
  <c r="R181" i="22"/>
  <c r="AH180" i="22"/>
  <c r="AG180" i="22"/>
  <c r="U180" i="22"/>
  <c r="T180" i="22"/>
  <c r="S180" i="22"/>
  <c r="R180" i="22"/>
  <c r="AH179" i="22"/>
  <c r="AG179" i="22"/>
  <c r="U179" i="22"/>
  <c r="T179" i="22"/>
  <c r="S179" i="22"/>
  <c r="R179" i="22"/>
  <c r="AX179" i="22" s="1"/>
  <c r="AH178" i="22"/>
  <c r="AG178" i="22"/>
  <c r="U178" i="22"/>
  <c r="T178" i="22"/>
  <c r="S178" i="22"/>
  <c r="R178" i="22"/>
  <c r="AH177" i="22"/>
  <c r="AG177" i="22"/>
  <c r="U177" i="22"/>
  <c r="T177" i="22"/>
  <c r="S177" i="22"/>
  <c r="R177" i="22"/>
  <c r="AH176" i="22"/>
  <c r="AG176" i="22"/>
  <c r="U176" i="22"/>
  <c r="T176" i="22"/>
  <c r="S176" i="22"/>
  <c r="R176" i="22"/>
  <c r="AH175" i="22"/>
  <c r="AG175" i="22"/>
  <c r="U175" i="22"/>
  <c r="T175" i="22"/>
  <c r="S175" i="22"/>
  <c r="R175" i="22"/>
  <c r="AH174" i="22"/>
  <c r="AG174" i="22"/>
  <c r="U174" i="22"/>
  <c r="T174" i="22"/>
  <c r="S174" i="22"/>
  <c r="R174" i="22"/>
  <c r="AH173" i="22"/>
  <c r="AG173" i="22"/>
  <c r="U173" i="22"/>
  <c r="T173" i="22"/>
  <c r="S173" i="22"/>
  <c r="R173" i="22"/>
  <c r="AH172" i="22"/>
  <c r="AG172" i="22"/>
  <c r="U172" i="22"/>
  <c r="T172" i="22"/>
  <c r="S172" i="22"/>
  <c r="R172" i="22"/>
  <c r="AH171" i="22"/>
  <c r="AG171" i="22"/>
  <c r="U171" i="22"/>
  <c r="T171" i="22"/>
  <c r="S171" i="22"/>
  <c r="R171" i="22"/>
  <c r="AX171" i="22" s="1"/>
  <c r="AH170" i="22"/>
  <c r="AG170" i="22"/>
  <c r="U170" i="22"/>
  <c r="T170" i="22"/>
  <c r="S170" i="22"/>
  <c r="R170" i="22"/>
  <c r="AH169" i="22"/>
  <c r="AG169" i="22"/>
  <c r="U169" i="22"/>
  <c r="T169" i="22"/>
  <c r="S169" i="22"/>
  <c r="R169" i="22"/>
  <c r="AH168" i="22"/>
  <c r="AG168" i="22"/>
  <c r="U168" i="22"/>
  <c r="T168" i="22"/>
  <c r="S168" i="22"/>
  <c r="R168" i="22"/>
  <c r="AH167" i="22"/>
  <c r="AG167" i="22"/>
  <c r="U167" i="22"/>
  <c r="T167" i="22"/>
  <c r="S167" i="22"/>
  <c r="R167" i="22"/>
  <c r="AH166" i="22"/>
  <c r="AG166" i="22"/>
  <c r="U166" i="22"/>
  <c r="T166" i="22"/>
  <c r="S166" i="22"/>
  <c r="R166" i="22"/>
  <c r="AH165" i="22"/>
  <c r="AG165" i="22"/>
  <c r="U165" i="22"/>
  <c r="T165" i="22"/>
  <c r="S165" i="22"/>
  <c r="R165" i="22"/>
  <c r="AH164" i="22"/>
  <c r="AG164" i="22"/>
  <c r="U164" i="22"/>
  <c r="T164" i="22"/>
  <c r="S164" i="22"/>
  <c r="R164" i="22"/>
  <c r="AH163" i="22"/>
  <c r="AG163" i="22"/>
  <c r="U163" i="22"/>
  <c r="T163" i="22"/>
  <c r="S163" i="22"/>
  <c r="R163" i="22"/>
  <c r="AH162" i="22"/>
  <c r="AG162" i="22"/>
  <c r="U162" i="22"/>
  <c r="T162" i="22"/>
  <c r="S162" i="22"/>
  <c r="R162" i="22"/>
  <c r="AH161" i="22"/>
  <c r="AG161" i="22"/>
  <c r="U161" i="22"/>
  <c r="T161" i="22"/>
  <c r="S161" i="22"/>
  <c r="R161" i="22"/>
  <c r="AH160" i="22"/>
  <c r="AG160" i="22"/>
  <c r="U160" i="22"/>
  <c r="T160" i="22"/>
  <c r="S160" i="22"/>
  <c r="R160" i="22"/>
  <c r="AH159" i="22"/>
  <c r="AG159" i="22"/>
  <c r="U159" i="22"/>
  <c r="T159" i="22"/>
  <c r="S159" i="22"/>
  <c r="R159" i="22"/>
  <c r="AH158" i="22"/>
  <c r="AG158" i="22"/>
  <c r="U158" i="22"/>
  <c r="T158" i="22"/>
  <c r="S158" i="22"/>
  <c r="R158" i="22"/>
  <c r="AH157" i="22"/>
  <c r="AG157" i="22"/>
  <c r="U157" i="22"/>
  <c r="T157" i="22"/>
  <c r="S157" i="22"/>
  <c r="R157" i="22"/>
  <c r="AH156" i="22"/>
  <c r="AG156" i="22"/>
  <c r="U156" i="22"/>
  <c r="T156" i="22"/>
  <c r="S156" i="22"/>
  <c r="R156" i="22"/>
  <c r="AH155" i="22"/>
  <c r="AG155" i="22"/>
  <c r="U155" i="22"/>
  <c r="T155" i="22"/>
  <c r="S155" i="22"/>
  <c r="R155" i="22"/>
  <c r="AH154" i="22"/>
  <c r="AG154" i="22"/>
  <c r="U154" i="22"/>
  <c r="T154" i="22"/>
  <c r="S154" i="22"/>
  <c r="R154" i="22"/>
  <c r="AH153" i="22"/>
  <c r="AG153" i="22"/>
  <c r="U153" i="22"/>
  <c r="T153" i="22"/>
  <c r="S153" i="22"/>
  <c r="R153" i="22"/>
  <c r="AH152" i="22"/>
  <c r="AG152" i="22"/>
  <c r="U152" i="22"/>
  <c r="T152" i="22"/>
  <c r="S152" i="22"/>
  <c r="R152" i="22"/>
  <c r="AH151" i="22"/>
  <c r="AG151" i="22"/>
  <c r="U151" i="22"/>
  <c r="T151" i="22"/>
  <c r="S151" i="22"/>
  <c r="R151" i="22"/>
  <c r="AH150" i="22"/>
  <c r="AG150" i="22"/>
  <c r="U150" i="22"/>
  <c r="T150" i="22"/>
  <c r="AZ150" i="22" s="1"/>
  <c r="S150" i="22"/>
  <c r="R150" i="22"/>
  <c r="AH149" i="22"/>
  <c r="AG149" i="22"/>
  <c r="U149" i="22"/>
  <c r="T149" i="22"/>
  <c r="S149" i="22"/>
  <c r="R149" i="22"/>
  <c r="AH148" i="22"/>
  <c r="AG148" i="22"/>
  <c r="U148" i="22"/>
  <c r="T148" i="22"/>
  <c r="S148" i="22"/>
  <c r="R148" i="22"/>
  <c r="AH147" i="22"/>
  <c r="AG147" i="22"/>
  <c r="U147" i="22"/>
  <c r="T147" i="22"/>
  <c r="S147" i="22"/>
  <c r="R147" i="22"/>
  <c r="AH146" i="22"/>
  <c r="AG146" i="22"/>
  <c r="U146" i="22"/>
  <c r="T146" i="22"/>
  <c r="S146" i="22"/>
  <c r="R146" i="22"/>
  <c r="AH145" i="22"/>
  <c r="AG145" i="22"/>
  <c r="U145" i="22"/>
  <c r="T145" i="22"/>
  <c r="S145" i="22"/>
  <c r="R145" i="22"/>
  <c r="AH144" i="22"/>
  <c r="AG144" i="22"/>
  <c r="U144" i="22"/>
  <c r="T144" i="22"/>
  <c r="S144" i="22"/>
  <c r="R144" i="22"/>
  <c r="AH143" i="22"/>
  <c r="AG143" i="22"/>
  <c r="U143" i="22"/>
  <c r="T143" i="22"/>
  <c r="S143" i="22"/>
  <c r="R143" i="22"/>
  <c r="AH142" i="22"/>
  <c r="AG142" i="22"/>
  <c r="U142" i="22"/>
  <c r="T142" i="22"/>
  <c r="S142" i="22"/>
  <c r="R142" i="22"/>
  <c r="AH141" i="22"/>
  <c r="AG141" i="22"/>
  <c r="U141" i="22"/>
  <c r="T141" i="22"/>
  <c r="S141" i="22"/>
  <c r="R141" i="22"/>
  <c r="AH140" i="22"/>
  <c r="AG140" i="22"/>
  <c r="U140" i="22"/>
  <c r="T140" i="22"/>
  <c r="S140" i="22"/>
  <c r="R140" i="22"/>
  <c r="AH139" i="22"/>
  <c r="AG139" i="22"/>
  <c r="U139" i="22"/>
  <c r="T139" i="22"/>
  <c r="S139" i="22"/>
  <c r="R139" i="22"/>
  <c r="AH138" i="22"/>
  <c r="AG138" i="22"/>
  <c r="U138" i="22"/>
  <c r="T138" i="22"/>
  <c r="S138" i="22"/>
  <c r="R138" i="22"/>
  <c r="AH137" i="22"/>
  <c r="AG137" i="22"/>
  <c r="U137" i="22"/>
  <c r="T137" i="22"/>
  <c r="S137" i="22"/>
  <c r="R137" i="22"/>
  <c r="AH136" i="22"/>
  <c r="AG136" i="22"/>
  <c r="U136" i="22"/>
  <c r="T136" i="22"/>
  <c r="S136" i="22"/>
  <c r="R136" i="22"/>
  <c r="AH135" i="22"/>
  <c r="AG135" i="22"/>
  <c r="U135" i="22"/>
  <c r="T135" i="22"/>
  <c r="S135" i="22"/>
  <c r="R135" i="22"/>
  <c r="AH134" i="22"/>
  <c r="AG134" i="22"/>
  <c r="U134" i="22"/>
  <c r="T134" i="22"/>
  <c r="S134" i="22"/>
  <c r="R134" i="22"/>
  <c r="AH133" i="22"/>
  <c r="AG133" i="22"/>
  <c r="U133" i="22"/>
  <c r="T133" i="22"/>
  <c r="S133" i="22"/>
  <c r="R133" i="22"/>
  <c r="AH132" i="22"/>
  <c r="AG132" i="22"/>
  <c r="U132" i="22"/>
  <c r="T132" i="22"/>
  <c r="S132" i="22"/>
  <c r="R132" i="22"/>
  <c r="AH131" i="22"/>
  <c r="AG131" i="22"/>
  <c r="U131" i="22"/>
  <c r="T131" i="22"/>
  <c r="S131" i="22"/>
  <c r="R131" i="22"/>
  <c r="U130" i="22"/>
  <c r="T129" i="22" s="1"/>
  <c r="T130" i="22"/>
  <c r="S129" i="22" s="1"/>
  <c r="S130" i="22"/>
  <c r="R130" i="22"/>
  <c r="AX130" i="22" s="1"/>
  <c r="U129" i="22"/>
  <c r="R129" i="22"/>
  <c r="U128" i="22"/>
  <c r="BA128" i="22" s="1"/>
  <c r="T128" i="22"/>
  <c r="U127" i="22"/>
  <c r="U126" i="22"/>
  <c r="U125" i="22"/>
  <c r="U124" i="22"/>
  <c r="U123" i="22"/>
  <c r="T122" i="22" s="1"/>
  <c r="U122" i="22"/>
  <c r="U121" i="22"/>
  <c r="T120" i="22" s="1"/>
  <c r="U120" i="22"/>
  <c r="U119" i="22"/>
  <c r="T118" i="22" s="1"/>
  <c r="U118" i="22"/>
  <c r="U117" i="22"/>
  <c r="T116" i="22" s="1"/>
  <c r="S115" i="22" s="1"/>
  <c r="R114" i="22" s="1"/>
  <c r="AX114" i="22" s="1"/>
  <c r="U116" i="22"/>
  <c r="U115" i="22"/>
  <c r="T114" i="22" s="1"/>
  <c r="S113" i="22" s="1"/>
  <c r="R112" i="22" s="1"/>
  <c r="U114" i="22"/>
  <c r="U113" i="22"/>
  <c r="T113" i="22" s="1"/>
  <c r="S112" i="22" s="1"/>
  <c r="R111" i="22" s="1"/>
  <c r="U112" i="22"/>
  <c r="U111" i="22"/>
  <c r="U110" i="22"/>
  <c r="U109" i="22"/>
  <c r="U108" i="22"/>
  <c r="U107" i="22"/>
  <c r="U106" i="22"/>
  <c r="U105" i="22"/>
  <c r="U104" i="22"/>
  <c r="U103" i="22"/>
  <c r="U102" i="22"/>
  <c r="U101" i="22"/>
  <c r="U100" i="22"/>
  <c r="U99" i="22"/>
  <c r="U98" i="22"/>
  <c r="U97" i="22"/>
  <c r="U96" i="22"/>
  <c r="U95" i="22"/>
  <c r="U94" i="22"/>
  <c r="U93" i="22"/>
  <c r="U92" i="22"/>
  <c r="U91" i="22"/>
  <c r="U90" i="22"/>
  <c r="U89" i="22"/>
  <c r="U88" i="22"/>
  <c r="U87" i="22"/>
  <c r="U86" i="22"/>
  <c r="U85" i="22"/>
  <c r="U84" i="22"/>
  <c r="U83" i="22"/>
  <c r="U82" i="22"/>
  <c r="U81" i="22"/>
  <c r="U80" i="22"/>
  <c r="U79" i="22"/>
  <c r="U78" i="22"/>
  <c r="U77" i="22"/>
  <c r="U76" i="22"/>
  <c r="U75" i="22"/>
  <c r="U74" i="22"/>
  <c r="U73" i="22"/>
  <c r="U72" i="22"/>
  <c r="T71" i="22" s="1"/>
  <c r="S70" i="22" s="1"/>
  <c r="U71" i="22"/>
  <c r="U70" i="22"/>
  <c r="U69" i="22"/>
  <c r="U68" i="22"/>
  <c r="U67" i="22"/>
  <c r="U66" i="22"/>
  <c r="U65" i="22"/>
  <c r="U64" i="22"/>
  <c r="U63" i="22"/>
  <c r="U62" i="22"/>
  <c r="U61" i="22"/>
  <c r="U60" i="22"/>
  <c r="U59" i="22"/>
  <c r="T58" i="22" s="1"/>
  <c r="S57" i="22" s="1"/>
  <c r="R56" i="22" s="1"/>
  <c r="U58" i="22"/>
  <c r="U57" i="22"/>
  <c r="U56" i="22"/>
  <c r="U55" i="22"/>
  <c r="U54" i="22"/>
  <c r="U53" i="22"/>
  <c r="BA53" i="22" s="1"/>
  <c r="U52" i="22"/>
  <c r="U51" i="22"/>
  <c r="U50" i="22"/>
  <c r="U49" i="22"/>
  <c r="BA49" i="22" s="1"/>
  <c r="U48" i="22"/>
  <c r="T48" i="22"/>
  <c r="S47" i="22" s="1"/>
  <c r="U47" i="22"/>
  <c r="T46" i="22" s="1"/>
  <c r="S45" i="22" s="1"/>
  <c r="U46" i="22"/>
  <c r="BA46" i="22" s="1"/>
  <c r="U45" i="22"/>
  <c r="U44" i="22"/>
  <c r="U43" i="22"/>
  <c r="BA43" i="22" s="1"/>
  <c r="U42" i="22"/>
  <c r="U41" i="22"/>
  <c r="U40" i="22"/>
  <c r="U39" i="22"/>
  <c r="BA39" i="22" s="1"/>
  <c r="U38" i="22"/>
  <c r="U37" i="22"/>
  <c r="T37" i="22" s="1"/>
  <c r="S36" i="22" s="1"/>
  <c r="U36" i="22"/>
  <c r="BA36" i="22" s="1"/>
  <c r="U35" i="22"/>
  <c r="U34" i="22"/>
  <c r="U33" i="22"/>
  <c r="T32" i="22" s="1"/>
  <c r="S31" i="22" s="1"/>
  <c r="U32" i="22"/>
  <c r="BA32" i="22" s="1"/>
  <c r="U31" i="22"/>
  <c r="U30" i="22"/>
  <c r="T30" i="22"/>
  <c r="S29" i="22" s="1"/>
  <c r="U29" i="22"/>
  <c r="U28" i="22"/>
  <c r="U27" i="22"/>
  <c r="U26" i="22"/>
  <c r="BA26" i="22" s="1"/>
  <c r="U25" i="22"/>
  <c r="U24" i="22"/>
  <c r="T24" i="22" s="1"/>
  <c r="S23" i="22" s="1"/>
  <c r="U23" i="22"/>
  <c r="BA23" i="22" s="1"/>
  <c r="U22" i="22"/>
  <c r="U21" i="22"/>
  <c r="U20" i="22"/>
  <c r="BA20" i="22" s="1"/>
  <c r="U19" i="22"/>
  <c r="U18" i="22"/>
  <c r="U17" i="22"/>
  <c r="U16" i="22"/>
  <c r="BA16" i="22" s="1"/>
  <c r="U15" i="22"/>
  <c r="U14" i="22"/>
  <c r="T13" i="22"/>
  <c r="AZ13" i="22" s="1"/>
  <c r="AY11" i="22"/>
  <c r="R11" i="22"/>
  <c r="AX10" i="22"/>
  <c r="AR10" i="22"/>
  <c r="X6" i="22"/>
  <c r="AF5" i="22"/>
  <c r="X5" i="22"/>
  <c r="AF4" i="22"/>
  <c r="X4" i="22"/>
  <c r="AF3" i="22"/>
  <c r="X3" i="22"/>
  <c r="D3" i="22"/>
  <c r="BA12" i="22" s="1"/>
  <c r="AF2" i="22"/>
  <c r="X2" i="22"/>
  <c r="AF1" i="22"/>
  <c r="K37" i="15" l="1"/>
  <c r="D42" i="32"/>
  <c r="E42" i="32" s="1"/>
  <c r="L26" i="23"/>
  <c r="L32" i="22"/>
  <c r="L30" i="19"/>
  <c r="D32" i="19"/>
  <c r="C32" i="19"/>
  <c r="B32" i="19" s="1"/>
  <c r="F31" i="19"/>
  <c r="M31" i="19" s="1"/>
  <c r="L31" i="19"/>
  <c r="T124" i="22"/>
  <c r="T72" i="22"/>
  <c r="S71" i="22" s="1"/>
  <c r="T76" i="22"/>
  <c r="S75" i="22" s="1"/>
  <c r="T112" i="22"/>
  <c r="S111" i="22" s="1"/>
  <c r="D34" i="22"/>
  <c r="C34" i="22"/>
  <c r="B34" i="22" s="1"/>
  <c r="F33" i="22"/>
  <c r="M33" i="22" s="1"/>
  <c r="T22" i="22"/>
  <c r="S21" i="22" s="1"/>
  <c r="T111" i="22"/>
  <c r="S110" i="22" s="1"/>
  <c r="R109" i="22" s="1"/>
  <c r="T126" i="22"/>
  <c r="T16" i="22"/>
  <c r="S15" i="22" s="1"/>
  <c r="T74" i="22"/>
  <c r="S73" i="22" s="1"/>
  <c r="T78" i="22"/>
  <c r="S77" i="22" s="1"/>
  <c r="T94" i="22"/>
  <c r="T98" i="22"/>
  <c r="T102" i="22"/>
  <c r="T115" i="22"/>
  <c r="S114" i="22" s="1"/>
  <c r="L33" i="22"/>
  <c r="T94" i="23"/>
  <c r="T99" i="23"/>
  <c r="S98" i="23" s="1"/>
  <c r="R97" i="23" s="1"/>
  <c r="AX97" i="23" s="1"/>
  <c r="T102" i="23"/>
  <c r="T123" i="23"/>
  <c r="T127" i="23"/>
  <c r="T25" i="23"/>
  <c r="S24" i="23" s="1"/>
  <c r="AY24" i="23" s="1"/>
  <c r="T29" i="23"/>
  <c r="S28" i="23" s="1"/>
  <c r="T76" i="23"/>
  <c r="S75" i="23" s="1"/>
  <c r="T97" i="23"/>
  <c r="S96" i="23" s="1"/>
  <c r="T100" i="23"/>
  <c r="T103" i="23"/>
  <c r="S102" i="23" s="1"/>
  <c r="T116" i="23"/>
  <c r="S115" i="23" s="1"/>
  <c r="R114" i="23" s="1"/>
  <c r="AX114" i="23" s="1"/>
  <c r="T120" i="23"/>
  <c r="T124" i="23"/>
  <c r="B27" i="23"/>
  <c r="T96" i="23"/>
  <c r="AZ96" i="23" s="1"/>
  <c r="T122" i="23"/>
  <c r="T126" i="23"/>
  <c r="T16" i="24"/>
  <c r="S15" i="24" s="1"/>
  <c r="T118" i="24"/>
  <c r="T18" i="24"/>
  <c r="S17" i="24" s="1"/>
  <c r="D28" i="24"/>
  <c r="C28" i="24"/>
  <c r="F27" i="24"/>
  <c r="T13" i="24"/>
  <c r="T26" i="24"/>
  <c r="T57" i="24"/>
  <c r="S56" i="24" s="1"/>
  <c r="C33" i="20"/>
  <c r="B33" i="20" s="1"/>
  <c r="F32" i="20"/>
  <c r="M32" i="20" s="1"/>
  <c r="D33" i="20"/>
  <c r="L32" i="20"/>
  <c r="BA11" i="24"/>
  <c r="BA17" i="24"/>
  <c r="X28" i="24"/>
  <c r="BA52" i="24"/>
  <c r="AZ97" i="24"/>
  <c r="X11" i="24"/>
  <c r="X12" i="24"/>
  <c r="AZ13" i="24"/>
  <c r="AX17" i="24"/>
  <c r="BA18" i="24"/>
  <c r="BA20" i="24"/>
  <c r="BA24" i="24"/>
  <c r="AZ26" i="24"/>
  <c r="BA29" i="24"/>
  <c r="BA31" i="24"/>
  <c r="BA33" i="24"/>
  <c r="X47" i="24"/>
  <c r="X49" i="24"/>
  <c r="X51" i="24"/>
  <c r="X53" i="24"/>
  <c r="X55" i="24"/>
  <c r="X74" i="24"/>
  <c r="X81" i="24"/>
  <c r="AZ123" i="24"/>
  <c r="X125" i="24"/>
  <c r="BA130" i="24"/>
  <c r="AY15" i="24"/>
  <c r="BA21" i="24"/>
  <c r="X32" i="24"/>
  <c r="BA46" i="24"/>
  <c r="BA50" i="24"/>
  <c r="AX10" i="24"/>
  <c r="AY11" i="24"/>
  <c r="BA12" i="24"/>
  <c r="AZ14" i="24"/>
  <c r="BA15" i="24"/>
  <c r="AY16" i="24"/>
  <c r="AY18" i="24"/>
  <c r="BA22" i="24"/>
  <c r="X27" i="24"/>
  <c r="X57" i="24"/>
  <c r="BA71" i="24"/>
  <c r="BA73" i="24"/>
  <c r="AZ80" i="24"/>
  <c r="X95" i="24"/>
  <c r="AZ10" i="24"/>
  <c r="BA14" i="24"/>
  <c r="BA19" i="24"/>
  <c r="X30" i="24"/>
  <c r="BA48" i="24"/>
  <c r="BA54" i="24"/>
  <c r="X99" i="24"/>
  <c r="AE10" i="24"/>
  <c r="X10" i="24"/>
  <c r="AX11" i="24"/>
  <c r="AX15" i="24"/>
  <c r="BA16" i="24"/>
  <c r="AY17" i="24"/>
  <c r="AY19" i="24"/>
  <c r="X21" i="24"/>
  <c r="X24" i="24"/>
  <c r="BA26" i="24"/>
  <c r="BA56" i="24"/>
  <c r="X70" i="24"/>
  <c r="X72" i="24"/>
  <c r="AZ76" i="24"/>
  <c r="X77" i="24"/>
  <c r="AZ101" i="24"/>
  <c r="X103" i="24"/>
  <c r="AZ119" i="24"/>
  <c r="X121" i="24"/>
  <c r="BA10" i="23"/>
  <c r="X48" i="23"/>
  <c r="BA46" i="23"/>
  <c r="BA11" i="22"/>
  <c r="BA17" i="22"/>
  <c r="BA30" i="22"/>
  <c r="BA40" i="22"/>
  <c r="BA50" i="22"/>
  <c r="BA118" i="22"/>
  <c r="BA126" i="22"/>
  <c r="AE10" i="22"/>
  <c r="AT10" i="22" s="1"/>
  <c r="X10" i="22"/>
  <c r="AX11" i="22"/>
  <c r="X12" i="22"/>
  <c r="BA15" i="22"/>
  <c r="BA18" i="22"/>
  <c r="BA24" i="22"/>
  <c r="BA28" i="22"/>
  <c r="BA31" i="22"/>
  <c r="BA34" i="22"/>
  <c r="BA37" i="22"/>
  <c r="BA41" i="22"/>
  <c r="BA45" i="22"/>
  <c r="X70" i="22"/>
  <c r="AZ10" i="22"/>
  <c r="BA14" i="22"/>
  <c r="BA21" i="22"/>
  <c r="BA27" i="22"/>
  <c r="BA33" i="22"/>
  <c r="BA44" i="22"/>
  <c r="BA47" i="22"/>
  <c r="X54" i="22"/>
  <c r="BA122" i="22"/>
  <c r="X11" i="22"/>
  <c r="AY15" i="22"/>
  <c r="BA19" i="22"/>
  <c r="BA22" i="22"/>
  <c r="BA25" i="22"/>
  <c r="BA29" i="22"/>
  <c r="BA35" i="22"/>
  <c r="BA38" i="22"/>
  <c r="BA42" i="22"/>
  <c r="BA48" i="22"/>
  <c r="AX111" i="22"/>
  <c r="BA120" i="22"/>
  <c r="BA124" i="22"/>
  <c r="AZ16" i="24"/>
  <c r="AZ20" i="24"/>
  <c r="T22" i="24"/>
  <c r="BA23" i="24"/>
  <c r="T35" i="24"/>
  <c r="X36" i="24"/>
  <c r="BA36" i="24"/>
  <c r="T39" i="24"/>
  <c r="X40" i="24"/>
  <c r="BA40" i="24"/>
  <c r="T43" i="24"/>
  <c r="X44" i="24"/>
  <c r="BA44" i="24"/>
  <c r="T60" i="24"/>
  <c r="X61" i="24"/>
  <c r="BA61" i="24"/>
  <c r="T64" i="24"/>
  <c r="X65" i="24"/>
  <c r="BA65" i="24"/>
  <c r="T68" i="24"/>
  <c r="X69" i="24"/>
  <c r="BA69" i="24"/>
  <c r="T92" i="24"/>
  <c r="BA93" i="24"/>
  <c r="X93" i="24"/>
  <c r="T93" i="24"/>
  <c r="BA106" i="24"/>
  <c r="X106" i="24"/>
  <c r="T105" i="24"/>
  <c r="T109" i="24"/>
  <c r="BA110" i="24"/>
  <c r="X110" i="24"/>
  <c r="T113" i="24"/>
  <c r="BA114" i="24"/>
  <c r="X114" i="24"/>
  <c r="AY118" i="24"/>
  <c r="R117" i="24"/>
  <c r="AX117" i="24" s="1"/>
  <c r="R121" i="24"/>
  <c r="AX121" i="24" s="1"/>
  <c r="AY122" i="24"/>
  <c r="R125" i="24"/>
  <c r="AX125" i="24" s="1"/>
  <c r="AY126" i="24"/>
  <c r="T33" i="24"/>
  <c r="X34" i="24"/>
  <c r="BA34" i="24"/>
  <c r="T37" i="24"/>
  <c r="X38" i="24"/>
  <c r="BA38" i="24"/>
  <c r="T41" i="24"/>
  <c r="X42" i="24"/>
  <c r="BA42" i="24"/>
  <c r="R14" i="24"/>
  <c r="AX14" i="24" s="1"/>
  <c r="AY14" i="24"/>
  <c r="R13" i="24"/>
  <c r="AX13" i="24" s="1"/>
  <c r="AZ15" i="24"/>
  <c r="R18" i="24"/>
  <c r="AX18" i="24" s="1"/>
  <c r="AZ19" i="24"/>
  <c r="X23" i="24"/>
  <c r="T24" i="24"/>
  <c r="BA25" i="24"/>
  <c r="X25" i="24"/>
  <c r="R55" i="24"/>
  <c r="AX55" i="24" s="1"/>
  <c r="AY56" i="24"/>
  <c r="AZ18" i="24"/>
  <c r="AZ21" i="24"/>
  <c r="S20" i="24"/>
  <c r="T58" i="24"/>
  <c r="X59" i="24"/>
  <c r="BA59" i="24"/>
  <c r="T62" i="24"/>
  <c r="X63" i="24"/>
  <c r="BA63" i="24"/>
  <c r="T66" i="24"/>
  <c r="X67" i="24"/>
  <c r="BA67" i="24"/>
  <c r="BA89" i="24"/>
  <c r="X89" i="24"/>
  <c r="T88" i="24"/>
  <c r="R95" i="24"/>
  <c r="AX95" i="24" s="1"/>
  <c r="AY96" i="24"/>
  <c r="R99" i="24"/>
  <c r="AX99" i="24" s="1"/>
  <c r="AY100" i="24"/>
  <c r="R16" i="24"/>
  <c r="AX16" i="24" s="1"/>
  <c r="AZ17" i="24"/>
  <c r="AY78" i="24"/>
  <c r="R77" i="24"/>
  <c r="AX77" i="24" s="1"/>
  <c r="BA83" i="24"/>
  <c r="X83" i="24"/>
  <c r="T83" i="24"/>
  <c r="T82" i="24"/>
  <c r="BA85" i="24"/>
  <c r="X85" i="24"/>
  <c r="T85" i="24"/>
  <c r="T84" i="24"/>
  <c r="S86" i="24"/>
  <c r="AZ87" i="24"/>
  <c r="BA28" i="24"/>
  <c r="X29" i="24"/>
  <c r="BA30" i="24"/>
  <c r="X31" i="24"/>
  <c r="BA32" i="24"/>
  <c r="X33" i="24"/>
  <c r="T34" i="24"/>
  <c r="T36" i="24"/>
  <c r="T38" i="24"/>
  <c r="T40" i="24"/>
  <c r="T42" i="24"/>
  <c r="T44" i="24"/>
  <c r="X46" i="24"/>
  <c r="BA47" i="24"/>
  <c r="X48" i="24"/>
  <c r="BA49" i="24"/>
  <c r="X50" i="24"/>
  <c r="BA51" i="24"/>
  <c r="X52" i="24"/>
  <c r="BA53" i="24"/>
  <c r="X54" i="24"/>
  <c r="BA55" i="24"/>
  <c r="X56" i="24"/>
  <c r="BA57" i="24"/>
  <c r="AZ57" i="24"/>
  <c r="T59" i="24"/>
  <c r="T61" i="24"/>
  <c r="T63" i="24"/>
  <c r="T65" i="24"/>
  <c r="T67" i="24"/>
  <c r="BA70" i="24"/>
  <c r="X71" i="24"/>
  <c r="BA72" i="24"/>
  <c r="X73" i="24"/>
  <c r="AX73" i="24"/>
  <c r="BA74" i="24"/>
  <c r="X75" i="24"/>
  <c r="AY76" i="24"/>
  <c r="R75" i="24"/>
  <c r="AX75" i="24" s="1"/>
  <c r="AZ78" i="24"/>
  <c r="X79" i="24"/>
  <c r="AY80" i="24"/>
  <c r="R79" i="24"/>
  <c r="AX79" i="24" s="1"/>
  <c r="T90" i="24"/>
  <c r="BA91" i="24"/>
  <c r="X91" i="24"/>
  <c r="AY94" i="24"/>
  <c r="R93" i="24"/>
  <c r="AX93" i="24" s="1"/>
  <c r="AZ95" i="24"/>
  <c r="X97" i="24"/>
  <c r="R97" i="24"/>
  <c r="AX97" i="24" s="1"/>
  <c r="AY98" i="24"/>
  <c r="AZ99" i="24"/>
  <c r="X101" i="24"/>
  <c r="R101" i="24"/>
  <c r="AX101" i="24" s="1"/>
  <c r="AY102" i="24"/>
  <c r="AZ103" i="24"/>
  <c r="BA105" i="24"/>
  <c r="T107" i="24"/>
  <c r="BA108" i="24"/>
  <c r="X108" i="24"/>
  <c r="T111" i="24"/>
  <c r="BA112" i="24"/>
  <c r="X112" i="24"/>
  <c r="T115" i="24"/>
  <c r="BA116" i="24"/>
  <c r="X116" i="24"/>
  <c r="S116" i="24"/>
  <c r="AZ117" i="24"/>
  <c r="X119" i="24"/>
  <c r="R119" i="24"/>
  <c r="AX119" i="24" s="1"/>
  <c r="AY120" i="24"/>
  <c r="AZ121" i="24"/>
  <c r="X123" i="24"/>
  <c r="R123" i="24"/>
  <c r="AX123" i="24" s="1"/>
  <c r="AY124" i="24"/>
  <c r="AZ125" i="24"/>
  <c r="AY133" i="24"/>
  <c r="AZ134" i="24"/>
  <c r="AY167" i="24"/>
  <c r="AY10" i="24"/>
  <c r="AZ12" i="24"/>
  <c r="X13" i="24"/>
  <c r="BA13" i="24"/>
  <c r="X14" i="24"/>
  <c r="X15" i="24"/>
  <c r="X16" i="24"/>
  <c r="X17" i="24"/>
  <c r="X18" i="24"/>
  <c r="X19" i="24"/>
  <c r="X20" i="24"/>
  <c r="S25" i="24"/>
  <c r="T25" i="24"/>
  <c r="BA27" i="24"/>
  <c r="T29" i="24"/>
  <c r="T31" i="24"/>
  <c r="X35" i="24"/>
  <c r="X37" i="24"/>
  <c r="X39" i="24"/>
  <c r="X41" i="24"/>
  <c r="X43" i="24"/>
  <c r="X45" i="24"/>
  <c r="T46" i="24"/>
  <c r="T48" i="24"/>
  <c r="T50" i="24"/>
  <c r="T52" i="24"/>
  <c r="T54" i="24"/>
  <c r="T56" i="24"/>
  <c r="X58" i="24"/>
  <c r="X60" i="24"/>
  <c r="X62" i="24"/>
  <c r="X64" i="24"/>
  <c r="X66" i="24"/>
  <c r="X68" i="24"/>
  <c r="T69" i="24"/>
  <c r="T71" i="24"/>
  <c r="T74" i="24"/>
  <c r="T73" i="24"/>
  <c r="AY75" i="24"/>
  <c r="R74" i="24"/>
  <c r="AX74" i="24" s="1"/>
  <c r="AZ77" i="24"/>
  <c r="X78" i="24"/>
  <c r="AY79" i="24"/>
  <c r="R78" i="24"/>
  <c r="AX78" i="24" s="1"/>
  <c r="AZ81" i="24"/>
  <c r="BA88" i="24"/>
  <c r="BA127" i="24"/>
  <c r="X250" i="24"/>
  <c r="BA249" i="24"/>
  <c r="X249" i="24"/>
  <c r="BA248" i="24"/>
  <c r="X248" i="24"/>
  <c r="BA247" i="24"/>
  <c r="X247" i="24"/>
  <c r="BA246" i="24"/>
  <c r="X246" i="24"/>
  <c r="BA245" i="24"/>
  <c r="X245" i="24"/>
  <c r="BA244" i="24"/>
  <c r="X244" i="24"/>
  <c r="BA243" i="24"/>
  <c r="X243" i="24"/>
  <c r="BA242" i="24"/>
  <c r="X242" i="24"/>
  <c r="BA241" i="24"/>
  <c r="X241" i="24"/>
  <c r="AX247" i="24"/>
  <c r="AX241" i="24"/>
  <c r="AX240" i="24"/>
  <c r="AY239" i="24"/>
  <c r="AY238" i="24"/>
  <c r="AY237" i="24"/>
  <c r="AY236" i="24"/>
  <c r="AY235" i="24"/>
  <c r="AY234" i="24"/>
  <c r="AX249" i="24"/>
  <c r="AX245" i="24"/>
  <c r="AZ242" i="24"/>
  <c r="AX248" i="24"/>
  <c r="AX244" i="24"/>
  <c r="AX250" i="24"/>
  <c r="AX236" i="24"/>
  <c r="X232" i="24"/>
  <c r="X231" i="24"/>
  <c r="X230" i="24"/>
  <c r="X228" i="24"/>
  <c r="AX238" i="24"/>
  <c r="AX234" i="24"/>
  <c r="AY233" i="24"/>
  <c r="AX246" i="24"/>
  <c r="AX237" i="24"/>
  <c r="AX239" i="24"/>
  <c r="X226" i="24"/>
  <c r="AZ231" i="24"/>
  <c r="AZ229" i="24"/>
  <c r="BA226" i="24"/>
  <c r="BA224" i="24"/>
  <c r="X222" i="24"/>
  <c r="BA220" i="24"/>
  <c r="X218" i="24"/>
  <c r="AX217" i="24"/>
  <c r="AX216" i="24"/>
  <c r="AX215" i="24"/>
  <c r="AX214" i="24"/>
  <c r="AZ232" i="24"/>
  <c r="AZ230" i="24"/>
  <c r="AZ228" i="24"/>
  <c r="X225" i="24"/>
  <c r="BA223" i="24"/>
  <c r="X221" i="24"/>
  <c r="BA219" i="24"/>
  <c r="X224" i="24"/>
  <c r="BA222" i="24"/>
  <c r="X220" i="24"/>
  <c r="X223" i="24"/>
  <c r="AY216" i="24"/>
  <c r="AY214" i="24"/>
  <c r="AY213" i="24"/>
  <c r="AX210" i="24"/>
  <c r="AY209" i="24"/>
  <c r="AX206" i="24"/>
  <c r="AY205" i="24"/>
  <c r="AX202" i="24"/>
  <c r="BA221" i="24"/>
  <c r="AX213" i="24"/>
  <c r="AY212" i="24"/>
  <c r="AX209" i="24"/>
  <c r="AY208" i="24"/>
  <c r="AX205" i="24"/>
  <c r="AY204" i="24"/>
  <c r="AX201" i="24"/>
  <c r="AX226" i="24"/>
  <c r="BA225" i="24"/>
  <c r="AY217" i="24"/>
  <c r="AY215" i="24"/>
  <c r="AX212" i="24"/>
  <c r="AY211" i="24"/>
  <c r="AX208" i="24"/>
  <c r="AY207" i="24"/>
  <c r="AX204" i="24"/>
  <c r="AY203" i="24"/>
  <c r="AZ199" i="24"/>
  <c r="AZ198" i="24"/>
  <c r="AZ197" i="24"/>
  <c r="AZ196" i="24"/>
  <c r="AZ195" i="24"/>
  <c r="AZ194" i="24"/>
  <c r="AZ193" i="24"/>
  <c r="AX211" i="24"/>
  <c r="AY206" i="24"/>
  <c r="AY198" i="24"/>
  <c r="AY196" i="24"/>
  <c r="AY194" i="24"/>
  <c r="AY192" i="24"/>
  <c r="AY210" i="24"/>
  <c r="AX200" i="24"/>
  <c r="AY190" i="24"/>
  <c r="X188" i="24"/>
  <c r="AX235" i="24"/>
  <c r="X219" i="24"/>
  <c r="AX203" i="24"/>
  <c r="AY199" i="24"/>
  <c r="AY197" i="24"/>
  <c r="AY195" i="24"/>
  <c r="AY193" i="24"/>
  <c r="AY202" i="24"/>
  <c r="X190" i="24"/>
  <c r="X186" i="24"/>
  <c r="BA184" i="24"/>
  <c r="X182" i="24"/>
  <c r="BA180" i="24"/>
  <c r="X178" i="24"/>
  <c r="BA176" i="24"/>
  <c r="X174" i="24"/>
  <c r="X185" i="24"/>
  <c r="BA183" i="24"/>
  <c r="X181" i="24"/>
  <c r="BA179" i="24"/>
  <c r="X177" i="24"/>
  <c r="BA175" i="24"/>
  <c r="AY173" i="24"/>
  <c r="X171" i="24"/>
  <c r="AY169" i="24"/>
  <c r="AX207" i="24"/>
  <c r="BA186" i="24"/>
  <c r="X184" i="24"/>
  <c r="BA182" i="24"/>
  <c r="X180" i="24"/>
  <c r="BA178" i="24"/>
  <c r="X176" i="24"/>
  <c r="BA174" i="24"/>
  <c r="AX168" i="24"/>
  <c r="AX167" i="24"/>
  <c r="AX166" i="24"/>
  <c r="AX165" i="24"/>
  <c r="AX164" i="24"/>
  <c r="AX163" i="24"/>
  <c r="X183" i="24"/>
  <c r="BA177" i="24"/>
  <c r="BA168" i="24"/>
  <c r="X166" i="24"/>
  <c r="BA164" i="24"/>
  <c r="X162" i="24"/>
  <c r="BA160" i="24"/>
  <c r="X158" i="24"/>
  <c r="BA156" i="24"/>
  <c r="X154" i="24"/>
  <c r="BA152" i="24"/>
  <c r="X150" i="24"/>
  <c r="BA148" i="24"/>
  <c r="X146" i="24"/>
  <c r="BA144" i="24"/>
  <c r="X142" i="24"/>
  <c r="X187" i="24"/>
  <c r="BA181" i="24"/>
  <c r="BA167" i="24"/>
  <c r="X165" i="24"/>
  <c r="BA163" i="24"/>
  <c r="X161" i="24"/>
  <c r="BA159" i="24"/>
  <c r="X157" i="24"/>
  <c r="BA155" i="24"/>
  <c r="X153" i="24"/>
  <c r="BA151" i="24"/>
  <c r="X149" i="24"/>
  <c r="BA147" i="24"/>
  <c r="X145" i="24"/>
  <c r="BA143" i="24"/>
  <c r="X179" i="24"/>
  <c r="X173" i="24"/>
  <c r="X167" i="24"/>
  <c r="BA165" i="24"/>
  <c r="X163" i="24"/>
  <c r="BA161" i="24"/>
  <c r="X159" i="24"/>
  <c r="BA157" i="24"/>
  <c r="X155" i="24"/>
  <c r="BA153" i="24"/>
  <c r="X151" i="24"/>
  <c r="BA149" i="24"/>
  <c r="X147" i="24"/>
  <c r="BA145" i="24"/>
  <c r="X143" i="24"/>
  <c r="X138" i="24"/>
  <c r="AY136" i="24"/>
  <c r="X169" i="24"/>
  <c r="X168" i="24"/>
  <c r="BA162" i="24"/>
  <c r="X152" i="24"/>
  <c r="BA146" i="24"/>
  <c r="X134" i="24"/>
  <c r="X133" i="24"/>
  <c r="X132" i="24"/>
  <c r="X131" i="24"/>
  <c r="X130" i="24"/>
  <c r="BA166" i="24"/>
  <c r="X156" i="24"/>
  <c r="BA150" i="24"/>
  <c r="AY137" i="24"/>
  <c r="X135" i="24"/>
  <c r="BA185" i="24"/>
  <c r="BA158" i="24"/>
  <c r="BA154" i="24"/>
  <c r="X148" i="24"/>
  <c r="BA133" i="24"/>
  <c r="AX130" i="24"/>
  <c r="X126" i="24"/>
  <c r="BA124" i="24"/>
  <c r="X122" i="24"/>
  <c r="BA120" i="24"/>
  <c r="X118" i="24"/>
  <c r="X104" i="24"/>
  <c r="BA102" i="24"/>
  <c r="X100" i="24"/>
  <c r="BA98" i="24"/>
  <c r="X96" i="24"/>
  <c r="BA94" i="24"/>
  <c r="X90" i="24"/>
  <c r="X164" i="24"/>
  <c r="BA142" i="24"/>
  <c r="BA136" i="24"/>
  <c r="AX132" i="24"/>
  <c r="BA131" i="24"/>
  <c r="X128" i="24"/>
  <c r="BA126" i="24"/>
  <c r="X124" i="24"/>
  <c r="BA122" i="24"/>
  <c r="X120" i="24"/>
  <c r="BA118" i="24"/>
  <c r="BA104" i="24"/>
  <c r="X102" i="24"/>
  <c r="BA100" i="24"/>
  <c r="X98" i="24"/>
  <c r="BA96" i="24"/>
  <c r="X94" i="24"/>
  <c r="AY188" i="24"/>
  <c r="AY171" i="24"/>
  <c r="X160" i="24"/>
  <c r="BA132" i="24"/>
  <c r="X127" i="24"/>
  <c r="BA125" i="24"/>
  <c r="BA121" i="24"/>
  <c r="BA101" i="24"/>
  <c r="BA97" i="24"/>
  <c r="X139" i="24"/>
  <c r="AX131" i="24"/>
  <c r="BA123" i="24"/>
  <c r="BA119" i="24"/>
  <c r="X105" i="24"/>
  <c r="BA103" i="24"/>
  <c r="BA99" i="24"/>
  <c r="BA95" i="24"/>
  <c r="BA92" i="24"/>
  <c r="BA90" i="24"/>
  <c r="BA81" i="24"/>
  <c r="BA80" i="24"/>
  <c r="BA79" i="24"/>
  <c r="BA78" i="24"/>
  <c r="BA77" i="24"/>
  <c r="BA76" i="24"/>
  <c r="BA75" i="24"/>
  <c r="BA10" i="24"/>
  <c r="AZ11" i="24"/>
  <c r="X22" i="24"/>
  <c r="T23" i="24"/>
  <c r="X26" i="24"/>
  <c r="T27" i="24"/>
  <c r="T28" i="24"/>
  <c r="T30" i="24"/>
  <c r="T32" i="24"/>
  <c r="BA35" i="24"/>
  <c r="BA37" i="24"/>
  <c r="BA39" i="24"/>
  <c r="BA41" i="24"/>
  <c r="BA43" i="24"/>
  <c r="BA45" i="24"/>
  <c r="T45" i="24"/>
  <c r="T47" i="24"/>
  <c r="T49" i="24"/>
  <c r="T51" i="24"/>
  <c r="T53" i="24"/>
  <c r="T55" i="24"/>
  <c r="BA58" i="24"/>
  <c r="BA60" i="24"/>
  <c r="BA62" i="24"/>
  <c r="BA64" i="24"/>
  <c r="BA66" i="24"/>
  <c r="BA68" i="24"/>
  <c r="T70" i="24"/>
  <c r="T72" i="24"/>
  <c r="AY74" i="24"/>
  <c r="AZ75" i="24"/>
  <c r="X76" i="24"/>
  <c r="AY77" i="24"/>
  <c r="R76" i="24"/>
  <c r="AX76" i="24" s="1"/>
  <c r="AZ79" i="24"/>
  <c r="X80" i="24"/>
  <c r="S85" i="24"/>
  <c r="AZ86" i="24"/>
  <c r="X92" i="24"/>
  <c r="AY140" i="24"/>
  <c r="AX144" i="24"/>
  <c r="X144" i="24"/>
  <c r="AX175" i="24"/>
  <c r="X175" i="24"/>
  <c r="AY178" i="24"/>
  <c r="BA82" i="24"/>
  <c r="X82" i="24"/>
  <c r="BA86" i="24"/>
  <c r="X86" i="24"/>
  <c r="BA87" i="24"/>
  <c r="T108" i="24"/>
  <c r="BA109" i="24"/>
  <c r="X109" i="24"/>
  <c r="T112" i="24"/>
  <c r="BA113" i="24"/>
  <c r="X113" i="24"/>
  <c r="T116" i="24"/>
  <c r="BA117" i="24"/>
  <c r="X117" i="24"/>
  <c r="AZ127" i="24"/>
  <c r="BA129" i="24"/>
  <c r="X129" i="24"/>
  <c r="T129" i="24"/>
  <c r="T128" i="24"/>
  <c r="AZ132" i="24"/>
  <c r="BA135" i="24"/>
  <c r="AX139" i="24"/>
  <c r="BA84" i="24"/>
  <c r="X84" i="24"/>
  <c r="AY93" i="24"/>
  <c r="R92" i="24"/>
  <c r="AX92" i="24" s="1"/>
  <c r="T106" i="24"/>
  <c r="BA107" i="24"/>
  <c r="X107" i="24"/>
  <c r="T110" i="24"/>
  <c r="BA111" i="24"/>
  <c r="X111" i="24"/>
  <c r="T114" i="24"/>
  <c r="BA115" i="24"/>
  <c r="X115" i="24"/>
  <c r="AY130" i="24"/>
  <c r="R129" i="24"/>
  <c r="AX129" i="24" s="1"/>
  <c r="AY131" i="24"/>
  <c r="X137" i="24"/>
  <c r="AY151" i="24"/>
  <c r="AX160" i="24"/>
  <c r="X87" i="24"/>
  <c r="X88" i="24"/>
  <c r="T89" i="24"/>
  <c r="R94" i="24"/>
  <c r="AX94" i="24" s="1"/>
  <c r="AY95" i="24"/>
  <c r="AZ96" i="24"/>
  <c r="R98" i="24"/>
  <c r="AX98" i="24" s="1"/>
  <c r="AY99" i="24"/>
  <c r="AZ100" i="24"/>
  <c r="R102" i="24"/>
  <c r="AX102" i="24" s="1"/>
  <c r="AY103" i="24"/>
  <c r="AZ104" i="24"/>
  <c r="AZ118" i="24"/>
  <c r="S117" i="24"/>
  <c r="R120" i="24"/>
  <c r="AX120" i="24" s="1"/>
  <c r="AY121" i="24"/>
  <c r="AZ122" i="24"/>
  <c r="R124" i="24"/>
  <c r="AX124" i="24" s="1"/>
  <c r="AY125" i="24"/>
  <c r="AZ126" i="24"/>
  <c r="S129" i="24"/>
  <c r="AZ130" i="24"/>
  <c r="AZ131" i="24"/>
  <c r="AY132" i="24"/>
  <c r="AZ137" i="24"/>
  <c r="BA139" i="24"/>
  <c r="X141" i="24"/>
  <c r="AZ142" i="24"/>
  <c r="AY147" i="24"/>
  <c r="T91" i="24"/>
  <c r="AZ94" i="24"/>
  <c r="R96" i="24"/>
  <c r="AX96" i="24" s="1"/>
  <c r="AY97" i="24"/>
  <c r="AZ98" i="24"/>
  <c r="R100" i="24"/>
  <c r="AX100" i="24" s="1"/>
  <c r="AY101" i="24"/>
  <c r="AZ102" i="24"/>
  <c r="R118" i="24"/>
  <c r="AX118" i="24" s="1"/>
  <c r="AY119" i="24"/>
  <c r="AZ120" i="24"/>
  <c r="R122" i="24"/>
  <c r="AX122" i="24" s="1"/>
  <c r="AY123" i="24"/>
  <c r="AZ124" i="24"/>
  <c r="AZ133" i="24"/>
  <c r="AY134" i="24"/>
  <c r="AY138" i="24"/>
  <c r="AX148" i="24"/>
  <c r="AZ154" i="24"/>
  <c r="AZ158" i="24"/>
  <c r="AY163" i="24"/>
  <c r="AZ185" i="24"/>
  <c r="BA128" i="24"/>
  <c r="BA134" i="24"/>
  <c r="AX135" i="24"/>
  <c r="AY139" i="24"/>
  <c r="X140" i="24"/>
  <c r="AY143" i="24"/>
  <c r="AZ150" i="24"/>
  <c r="AX156" i="24"/>
  <c r="AY159" i="24"/>
  <c r="AZ166" i="24"/>
  <c r="AY135" i="24"/>
  <c r="X136" i="24"/>
  <c r="BA138" i="24"/>
  <c r="BA140" i="24"/>
  <c r="AZ141" i="24"/>
  <c r="AZ146" i="24"/>
  <c r="AX152" i="24"/>
  <c r="AY155" i="24"/>
  <c r="AZ162" i="24"/>
  <c r="AX169" i="24"/>
  <c r="BA205" i="24"/>
  <c r="X205" i="24"/>
  <c r="AX134" i="24"/>
  <c r="AZ136" i="24"/>
  <c r="AX138" i="24"/>
  <c r="AZ140" i="24"/>
  <c r="AY141" i="24"/>
  <c r="BA141" i="24"/>
  <c r="AY142" i="24"/>
  <c r="AX143" i="24"/>
  <c r="AZ145" i="24"/>
  <c r="AY146" i="24"/>
  <c r="AX147" i="24"/>
  <c r="AZ149" i="24"/>
  <c r="AY150" i="24"/>
  <c r="AX151" i="24"/>
  <c r="AZ153" i="24"/>
  <c r="AY154" i="24"/>
  <c r="AX155" i="24"/>
  <c r="AZ157" i="24"/>
  <c r="AY158" i="24"/>
  <c r="AX159" i="24"/>
  <c r="AZ161" i="24"/>
  <c r="AY162" i="24"/>
  <c r="AZ165" i="24"/>
  <c r="AY166" i="24"/>
  <c r="BA169" i="24"/>
  <c r="AY170" i="24"/>
  <c r="BA171" i="24"/>
  <c r="AY172" i="24"/>
  <c r="AX173" i="24"/>
  <c r="AX179" i="24"/>
  <c r="AY182" i="24"/>
  <c r="AX136" i="24"/>
  <c r="BA137" i="24"/>
  <c r="AZ138" i="24"/>
  <c r="AX140" i="24"/>
  <c r="AZ143" i="24"/>
  <c r="AY144" i="24"/>
  <c r="AX145" i="24"/>
  <c r="AZ147" i="24"/>
  <c r="AY148" i="24"/>
  <c r="AX149" i="24"/>
  <c r="AZ151" i="24"/>
  <c r="AY152" i="24"/>
  <c r="AX153" i="24"/>
  <c r="AZ155" i="24"/>
  <c r="AY156" i="24"/>
  <c r="AX157" i="24"/>
  <c r="AZ159" i="24"/>
  <c r="AY160" i="24"/>
  <c r="AX161" i="24"/>
  <c r="AZ163" i="24"/>
  <c r="AY164" i="24"/>
  <c r="AZ167" i="24"/>
  <c r="AY168" i="24"/>
  <c r="X170" i="24"/>
  <c r="X172" i="24"/>
  <c r="AY174" i="24"/>
  <c r="AZ181" i="24"/>
  <c r="X191" i="24"/>
  <c r="BA191" i="24"/>
  <c r="AZ135" i="24"/>
  <c r="AX137" i="24"/>
  <c r="AZ139" i="24"/>
  <c r="AX141" i="24"/>
  <c r="AX142" i="24"/>
  <c r="AZ144" i="24"/>
  <c r="AY145" i="24"/>
  <c r="AX146" i="24"/>
  <c r="AZ148" i="24"/>
  <c r="AY149" i="24"/>
  <c r="AX150" i="24"/>
  <c r="AZ152" i="24"/>
  <c r="AY153" i="24"/>
  <c r="AX154" i="24"/>
  <c r="AZ156" i="24"/>
  <c r="AY157" i="24"/>
  <c r="AX158" i="24"/>
  <c r="AZ160" i="24"/>
  <c r="AY161" i="24"/>
  <c r="AX162" i="24"/>
  <c r="AZ164" i="24"/>
  <c r="AY165" i="24"/>
  <c r="AZ168" i="24"/>
  <c r="BA170" i="24"/>
  <c r="AZ171" i="24"/>
  <c r="BA173" i="24"/>
  <c r="AZ177" i="24"/>
  <c r="AX183" i="24"/>
  <c r="AY186" i="24"/>
  <c r="AY187" i="24"/>
  <c r="AX170" i="24"/>
  <c r="AZ172" i="24"/>
  <c r="AZ174" i="24"/>
  <c r="AY175" i="24"/>
  <c r="AX176" i="24"/>
  <c r="AZ178" i="24"/>
  <c r="AY179" i="24"/>
  <c r="AX180" i="24"/>
  <c r="AZ182" i="24"/>
  <c r="AY183" i="24"/>
  <c r="AX184" i="24"/>
  <c r="AZ186" i="24"/>
  <c r="X189" i="24"/>
  <c r="AZ169" i="24"/>
  <c r="AX171" i="24"/>
  <c r="BA172" i="24"/>
  <c r="AZ173" i="24"/>
  <c r="AZ175" i="24"/>
  <c r="AY176" i="24"/>
  <c r="AX177" i="24"/>
  <c r="AZ179" i="24"/>
  <c r="AY180" i="24"/>
  <c r="AX181" i="24"/>
  <c r="AZ183" i="24"/>
  <c r="AY184" i="24"/>
  <c r="AX185" i="24"/>
  <c r="AZ187" i="24"/>
  <c r="AZ188" i="24"/>
  <c r="BA190" i="24"/>
  <c r="AY191" i="24"/>
  <c r="BA192" i="24"/>
  <c r="X192" i="24"/>
  <c r="BA194" i="24"/>
  <c r="X194" i="24"/>
  <c r="BA196" i="24"/>
  <c r="X196" i="24"/>
  <c r="BA198" i="24"/>
  <c r="X198" i="24"/>
  <c r="BA200" i="24"/>
  <c r="X200" i="24"/>
  <c r="AZ210" i="24"/>
  <c r="AZ170" i="24"/>
  <c r="AX172" i="24"/>
  <c r="AX174" i="24"/>
  <c r="AZ176" i="24"/>
  <c r="AY177" i="24"/>
  <c r="AX178" i="24"/>
  <c r="AZ180" i="24"/>
  <c r="AY181" i="24"/>
  <c r="AX182" i="24"/>
  <c r="AZ184" i="24"/>
  <c r="AY185" i="24"/>
  <c r="AX186" i="24"/>
  <c r="BA187" i="24"/>
  <c r="BA188" i="24"/>
  <c r="AY189" i="24"/>
  <c r="AX190" i="24"/>
  <c r="AZ189" i="24"/>
  <c r="AX191" i="24"/>
  <c r="AX192" i="24"/>
  <c r="AX194" i="24"/>
  <c r="AX196" i="24"/>
  <c r="AX198" i="24"/>
  <c r="AZ206" i="24"/>
  <c r="AX219" i="24"/>
  <c r="AX188" i="24"/>
  <c r="BA189" i="24"/>
  <c r="AZ190" i="24"/>
  <c r="BA193" i="24"/>
  <c r="X193" i="24"/>
  <c r="BA195" i="24"/>
  <c r="X195" i="24"/>
  <c r="BA197" i="24"/>
  <c r="X197" i="24"/>
  <c r="BA199" i="24"/>
  <c r="X199" i="24"/>
  <c r="AY200" i="24"/>
  <c r="AY201" i="24"/>
  <c r="AZ202" i="24"/>
  <c r="BA213" i="24"/>
  <c r="X213" i="24"/>
  <c r="BA216" i="24"/>
  <c r="X216" i="24"/>
  <c r="AY222" i="24"/>
  <c r="AX187" i="24"/>
  <c r="AX189" i="24"/>
  <c r="AZ191" i="24"/>
  <c r="AZ192" i="24"/>
  <c r="AX193" i="24"/>
  <c r="AX195" i="24"/>
  <c r="AX197" i="24"/>
  <c r="AX199" i="24"/>
  <c r="BA209" i="24"/>
  <c r="X209" i="24"/>
  <c r="AZ214" i="24"/>
  <c r="AZ201" i="24"/>
  <c r="BA202" i="24"/>
  <c r="X202" i="24"/>
  <c r="AZ203" i="24"/>
  <c r="BA206" i="24"/>
  <c r="X206" i="24"/>
  <c r="AZ207" i="24"/>
  <c r="BA210" i="24"/>
  <c r="X210" i="24"/>
  <c r="AZ211" i="24"/>
  <c r="BA214" i="24"/>
  <c r="X214" i="24"/>
  <c r="AZ215" i="24"/>
  <c r="AZ217" i="24"/>
  <c r="AY218" i="24"/>
  <c r="AZ225" i="24"/>
  <c r="BA201" i="24"/>
  <c r="BA203" i="24"/>
  <c r="X203" i="24"/>
  <c r="AZ204" i="24"/>
  <c r="BA207" i="24"/>
  <c r="X207" i="24"/>
  <c r="AZ208" i="24"/>
  <c r="BA211" i="24"/>
  <c r="X211" i="24"/>
  <c r="AZ212" i="24"/>
  <c r="BA215" i="24"/>
  <c r="X215" i="24"/>
  <c r="BA217" i="24"/>
  <c r="X217" i="24"/>
  <c r="AZ221" i="24"/>
  <c r="AZ200" i="24"/>
  <c r="X201" i="24"/>
  <c r="BA204" i="24"/>
  <c r="X204" i="24"/>
  <c r="AZ205" i="24"/>
  <c r="BA208" i="24"/>
  <c r="X208" i="24"/>
  <c r="AZ209" i="24"/>
  <c r="BA212" i="24"/>
  <c r="X212" i="24"/>
  <c r="AZ213" i="24"/>
  <c r="AZ216" i="24"/>
  <c r="BA218" i="24"/>
  <c r="AX223" i="24"/>
  <c r="AY229" i="24"/>
  <c r="AY231" i="24"/>
  <c r="AZ218" i="24"/>
  <c r="AY219" i="24"/>
  <c r="AX220" i="24"/>
  <c r="AZ222" i="24"/>
  <c r="AY223" i="24"/>
  <c r="AX224" i="24"/>
  <c r="AZ226" i="24"/>
  <c r="AZ227" i="24"/>
  <c r="AZ234" i="24"/>
  <c r="AZ219" i="24"/>
  <c r="AY220" i="24"/>
  <c r="AX221" i="24"/>
  <c r="AZ223" i="24"/>
  <c r="AY224" i="24"/>
  <c r="AX225" i="24"/>
  <c r="BA227" i="24"/>
  <c r="AX218" i="24"/>
  <c r="AZ220" i="24"/>
  <c r="AY221" i="24"/>
  <c r="AX222" i="24"/>
  <c r="AZ224" i="24"/>
  <c r="AY225" i="24"/>
  <c r="BA228" i="24"/>
  <c r="BA230" i="24"/>
  <c r="BA232" i="24"/>
  <c r="AX227" i="24"/>
  <c r="AX228" i="24"/>
  <c r="AX230" i="24"/>
  <c r="AX232" i="24"/>
  <c r="AZ233" i="24"/>
  <c r="BA237" i="24"/>
  <c r="AY227" i="24"/>
  <c r="AY228" i="24"/>
  <c r="BA229" i="24"/>
  <c r="AY230" i="24"/>
  <c r="BA231" i="24"/>
  <c r="AY232" i="24"/>
  <c r="AX243" i="24"/>
  <c r="AY226" i="24"/>
  <c r="AX229" i="24"/>
  <c r="AX231" i="24"/>
  <c r="AX233" i="24"/>
  <c r="AZ238" i="24"/>
  <c r="AY246" i="24"/>
  <c r="BA235" i="24"/>
  <c r="AZ236" i="24"/>
  <c r="BA239" i="24"/>
  <c r="AZ240" i="24"/>
  <c r="AZ241" i="24"/>
  <c r="AZ245" i="24"/>
  <c r="BA236" i="24"/>
  <c r="AZ237" i="24"/>
  <c r="BA240" i="24"/>
  <c r="AY250" i="24"/>
  <c r="X227" i="24"/>
  <c r="X229" i="24"/>
  <c r="BA233" i="24"/>
  <c r="X233" i="24"/>
  <c r="BA234" i="24"/>
  <c r="AZ235" i="24"/>
  <c r="BA238" i="24"/>
  <c r="AZ239" i="24"/>
  <c r="AY241" i="24"/>
  <c r="AX242" i="24"/>
  <c r="AZ249" i="24"/>
  <c r="AY243" i="24"/>
  <c r="AY244" i="24"/>
  <c r="AZ247" i="24"/>
  <c r="AY248" i="24"/>
  <c r="BA250" i="24"/>
  <c r="X234" i="24"/>
  <c r="X235" i="24"/>
  <c r="X236" i="24"/>
  <c r="X237" i="24"/>
  <c r="X238" i="24"/>
  <c r="X239" i="24"/>
  <c r="AY240" i="24"/>
  <c r="X240" i="24"/>
  <c r="AZ243" i="24"/>
  <c r="AZ244" i="24"/>
  <c r="AY245" i="24"/>
  <c r="AZ248" i="24"/>
  <c r="AY249" i="24"/>
  <c r="AY242" i="24"/>
  <c r="AZ246" i="24"/>
  <c r="AY247" i="24"/>
  <c r="AZ250" i="24"/>
  <c r="BA14" i="23"/>
  <c r="X14" i="23"/>
  <c r="AZ16" i="23"/>
  <c r="S15" i="23"/>
  <c r="AX21" i="23"/>
  <c r="AZ46" i="23"/>
  <c r="S45" i="23"/>
  <c r="BA15" i="23"/>
  <c r="T14" i="23"/>
  <c r="AZ14" i="23" s="1"/>
  <c r="X15" i="23"/>
  <c r="AZ81" i="23"/>
  <c r="X250" i="23"/>
  <c r="X249" i="23"/>
  <c r="BA248" i="23"/>
  <c r="X248" i="23"/>
  <c r="BA247" i="23"/>
  <c r="X247" i="23"/>
  <c r="BA246" i="23"/>
  <c r="X246" i="23"/>
  <c r="BA245" i="23"/>
  <c r="X245" i="23"/>
  <c r="BA244" i="23"/>
  <c r="X244" i="23"/>
  <c r="BA243" i="23"/>
  <c r="X243" i="23"/>
  <c r="BA242" i="23"/>
  <c r="X242" i="23"/>
  <c r="BA241" i="23"/>
  <c r="AX247" i="23"/>
  <c r="BA240" i="23"/>
  <c r="X240" i="23"/>
  <c r="BA239" i="23"/>
  <c r="X239" i="23"/>
  <c r="BA238" i="23"/>
  <c r="X238" i="23"/>
  <c r="BA237" i="23"/>
  <c r="X237" i="23"/>
  <c r="BA236" i="23"/>
  <c r="X236" i="23"/>
  <c r="BA235" i="23"/>
  <c r="X235" i="23"/>
  <c r="BA234" i="23"/>
  <c r="AX249" i="23"/>
  <c r="AX245" i="23"/>
  <c r="AX248" i="23"/>
  <c r="AZ241" i="23"/>
  <c r="X241" i="23"/>
  <c r="AX250" i="23"/>
  <c r="AZ238" i="23"/>
  <c r="X229" i="23"/>
  <c r="X228" i="23"/>
  <c r="X227" i="23"/>
  <c r="X226" i="23"/>
  <c r="X225" i="23"/>
  <c r="X224" i="23"/>
  <c r="X223" i="23"/>
  <c r="X222" i="23"/>
  <c r="X221" i="23"/>
  <c r="AZ240" i="23"/>
  <c r="AZ239" i="23"/>
  <c r="AZ237" i="23"/>
  <c r="X234" i="23"/>
  <c r="AX246" i="23"/>
  <c r="AZ243" i="23"/>
  <c r="AZ235" i="23"/>
  <c r="X220" i="23"/>
  <c r="X219" i="23"/>
  <c r="X218" i="23"/>
  <c r="X217" i="23"/>
  <c r="X216" i="23"/>
  <c r="X215" i="23"/>
  <c r="X214" i="23"/>
  <c r="X213" i="23"/>
  <c r="X212" i="23"/>
  <c r="X211" i="23"/>
  <c r="BA210" i="23"/>
  <c r="X210" i="23"/>
  <c r="X209" i="23"/>
  <c r="X208" i="23"/>
  <c r="X207" i="23"/>
  <c r="X206" i="23"/>
  <c r="AZ232" i="23"/>
  <c r="AZ230" i="23"/>
  <c r="AZ228" i="23"/>
  <c r="AZ226" i="23"/>
  <c r="AZ222" i="23"/>
  <c r="AX218" i="23"/>
  <c r="AX214" i="23"/>
  <c r="AX210" i="23"/>
  <c r="AX225" i="23"/>
  <c r="BA220" i="23"/>
  <c r="AX216" i="23"/>
  <c r="AX212" i="23"/>
  <c r="AX208" i="23"/>
  <c r="AZ224" i="23"/>
  <c r="AX219" i="23"/>
  <c r="AX215" i="23"/>
  <c r="AX211" i="23"/>
  <c r="AZ206" i="23"/>
  <c r="AZ205" i="23"/>
  <c r="AZ233" i="23"/>
  <c r="AZ229" i="23"/>
  <c r="AX221" i="23"/>
  <c r="AX209" i="23"/>
  <c r="BA204" i="23"/>
  <c r="X202" i="23"/>
  <c r="BA200" i="23"/>
  <c r="X198" i="23"/>
  <c r="BA196" i="23"/>
  <c r="X194" i="23"/>
  <c r="BA192" i="23"/>
  <c r="X187" i="23"/>
  <c r="X185" i="23"/>
  <c r="X184" i="23"/>
  <c r="X183" i="23"/>
  <c r="X182" i="23"/>
  <c r="X181" i="23"/>
  <c r="X180" i="23"/>
  <c r="X179" i="23"/>
  <c r="X178" i="23"/>
  <c r="X177" i="23"/>
  <c r="X176" i="23"/>
  <c r="X175" i="23"/>
  <c r="X174" i="23"/>
  <c r="X173" i="23"/>
  <c r="X172" i="23"/>
  <c r="X171" i="23"/>
  <c r="BA170" i="23"/>
  <c r="X170" i="23"/>
  <c r="BA169" i="23"/>
  <c r="AZ231" i="23"/>
  <c r="AZ227" i="23"/>
  <c r="AX217" i="23"/>
  <c r="X204" i="23"/>
  <c r="BA202" i="23"/>
  <c r="X200" i="23"/>
  <c r="BA198" i="23"/>
  <c r="X196" i="23"/>
  <c r="BA194" i="23"/>
  <c r="X192" i="23"/>
  <c r="X203" i="23"/>
  <c r="BA201" i="23"/>
  <c r="X199" i="23"/>
  <c r="BA197" i="23"/>
  <c r="X195" i="23"/>
  <c r="BA193" i="23"/>
  <c r="AX234" i="23"/>
  <c r="X205" i="23"/>
  <c r="BA199" i="23"/>
  <c r="X168" i="23"/>
  <c r="X167" i="23"/>
  <c r="X166" i="23"/>
  <c r="X165" i="23"/>
  <c r="X164" i="23"/>
  <c r="X163" i="23"/>
  <c r="X162" i="23"/>
  <c r="X161" i="23"/>
  <c r="X160" i="23"/>
  <c r="X159" i="23"/>
  <c r="X158" i="23"/>
  <c r="X157" i="23"/>
  <c r="X156" i="23"/>
  <c r="X155" i="23"/>
  <c r="X154" i="23"/>
  <c r="X153" i="23"/>
  <c r="X152" i="23"/>
  <c r="X151" i="23"/>
  <c r="X150" i="23"/>
  <c r="X149" i="23"/>
  <c r="X148" i="23"/>
  <c r="X147" i="23"/>
  <c r="X146" i="23"/>
  <c r="X145" i="23"/>
  <c r="X144" i="23"/>
  <c r="X140" i="23"/>
  <c r="X139" i="23"/>
  <c r="X138" i="23"/>
  <c r="X137" i="23"/>
  <c r="X197" i="23"/>
  <c r="AX213" i="23"/>
  <c r="AZ208" i="23"/>
  <c r="X201" i="23"/>
  <c r="BA195" i="23"/>
  <c r="AZ189" i="23"/>
  <c r="AZ187" i="23"/>
  <c r="AZ185" i="23"/>
  <c r="AZ183" i="23"/>
  <c r="AZ181" i="23"/>
  <c r="AZ179" i="23"/>
  <c r="AZ177" i="23"/>
  <c r="AZ175" i="23"/>
  <c r="AZ173" i="23"/>
  <c r="AZ169" i="23"/>
  <c r="X169" i="23"/>
  <c r="AZ167" i="23"/>
  <c r="AZ165" i="23"/>
  <c r="AZ163" i="23"/>
  <c r="AZ161" i="23"/>
  <c r="AZ159" i="23"/>
  <c r="AZ157" i="23"/>
  <c r="AZ155" i="23"/>
  <c r="AZ153" i="23"/>
  <c r="AZ151" i="23"/>
  <c r="AZ149" i="23"/>
  <c r="AZ147" i="23"/>
  <c r="AZ145" i="23"/>
  <c r="AZ143" i="23"/>
  <c r="AZ141" i="23"/>
  <c r="AX137" i="23"/>
  <c r="X136" i="23"/>
  <c r="AZ135" i="23"/>
  <c r="AZ134" i="23"/>
  <c r="AZ133" i="23"/>
  <c r="AZ132" i="23"/>
  <c r="AZ131" i="23"/>
  <c r="AZ130" i="23"/>
  <c r="AX172" i="23"/>
  <c r="AZ168" i="23"/>
  <c r="AZ166" i="23"/>
  <c r="AZ164" i="23"/>
  <c r="AZ162" i="23"/>
  <c r="AZ160" i="23"/>
  <c r="AZ158" i="23"/>
  <c r="AZ156" i="23"/>
  <c r="AZ154" i="23"/>
  <c r="AZ152" i="23"/>
  <c r="AZ150" i="23"/>
  <c r="AZ148" i="23"/>
  <c r="AZ146" i="23"/>
  <c r="AZ144" i="23"/>
  <c r="AZ142" i="23"/>
  <c r="BA203" i="23"/>
  <c r="X193" i="23"/>
  <c r="AZ171" i="23"/>
  <c r="AZ137" i="23"/>
  <c r="AZ139" i="23"/>
  <c r="X129" i="23"/>
  <c r="X127" i="23"/>
  <c r="X125" i="23"/>
  <c r="X123" i="23"/>
  <c r="X121" i="23"/>
  <c r="X128" i="23"/>
  <c r="X126" i="23"/>
  <c r="X124" i="23"/>
  <c r="X122" i="23"/>
  <c r="X120" i="23"/>
  <c r="AZ188" i="23"/>
  <c r="AZ184" i="23"/>
  <c r="AZ180" i="23"/>
  <c r="AZ176" i="23"/>
  <c r="AY134" i="23"/>
  <c r="AY132" i="23"/>
  <c r="AY130" i="23"/>
  <c r="BA129" i="23"/>
  <c r="BA127" i="23"/>
  <c r="BA125" i="23"/>
  <c r="BA123" i="23"/>
  <c r="BA121" i="23"/>
  <c r="BA117" i="23"/>
  <c r="X116" i="23"/>
  <c r="BA115" i="23"/>
  <c r="X114" i="23"/>
  <c r="AZ182" i="23"/>
  <c r="BA128" i="23"/>
  <c r="BA124" i="23"/>
  <c r="BA120" i="23"/>
  <c r="BA116" i="23"/>
  <c r="X115" i="23"/>
  <c r="BA114" i="23"/>
  <c r="X104" i="23"/>
  <c r="X102" i="23"/>
  <c r="X100" i="23"/>
  <c r="X98" i="23"/>
  <c r="X96" i="23"/>
  <c r="X94" i="23"/>
  <c r="AZ178" i="23"/>
  <c r="X117" i="23"/>
  <c r="BA105" i="23"/>
  <c r="BA103" i="23"/>
  <c r="BA101" i="23"/>
  <c r="BA99" i="23"/>
  <c r="BA97" i="23"/>
  <c r="BA95" i="23"/>
  <c r="AZ174" i="23"/>
  <c r="BA102" i="23"/>
  <c r="X101" i="23"/>
  <c r="BA94" i="23"/>
  <c r="X79" i="23"/>
  <c r="BA77" i="23"/>
  <c r="X75" i="23"/>
  <c r="BA73" i="23"/>
  <c r="X71" i="23"/>
  <c r="X57" i="23"/>
  <c r="BA55" i="23"/>
  <c r="X53" i="23"/>
  <c r="BA51" i="23"/>
  <c r="X49" i="23"/>
  <c r="BA47" i="23"/>
  <c r="BA33" i="23"/>
  <c r="X31" i="23"/>
  <c r="BA29" i="23"/>
  <c r="X27" i="23"/>
  <c r="BA25" i="23"/>
  <c r="X23" i="23"/>
  <c r="BA12" i="23"/>
  <c r="X12" i="23"/>
  <c r="AY11" i="23"/>
  <c r="AZ10" i="23"/>
  <c r="AZ190" i="23"/>
  <c r="X105" i="23"/>
  <c r="X81" i="23"/>
  <c r="X77" i="23"/>
  <c r="X73" i="23"/>
  <c r="BA71" i="23"/>
  <c r="X51" i="23"/>
  <c r="X47" i="23"/>
  <c r="BA31" i="23"/>
  <c r="BA27" i="23"/>
  <c r="BA23" i="23"/>
  <c r="BA11" i="23"/>
  <c r="X11" i="23"/>
  <c r="AX10" i="23"/>
  <c r="X10" i="23"/>
  <c r="AZ186" i="23"/>
  <c r="X78" i="23"/>
  <c r="X56" i="23"/>
  <c r="BA54" i="23"/>
  <c r="X52" i="23"/>
  <c r="BA126" i="23"/>
  <c r="BA122" i="23"/>
  <c r="BA104" i="23"/>
  <c r="X103" i="23"/>
  <c r="BA96" i="23"/>
  <c r="X95" i="23"/>
  <c r="X80" i="23"/>
  <c r="BA78" i="23"/>
  <c r="X76" i="23"/>
  <c r="BA74" i="23"/>
  <c r="X72" i="23"/>
  <c r="BA70" i="23"/>
  <c r="BA56" i="23"/>
  <c r="X54" i="23"/>
  <c r="BA52" i="23"/>
  <c r="X50" i="23"/>
  <c r="BA48" i="23"/>
  <c r="X46" i="23"/>
  <c r="X32" i="23"/>
  <c r="BA30" i="23"/>
  <c r="X28" i="23"/>
  <c r="BA26" i="23"/>
  <c r="X24" i="23"/>
  <c r="BA22" i="23"/>
  <c r="BA13" i="23"/>
  <c r="X13" i="23"/>
  <c r="AZ12" i="23"/>
  <c r="AX11" i="23"/>
  <c r="AY10" i="23"/>
  <c r="AD10" i="23"/>
  <c r="BA98" i="23"/>
  <c r="X97" i="23"/>
  <c r="BA82" i="23"/>
  <c r="BA79" i="23"/>
  <c r="BA75" i="23"/>
  <c r="BA57" i="23"/>
  <c r="X55" i="23"/>
  <c r="BA53" i="23"/>
  <c r="BA49" i="23"/>
  <c r="X33" i="23"/>
  <c r="X29" i="23"/>
  <c r="X25" i="23"/>
  <c r="AY135" i="23"/>
  <c r="AY133" i="23"/>
  <c r="AY131" i="23"/>
  <c r="BA100" i="23"/>
  <c r="X99" i="23"/>
  <c r="X85" i="23"/>
  <c r="BA84" i="23"/>
  <c r="BA80" i="23"/>
  <c r="BA76" i="23"/>
  <c r="X74" i="23"/>
  <c r="BA72" i="23"/>
  <c r="X70" i="23"/>
  <c r="BA50" i="23"/>
  <c r="AZ11" i="23"/>
  <c r="T13" i="23"/>
  <c r="X22" i="23"/>
  <c r="R22" i="23"/>
  <c r="AX22" i="23" s="1"/>
  <c r="AY23" i="23"/>
  <c r="AZ24" i="23"/>
  <c r="BA24" i="23"/>
  <c r="X26" i="23"/>
  <c r="R26" i="23"/>
  <c r="AX26" i="23" s="1"/>
  <c r="AY27" i="23"/>
  <c r="AZ28" i="23"/>
  <c r="BA28" i="23"/>
  <c r="X30" i="23"/>
  <c r="R30" i="23"/>
  <c r="AX30" i="23" s="1"/>
  <c r="AY31" i="23"/>
  <c r="AZ32" i="23"/>
  <c r="BA32" i="23"/>
  <c r="AX45" i="23"/>
  <c r="AZ50" i="23"/>
  <c r="R70" i="23"/>
  <c r="AX70" i="23" s="1"/>
  <c r="AY71" i="23"/>
  <c r="R74" i="23"/>
  <c r="AX74" i="23" s="1"/>
  <c r="AY75" i="23"/>
  <c r="T82" i="23"/>
  <c r="BA83" i="23"/>
  <c r="T107" i="23"/>
  <c r="BA108" i="23"/>
  <c r="X108" i="23"/>
  <c r="BA16" i="23"/>
  <c r="X16" i="23"/>
  <c r="AZ27" i="23"/>
  <c r="R29" i="23"/>
  <c r="AX29" i="23" s="1"/>
  <c r="AY30" i="23"/>
  <c r="AZ31" i="23"/>
  <c r="T36" i="23"/>
  <c r="BA37" i="23"/>
  <c r="X37" i="23"/>
  <c r="R47" i="23"/>
  <c r="AX47" i="23" s="1"/>
  <c r="AY48" i="23"/>
  <c r="AZ57" i="23"/>
  <c r="T59" i="23"/>
  <c r="BA60" i="23"/>
  <c r="X60" i="23"/>
  <c r="T67" i="23"/>
  <c r="BA68" i="23"/>
  <c r="X68" i="23"/>
  <c r="AY70" i="23"/>
  <c r="AZ71" i="23"/>
  <c r="R73" i="23"/>
  <c r="AX73" i="23" s="1"/>
  <c r="AY74" i="23"/>
  <c r="AZ75" i="23"/>
  <c r="AZ102" i="23"/>
  <c r="S101" i="23"/>
  <c r="T108" i="23"/>
  <c r="BA109" i="23"/>
  <c r="X109" i="23"/>
  <c r="AY113" i="23"/>
  <c r="AZ22" i="23"/>
  <c r="S21" i="23"/>
  <c r="R24" i="23"/>
  <c r="AX24" i="23" s="1"/>
  <c r="AY25" i="23"/>
  <c r="AZ26" i="23"/>
  <c r="R28" i="23"/>
  <c r="AX28" i="23" s="1"/>
  <c r="AY29" i="23"/>
  <c r="AZ30" i="23"/>
  <c r="R46" i="23"/>
  <c r="AX46" i="23" s="1"/>
  <c r="AY47" i="23"/>
  <c r="AZ48" i="23"/>
  <c r="R50" i="23"/>
  <c r="AX50" i="23" s="1"/>
  <c r="AY51" i="23"/>
  <c r="AZ52" i="23"/>
  <c r="R54" i="23"/>
  <c r="AX54" i="23" s="1"/>
  <c r="AY55" i="23"/>
  <c r="AZ56" i="23"/>
  <c r="R69" i="23"/>
  <c r="AX69" i="23" s="1"/>
  <c r="AZ70" i="23"/>
  <c r="S69" i="23"/>
  <c r="R72" i="23"/>
  <c r="AX72" i="23" s="1"/>
  <c r="AY73" i="23"/>
  <c r="AZ74" i="23"/>
  <c r="R76" i="23"/>
  <c r="AX76" i="23" s="1"/>
  <c r="AY77" i="23"/>
  <c r="AZ78" i="23"/>
  <c r="T88" i="23"/>
  <c r="BA89" i="23"/>
  <c r="X89" i="23"/>
  <c r="T92" i="23"/>
  <c r="BA93" i="23"/>
  <c r="X93" i="23"/>
  <c r="R95" i="23"/>
  <c r="AX95" i="23" s="1"/>
  <c r="AY96" i="23"/>
  <c r="AZ100" i="23"/>
  <c r="S99" i="23"/>
  <c r="T118" i="23"/>
  <c r="X119" i="23"/>
  <c r="BA119" i="23"/>
  <c r="AZ120" i="23"/>
  <c r="S119" i="23"/>
  <c r="AZ124" i="23"/>
  <c r="S123" i="23"/>
  <c r="R48" i="23"/>
  <c r="AX48" i="23" s="1"/>
  <c r="AY49" i="23"/>
  <c r="R52" i="23"/>
  <c r="AX52" i="23" s="1"/>
  <c r="AY53" i="23"/>
  <c r="AZ54" i="23"/>
  <c r="AZ72" i="23"/>
  <c r="AZ76" i="23"/>
  <c r="R78" i="23"/>
  <c r="AX78" i="23" s="1"/>
  <c r="AY79" i="23"/>
  <c r="AZ80" i="23"/>
  <c r="BA81" i="23"/>
  <c r="S95" i="23"/>
  <c r="R99" i="23"/>
  <c r="AX99" i="23" s="1"/>
  <c r="AY100" i="23"/>
  <c r="AZ104" i="23"/>
  <c r="S103" i="23"/>
  <c r="T111" i="23"/>
  <c r="BA112" i="23"/>
  <c r="X112" i="23"/>
  <c r="T17" i="23"/>
  <c r="BA18" i="23"/>
  <c r="X18" i="23"/>
  <c r="T19" i="23"/>
  <c r="BA20" i="23"/>
  <c r="X20" i="23"/>
  <c r="AY22" i="23"/>
  <c r="AZ23" i="23"/>
  <c r="R25" i="23"/>
  <c r="AX25" i="23" s="1"/>
  <c r="AY26" i="23"/>
  <c r="T34" i="23"/>
  <c r="BA35" i="23"/>
  <c r="X35" i="23"/>
  <c r="T38" i="23"/>
  <c r="BA39" i="23"/>
  <c r="X39" i="23"/>
  <c r="T40" i="23"/>
  <c r="BA41" i="23"/>
  <c r="X41" i="23"/>
  <c r="T42" i="23"/>
  <c r="BA43" i="23"/>
  <c r="X43" i="23"/>
  <c r="T45" i="23"/>
  <c r="T44" i="23"/>
  <c r="BA45" i="23"/>
  <c r="X45" i="23"/>
  <c r="AZ49" i="23"/>
  <c r="R51" i="23"/>
  <c r="AX51" i="23" s="1"/>
  <c r="AY52" i="23"/>
  <c r="AZ53" i="23"/>
  <c r="R55" i="23"/>
  <c r="AX55" i="23" s="1"/>
  <c r="AY56" i="23"/>
  <c r="BA58" i="23"/>
  <c r="X58" i="23"/>
  <c r="T61" i="23"/>
  <c r="BA62" i="23"/>
  <c r="X62" i="23"/>
  <c r="T63" i="23"/>
  <c r="BA64" i="23"/>
  <c r="X64" i="23"/>
  <c r="T65" i="23"/>
  <c r="BA66" i="23"/>
  <c r="X66" i="23"/>
  <c r="R77" i="23"/>
  <c r="AX77" i="23" s="1"/>
  <c r="AY78" i="23"/>
  <c r="AZ79" i="23"/>
  <c r="X83" i="23"/>
  <c r="AZ94" i="23"/>
  <c r="S93" i="23"/>
  <c r="AX132" i="23"/>
  <c r="AX134" i="23"/>
  <c r="AX136" i="23"/>
  <c r="T15" i="23"/>
  <c r="BA17" i="23"/>
  <c r="X17" i="23"/>
  <c r="T18" i="23"/>
  <c r="BA19" i="23"/>
  <c r="X19" i="23"/>
  <c r="T21" i="23"/>
  <c r="T20" i="23"/>
  <c r="BA21" i="23"/>
  <c r="X21" i="23"/>
  <c r="R23" i="23"/>
  <c r="AX23" i="23" s="1"/>
  <c r="R27" i="23"/>
  <c r="AX27" i="23" s="1"/>
  <c r="AY28" i="23"/>
  <c r="AZ29" i="23"/>
  <c r="R31" i="23"/>
  <c r="AX31" i="23" s="1"/>
  <c r="AY32" i="23"/>
  <c r="AZ33" i="23"/>
  <c r="BA34" i="23"/>
  <c r="X34" i="23"/>
  <c r="T35" i="23"/>
  <c r="BA36" i="23"/>
  <c r="X36" i="23"/>
  <c r="T37" i="23"/>
  <c r="BA38" i="23"/>
  <c r="X38" i="23"/>
  <c r="T39" i="23"/>
  <c r="BA40" i="23"/>
  <c r="X40" i="23"/>
  <c r="T41" i="23"/>
  <c r="BA42" i="23"/>
  <c r="X42" i="23"/>
  <c r="T43" i="23"/>
  <c r="BA44" i="23"/>
  <c r="X44" i="23"/>
  <c r="AY46" i="23"/>
  <c r="AZ47" i="23"/>
  <c r="R49" i="23"/>
  <c r="AX49" i="23" s="1"/>
  <c r="AY50" i="23"/>
  <c r="AZ51" i="23"/>
  <c r="R53" i="23"/>
  <c r="AX53" i="23" s="1"/>
  <c r="AY54" i="23"/>
  <c r="AZ55" i="23"/>
  <c r="T58" i="23"/>
  <c r="BA59" i="23"/>
  <c r="X59" i="23"/>
  <c r="T60" i="23"/>
  <c r="BA61" i="23"/>
  <c r="X61" i="23"/>
  <c r="T62" i="23"/>
  <c r="BA63" i="23"/>
  <c r="X63" i="23"/>
  <c r="T64" i="23"/>
  <c r="BA65" i="23"/>
  <c r="X65" i="23"/>
  <c r="T66" i="23"/>
  <c r="BA67" i="23"/>
  <c r="X67" i="23"/>
  <c r="T68" i="23"/>
  <c r="BA69" i="23"/>
  <c r="X69" i="23"/>
  <c r="T69" i="23"/>
  <c r="R71" i="23"/>
  <c r="AX71" i="23" s="1"/>
  <c r="AY72" i="23"/>
  <c r="AZ73" i="23"/>
  <c r="R75" i="23"/>
  <c r="AX75" i="23" s="1"/>
  <c r="AY76" i="23"/>
  <c r="AZ77" i="23"/>
  <c r="R79" i="23"/>
  <c r="AX79" i="23" s="1"/>
  <c r="AY80" i="23"/>
  <c r="X82" i="23"/>
  <c r="T84" i="23"/>
  <c r="BA85" i="23"/>
  <c r="T89" i="23"/>
  <c r="BA90" i="23"/>
  <c r="X90" i="23"/>
  <c r="R93" i="23"/>
  <c r="AX93" i="23" s="1"/>
  <c r="AY94" i="23"/>
  <c r="AZ98" i="23"/>
  <c r="S97" i="23"/>
  <c r="R101" i="23"/>
  <c r="AX101" i="23" s="1"/>
  <c r="AY102" i="23"/>
  <c r="AZ128" i="23"/>
  <c r="S127" i="23"/>
  <c r="T83" i="23"/>
  <c r="T85" i="23"/>
  <c r="BA86" i="23"/>
  <c r="T86" i="23"/>
  <c r="BA87" i="23"/>
  <c r="X87" i="23"/>
  <c r="T90" i="23"/>
  <c r="BA91" i="23"/>
  <c r="X91" i="23"/>
  <c r="T93" i="23"/>
  <c r="AZ95" i="23"/>
  <c r="AZ97" i="23"/>
  <c r="AZ101" i="23"/>
  <c r="AZ103" i="23"/>
  <c r="T105" i="23"/>
  <c r="BA106" i="23"/>
  <c r="X106" i="23"/>
  <c r="T109" i="23"/>
  <c r="BA110" i="23"/>
  <c r="X110" i="23"/>
  <c r="T113" i="23"/>
  <c r="T112" i="23"/>
  <c r="BA113" i="23"/>
  <c r="X113" i="23"/>
  <c r="AZ122" i="23"/>
  <c r="S121" i="23"/>
  <c r="AZ126" i="23"/>
  <c r="S125" i="23"/>
  <c r="AZ138" i="23"/>
  <c r="BA139" i="23"/>
  <c r="X84" i="23"/>
  <c r="X86" i="23"/>
  <c r="T87" i="23"/>
  <c r="BA88" i="23"/>
  <c r="X88" i="23"/>
  <c r="T91" i="23"/>
  <c r="BA92" i="23"/>
  <c r="X92" i="23"/>
  <c r="T106" i="23"/>
  <c r="BA107" i="23"/>
  <c r="X107" i="23"/>
  <c r="T110" i="23"/>
  <c r="BA111" i="23"/>
  <c r="X111" i="23"/>
  <c r="R115" i="23"/>
  <c r="AX115" i="23" s="1"/>
  <c r="AY116" i="23"/>
  <c r="AZ117" i="23"/>
  <c r="T119" i="23"/>
  <c r="AZ121" i="23"/>
  <c r="AZ123" i="23"/>
  <c r="AZ125" i="23"/>
  <c r="AZ127" i="23"/>
  <c r="AX130" i="23"/>
  <c r="AX131" i="23"/>
  <c r="AX133" i="23"/>
  <c r="AX135" i="23"/>
  <c r="AY137" i="23"/>
  <c r="AX138" i="23"/>
  <c r="AZ114" i="23"/>
  <c r="AZ116" i="23"/>
  <c r="X118" i="23"/>
  <c r="R128" i="23"/>
  <c r="AX128" i="23" s="1"/>
  <c r="AY129" i="23"/>
  <c r="AX129" i="23"/>
  <c r="BA132" i="23"/>
  <c r="X132" i="23"/>
  <c r="BA134" i="23"/>
  <c r="X134" i="23"/>
  <c r="AX142" i="23"/>
  <c r="AX144" i="23"/>
  <c r="AX146" i="23"/>
  <c r="AX148" i="23"/>
  <c r="AX150" i="23"/>
  <c r="AX152" i="23"/>
  <c r="AX154" i="23"/>
  <c r="AX156" i="23"/>
  <c r="AX158" i="23"/>
  <c r="AX160" i="23"/>
  <c r="AX162" i="23"/>
  <c r="AX164" i="23"/>
  <c r="AX166" i="23"/>
  <c r="AX168" i="23"/>
  <c r="R112" i="23"/>
  <c r="AX112" i="23" s="1"/>
  <c r="AY115" i="23"/>
  <c r="T115" i="23"/>
  <c r="BA118" i="23"/>
  <c r="S120" i="23"/>
  <c r="S122" i="23"/>
  <c r="S124" i="23"/>
  <c r="S126" i="23"/>
  <c r="T129" i="23"/>
  <c r="BA130" i="23"/>
  <c r="X130" i="23"/>
  <c r="BA131" i="23"/>
  <c r="X131" i="23"/>
  <c r="BA133" i="23"/>
  <c r="X133" i="23"/>
  <c r="BA135" i="23"/>
  <c r="X135" i="23"/>
  <c r="AZ136" i="23"/>
  <c r="AX139" i="23"/>
  <c r="AZ140" i="23"/>
  <c r="BA137" i="23"/>
  <c r="AY139" i="23"/>
  <c r="AX140" i="23"/>
  <c r="AX141" i="23"/>
  <c r="AX143" i="23"/>
  <c r="AX145" i="23"/>
  <c r="AX147" i="23"/>
  <c r="AX149" i="23"/>
  <c r="AX151" i="23"/>
  <c r="AX153" i="23"/>
  <c r="AX155" i="23"/>
  <c r="AX157" i="23"/>
  <c r="AX159" i="23"/>
  <c r="AX161" i="23"/>
  <c r="AX163" i="23"/>
  <c r="AX165" i="23"/>
  <c r="AX167" i="23"/>
  <c r="AX169" i="23"/>
  <c r="AX171" i="23"/>
  <c r="AZ172" i="23"/>
  <c r="AY173" i="23"/>
  <c r="AY175" i="23"/>
  <c r="AY177" i="23"/>
  <c r="AY179" i="23"/>
  <c r="AY181" i="23"/>
  <c r="AY183" i="23"/>
  <c r="AY185" i="23"/>
  <c r="AY187" i="23"/>
  <c r="AY189" i="23"/>
  <c r="AY191" i="23"/>
  <c r="AX193" i="23"/>
  <c r="AZ203" i="23"/>
  <c r="BA136" i="23"/>
  <c r="BA138" i="23"/>
  <c r="AY140" i="23"/>
  <c r="AY141" i="23"/>
  <c r="BA142" i="23"/>
  <c r="AY143" i="23"/>
  <c r="BA144" i="23"/>
  <c r="AY145" i="23"/>
  <c r="BA146" i="23"/>
  <c r="AY147" i="23"/>
  <c r="BA148" i="23"/>
  <c r="AY149" i="23"/>
  <c r="BA150" i="23"/>
  <c r="AY151" i="23"/>
  <c r="BA152" i="23"/>
  <c r="AY153" i="23"/>
  <c r="BA154" i="23"/>
  <c r="AY155" i="23"/>
  <c r="BA156" i="23"/>
  <c r="AY157" i="23"/>
  <c r="BA158" i="23"/>
  <c r="AY159" i="23"/>
  <c r="BA160" i="23"/>
  <c r="AY161" i="23"/>
  <c r="BA162" i="23"/>
  <c r="AY163" i="23"/>
  <c r="BA164" i="23"/>
  <c r="AY165" i="23"/>
  <c r="BA166" i="23"/>
  <c r="AY167" i="23"/>
  <c r="BA168" i="23"/>
  <c r="AX170" i="23"/>
  <c r="AY196" i="23"/>
  <c r="AY136" i="23"/>
  <c r="AY138" i="23"/>
  <c r="BA140" i="23"/>
  <c r="BA141" i="23"/>
  <c r="AY142" i="23"/>
  <c r="BA143" i="23"/>
  <c r="AY144" i="23"/>
  <c r="BA145" i="23"/>
  <c r="AY146" i="23"/>
  <c r="BA147" i="23"/>
  <c r="AY148" i="23"/>
  <c r="BA149" i="23"/>
  <c r="AY150" i="23"/>
  <c r="BA151" i="23"/>
  <c r="AY152" i="23"/>
  <c r="BA153" i="23"/>
  <c r="AY154" i="23"/>
  <c r="BA155" i="23"/>
  <c r="AY156" i="23"/>
  <c r="BA157" i="23"/>
  <c r="AY158" i="23"/>
  <c r="BA159" i="23"/>
  <c r="AY160" i="23"/>
  <c r="BA161" i="23"/>
  <c r="AY162" i="23"/>
  <c r="BA163" i="23"/>
  <c r="AY164" i="23"/>
  <c r="BA165" i="23"/>
  <c r="AY166" i="23"/>
  <c r="BA167" i="23"/>
  <c r="AY168" i="23"/>
  <c r="AZ170" i="23"/>
  <c r="BA171" i="23"/>
  <c r="AX173" i="23"/>
  <c r="BA174" i="23"/>
  <c r="BA176" i="23"/>
  <c r="BA178" i="23"/>
  <c r="BA180" i="23"/>
  <c r="BA182" i="23"/>
  <c r="BA184" i="23"/>
  <c r="BA186" i="23"/>
  <c r="BA188" i="23"/>
  <c r="BA190" i="23"/>
  <c r="AY169" i="23"/>
  <c r="AY171" i="23"/>
  <c r="BA173" i="23"/>
  <c r="AY174" i="23"/>
  <c r="BA175" i="23"/>
  <c r="AY176" i="23"/>
  <c r="BA177" i="23"/>
  <c r="AY178" i="23"/>
  <c r="BA179" i="23"/>
  <c r="AY180" i="23"/>
  <c r="BA181" i="23"/>
  <c r="AY182" i="23"/>
  <c r="BA183" i="23"/>
  <c r="AY184" i="23"/>
  <c r="BA185" i="23"/>
  <c r="AY186" i="23"/>
  <c r="BA187" i="23"/>
  <c r="AY188" i="23"/>
  <c r="BA189" i="23"/>
  <c r="AY190" i="23"/>
  <c r="X191" i="23"/>
  <c r="AZ195" i="23"/>
  <c r="AX201" i="23"/>
  <c r="AY204" i="23"/>
  <c r="AY172" i="23"/>
  <c r="AX175" i="23"/>
  <c r="AX177" i="23"/>
  <c r="AX179" i="23"/>
  <c r="AX181" i="23"/>
  <c r="AX183" i="23"/>
  <c r="AX185" i="23"/>
  <c r="AX187" i="23"/>
  <c r="AX189" i="23"/>
  <c r="AX197" i="23"/>
  <c r="AY200" i="23"/>
  <c r="AZ212" i="23"/>
  <c r="X141" i="23"/>
  <c r="X142" i="23"/>
  <c r="X143" i="23"/>
  <c r="AY170" i="23"/>
  <c r="BA172" i="23"/>
  <c r="AX174" i="23"/>
  <c r="AX176" i="23"/>
  <c r="AX178" i="23"/>
  <c r="AX180" i="23"/>
  <c r="AX182" i="23"/>
  <c r="AX184" i="23"/>
  <c r="AX186" i="23"/>
  <c r="AX188" i="23"/>
  <c r="AX190" i="23"/>
  <c r="AY192" i="23"/>
  <c r="AZ199" i="23"/>
  <c r="AX205" i="23"/>
  <c r="AX206" i="23"/>
  <c r="AZ209" i="23"/>
  <c r="BA219" i="23"/>
  <c r="BA191" i="23"/>
  <c r="AZ193" i="23"/>
  <c r="AY194" i="23"/>
  <c r="AX195" i="23"/>
  <c r="AZ197" i="23"/>
  <c r="AY198" i="23"/>
  <c r="AX199" i="23"/>
  <c r="AZ201" i="23"/>
  <c r="AY202" i="23"/>
  <c r="AX203" i="23"/>
  <c r="BA211" i="23"/>
  <c r="AY213" i="23"/>
  <c r="AZ220" i="23"/>
  <c r="AX191" i="23"/>
  <c r="AX192" i="23"/>
  <c r="AZ194" i="23"/>
  <c r="AY195" i="23"/>
  <c r="AX196" i="23"/>
  <c r="AZ198" i="23"/>
  <c r="AY199" i="23"/>
  <c r="AX200" i="23"/>
  <c r="AZ202" i="23"/>
  <c r="AY203" i="23"/>
  <c r="AX204" i="23"/>
  <c r="BA205" i="23"/>
  <c r="AZ207" i="23"/>
  <c r="BA208" i="23"/>
  <c r="AZ216" i="23"/>
  <c r="X186" i="23"/>
  <c r="X188" i="23"/>
  <c r="X189" i="23"/>
  <c r="X190" i="23"/>
  <c r="AZ191" i="23"/>
  <c r="AZ192" i="23"/>
  <c r="AY193" i="23"/>
  <c r="AX194" i="23"/>
  <c r="AZ196" i="23"/>
  <c r="AY197" i="23"/>
  <c r="AX198" i="23"/>
  <c r="AZ200" i="23"/>
  <c r="AY201" i="23"/>
  <c r="AX202" i="23"/>
  <c r="AZ204" i="23"/>
  <c r="AY205" i="23"/>
  <c r="AY206" i="23"/>
  <c r="AX207" i="23"/>
  <c r="BA215" i="23"/>
  <c r="AY217" i="23"/>
  <c r="AX239" i="23"/>
  <c r="BA206" i="23"/>
  <c r="AY208" i="23"/>
  <c r="AZ210" i="23"/>
  <c r="AY211" i="23"/>
  <c r="BA213" i="23"/>
  <c r="AZ214" i="23"/>
  <c r="AY215" i="23"/>
  <c r="BA217" i="23"/>
  <c r="AZ218" i="23"/>
  <c r="AY219" i="23"/>
  <c r="AX220" i="23"/>
  <c r="AX222" i="23"/>
  <c r="AX224" i="23"/>
  <c r="AZ225" i="23"/>
  <c r="AY226" i="23"/>
  <c r="AY228" i="23"/>
  <c r="AY230" i="23"/>
  <c r="AY232" i="23"/>
  <c r="AX237" i="23"/>
  <c r="BA207" i="23"/>
  <c r="AY209" i="23"/>
  <c r="AZ211" i="23"/>
  <c r="AY212" i="23"/>
  <c r="BA214" i="23"/>
  <c r="AZ215" i="23"/>
  <c r="AY216" i="23"/>
  <c r="BA218" i="23"/>
  <c r="AZ219" i="23"/>
  <c r="AZ221" i="23"/>
  <c r="AY222" i="23"/>
  <c r="AX223" i="23"/>
  <c r="AY207" i="23"/>
  <c r="BA209" i="23"/>
  <c r="AY210" i="23"/>
  <c r="BA212" i="23"/>
  <c r="AZ213" i="23"/>
  <c r="AY214" i="23"/>
  <c r="BA216" i="23"/>
  <c r="AZ217" i="23"/>
  <c r="AY218" i="23"/>
  <c r="AZ223" i="23"/>
  <c r="BA224" i="23"/>
  <c r="AX226" i="23"/>
  <c r="BA227" i="23"/>
  <c r="BA229" i="23"/>
  <c r="BA231" i="23"/>
  <c r="BA233" i="23"/>
  <c r="BA222" i="23"/>
  <c r="AY224" i="23"/>
  <c r="BA226" i="23"/>
  <c r="AY227" i="23"/>
  <c r="BA228" i="23"/>
  <c r="AY229" i="23"/>
  <c r="BA230" i="23"/>
  <c r="AY231" i="23"/>
  <c r="BA232" i="23"/>
  <c r="AY233" i="23"/>
  <c r="AX235" i="23"/>
  <c r="AY220" i="23"/>
  <c r="AY221" i="23"/>
  <c r="BA223" i="23"/>
  <c r="AY225" i="23"/>
  <c r="AX228" i="23"/>
  <c r="AX230" i="23"/>
  <c r="AX232" i="23"/>
  <c r="AY235" i="23"/>
  <c r="AX236" i="23"/>
  <c r="AX244" i="23"/>
  <c r="BA221" i="23"/>
  <c r="AY223" i="23"/>
  <c r="BA225" i="23"/>
  <c r="AX227" i="23"/>
  <c r="AX229" i="23"/>
  <c r="AX231" i="23"/>
  <c r="AX233" i="23"/>
  <c r="AZ234" i="23"/>
  <c r="AZ236" i="23"/>
  <c r="AY246" i="23"/>
  <c r="AX238" i="23"/>
  <c r="AX240" i="23"/>
  <c r="AX241" i="23"/>
  <c r="AX243" i="23"/>
  <c r="AZ244" i="23"/>
  <c r="AZ245" i="23"/>
  <c r="AY234" i="23"/>
  <c r="AY238" i="23"/>
  <c r="AX242" i="23"/>
  <c r="AY250" i="23"/>
  <c r="X230" i="23"/>
  <c r="X231" i="23"/>
  <c r="X232" i="23"/>
  <c r="X233" i="23"/>
  <c r="AY236" i="23"/>
  <c r="AY237" i="23"/>
  <c r="AY239" i="23"/>
  <c r="AZ242" i="23"/>
  <c r="AZ249" i="23"/>
  <c r="AY241" i="23"/>
  <c r="AY243" i="23"/>
  <c r="AZ247" i="23"/>
  <c r="AY248" i="23"/>
  <c r="BA250" i="23"/>
  <c r="AY244" i="23"/>
  <c r="AY245" i="23"/>
  <c r="AZ248" i="23"/>
  <c r="AY249" i="23"/>
  <c r="AY240" i="23"/>
  <c r="AY242" i="23"/>
  <c r="AZ246" i="23"/>
  <c r="AY247" i="23"/>
  <c r="BA249" i="23"/>
  <c r="AZ250" i="23"/>
  <c r="T41" i="22"/>
  <c r="S40" i="22" s="1"/>
  <c r="T99" i="22"/>
  <c r="AZ99" i="22" s="1"/>
  <c r="S12" i="22"/>
  <c r="AY12" i="22" s="1"/>
  <c r="T28" i="22"/>
  <c r="S27" i="22" s="1"/>
  <c r="AY27" i="22" s="1"/>
  <c r="T36" i="22"/>
  <c r="S35" i="22" s="1"/>
  <c r="T44" i="22"/>
  <c r="S43" i="22" s="1"/>
  <c r="X72" i="22"/>
  <c r="T73" i="22"/>
  <c r="S72" i="22" s="1"/>
  <c r="AY72" i="22" s="1"/>
  <c r="T75" i="22"/>
  <c r="S74" i="22" s="1"/>
  <c r="T77" i="22"/>
  <c r="S76" i="22" s="1"/>
  <c r="T80" i="22"/>
  <c r="S79" i="22" s="1"/>
  <c r="R78" i="22" s="1"/>
  <c r="AX78" i="22" s="1"/>
  <c r="T96" i="22"/>
  <c r="AZ96" i="22" s="1"/>
  <c r="T100" i="22"/>
  <c r="T104" i="22"/>
  <c r="T55" i="22"/>
  <c r="S54" i="22" s="1"/>
  <c r="AY54" i="22" s="1"/>
  <c r="T79" i="22"/>
  <c r="S78" i="22" s="1"/>
  <c r="R77" i="22" s="1"/>
  <c r="AX77" i="22" s="1"/>
  <c r="T95" i="22"/>
  <c r="AZ95" i="22" s="1"/>
  <c r="T103" i="22"/>
  <c r="AZ103" i="22" s="1"/>
  <c r="T18" i="22"/>
  <c r="S17" i="22" s="1"/>
  <c r="T21" i="22"/>
  <c r="S20" i="22" s="1"/>
  <c r="AY20" i="22" s="1"/>
  <c r="T26" i="22"/>
  <c r="S25" i="22" s="1"/>
  <c r="T34" i="22"/>
  <c r="S33" i="22" s="1"/>
  <c r="T42" i="22"/>
  <c r="S41" i="22" s="1"/>
  <c r="T70" i="22"/>
  <c r="S69" i="22" s="1"/>
  <c r="T97" i="22"/>
  <c r="AZ97" i="22" s="1"/>
  <c r="T101" i="22"/>
  <c r="AZ101" i="22" s="1"/>
  <c r="T117" i="22"/>
  <c r="S116" i="22" s="1"/>
  <c r="T119" i="22"/>
  <c r="S118" i="22" s="1"/>
  <c r="T121" i="22"/>
  <c r="T123" i="22"/>
  <c r="T125" i="22"/>
  <c r="S124" i="22" s="1"/>
  <c r="T127" i="22"/>
  <c r="S126" i="22" s="1"/>
  <c r="AZ16" i="22"/>
  <c r="AZ44" i="22"/>
  <c r="S13" i="22"/>
  <c r="AY13" i="22" s="1"/>
  <c r="BA101" i="22"/>
  <c r="T14" i="22"/>
  <c r="AZ14" i="22" s="1"/>
  <c r="AZ36" i="22"/>
  <c r="X74" i="22"/>
  <c r="T29" i="22"/>
  <c r="S28" i="22" s="1"/>
  <c r="AY28" i="22" s="1"/>
  <c r="AZ34" i="22"/>
  <c r="T47" i="22"/>
  <c r="S46" i="22" s="1"/>
  <c r="AY46" i="22" s="1"/>
  <c r="X76" i="22"/>
  <c r="BA97" i="22"/>
  <c r="BA105" i="22"/>
  <c r="T38" i="22"/>
  <c r="T17" i="22"/>
  <c r="T45" i="22"/>
  <c r="X50" i="22"/>
  <c r="BA56" i="22"/>
  <c r="BA99" i="22"/>
  <c r="T20" i="22"/>
  <c r="T23" i="22"/>
  <c r="S22" i="22" s="1"/>
  <c r="AY22" i="22" s="1"/>
  <c r="T25" i="22"/>
  <c r="S24" i="22" s="1"/>
  <c r="R23" i="22" s="1"/>
  <c r="AX23" i="22" s="1"/>
  <c r="T27" i="22"/>
  <c r="S26" i="22" s="1"/>
  <c r="AY26" i="22" s="1"/>
  <c r="T31" i="22"/>
  <c r="S30" i="22" s="1"/>
  <c r="R29" i="22" s="1"/>
  <c r="AX29" i="22" s="1"/>
  <c r="T33" i="22"/>
  <c r="S32" i="22" s="1"/>
  <c r="R31" i="22" s="1"/>
  <c r="AX31" i="22" s="1"/>
  <c r="T40" i="22"/>
  <c r="T49" i="22"/>
  <c r="S48" i="22" s="1"/>
  <c r="AY48" i="22" s="1"/>
  <c r="AX152" i="22"/>
  <c r="R14" i="22"/>
  <c r="AX14" i="22" s="1"/>
  <c r="T15" i="22"/>
  <c r="T19" i="22"/>
  <c r="T35" i="22"/>
  <c r="AZ37" i="22"/>
  <c r="T39" i="22"/>
  <c r="AZ41" i="22"/>
  <c r="T43" i="22"/>
  <c r="T51" i="22"/>
  <c r="AZ51" i="22" s="1"/>
  <c r="T53" i="22"/>
  <c r="AZ53" i="22" s="1"/>
  <c r="T56" i="22"/>
  <c r="S55" i="22" s="1"/>
  <c r="X78" i="22"/>
  <c r="X80" i="22"/>
  <c r="BA95" i="22"/>
  <c r="BA103" i="22"/>
  <c r="R19" i="22"/>
  <c r="AX19" i="22" s="1"/>
  <c r="R35" i="22"/>
  <c r="AX35" i="22" s="1"/>
  <c r="AY36" i="22"/>
  <c r="AY17" i="22"/>
  <c r="R16" i="22"/>
  <c r="AX16" i="22" s="1"/>
  <c r="R20" i="22"/>
  <c r="AX20" i="22" s="1"/>
  <c r="AY21" i="22"/>
  <c r="AY23" i="22"/>
  <c r="R22" i="22"/>
  <c r="AX22" i="22" s="1"/>
  <c r="AY25" i="22"/>
  <c r="R24" i="22"/>
  <c r="AX24" i="22" s="1"/>
  <c r="R26" i="22"/>
  <c r="AX26" i="22" s="1"/>
  <c r="AY29" i="22"/>
  <c r="R28" i="22"/>
  <c r="AX28" i="22" s="1"/>
  <c r="AY31" i="22"/>
  <c r="R30" i="22"/>
  <c r="AX30" i="22" s="1"/>
  <c r="AY33" i="22"/>
  <c r="R32" i="22"/>
  <c r="AX32" i="22" s="1"/>
  <c r="R40" i="22"/>
  <c r="AX40" i="22" s="1"/>
  <c r="AY41" i="22"/>
  <c r="R44" i="22"/>
  <c r="AX44" i="22" s="1"/>
  <c r="AY45" i="22"/>
  <c r="AY47" i="22"/>
  <c r="R46" i="22"/>
  <c r="AX46" i="22" s="1"/>
  <c r="AY40" i="22"/>
  <c r="R39" i="22"/>
  <c r="AX39" i="22" s="1"/>
  <c r="R21" i="22"/>
  <c r="AX21" i="22" s="1"/>
  <c r="AY24" i="22"/>
  <c r="R25" i="22"/>
  <c r="AX25" i="22" s="1"/>
  <c r="AY32" i="22"/>
  <c r="R34" i="22"/>
  <c r="AX34" i="22" s="1"/>
  <c r="AY35" i="22"/>
  <c r="AY43" i="22"/>
  <c r="R42" i="22"/>
  <c r="AX42" i="22" s="1"/>
  <c r="R45" i="22"/>
  <c r="AX45" i="22" s="1"/>
  <c r="R47" i="22"/>
  <c r="AX47" i="22" s="1"/>
  <c r="R72" i="22"/>
  <c r="AX72" i="22" s="1"/>
  <c r="AY73" i="22"/>
  <c r="AZ22" i="22"/>
  <c r="AZ23" i="22"/>
  <c r="AZ24" i="22"/>
  <c r="AZ26" i="22"/>
  <c r="AZ27" i="22"/>
  <c r="AZ28" i="22"/>
  <c r="AZ30" i="22"/>
  <c r="AZ32" i="22"/>
  <c r="AZ33" i="22"/>
  <c r="AZ46" i="22"/>
  <c r="AZ48" i="22"/>
  <c r="BA51" i="22"/>
  <c r="X52" i="22"/>
  <c r="AX56" i="22"/>
  <c r="X56" i="22"/>
  <c r="AY57" i="22"/>
  <c r="AZ58" i="22"/>
  <c r="T61" i="22"/>
  <c r="BA62" i="22"/>
  <c r="X62" i="22"/>
  <c r="T65" i="22"/>
  <c r="BA66" i="22"/>
  <c r="X66" i="22"/>
  <c r="R69" i="22"/>
  <c r="AX69" i="22" s="1"/>
  <c r="AY70" i="22"/>
  <c r="X71" i="22"/>
  <c r="X73" i="22"/>
  <c r="R73" i="22"/>
  <c r="AX73" i="22" s="1"/>
  <c r="AY74" i="22"/>
  <c r="X75" i="22"/>
  <c r="R75" i="22"/>
  <c r="AX75" i="22" s="1"/>
  <c r="AY76" i="22"/>
  <c r="X77" i="22"/>
  <c r="AY78" i="22"/>
  <c r="X79" i="22"/>
  <c r="X81" i="22"/>
  <c r="T84" i="22"/>
  <c r="BA85" i="22"/>
  <c r="X85" i="22"/>
  <c r="T88" i="22"/>
  <c r="BA89" i="22"/>
  <c r="X89" i="22"/>
  <c r="T93" i="22"/>
  <c r="T92" i="22"/>
  <c r="BA93" i="22"/>
  <c r="X93" i="22"/>
  <c r="BA94" i="22"/>
  <c r="AZ94" i="22"/>
  <c r="S93" i="22"/>
  <c r="BA96" i="22"/>
  <c r="BA98" i="22"/>
  <c r="AZ98" i="22"/>
  <c r="BA100" i="22"/>
  <c r="AZ100" i="22"/>
  <c r="BA102" i="22"/>
  <c r="AZ102" i="22"/>
  <c r="BA104" i="22"/>
  <c r="AZ104" i="22"/>
  <c r="T107" i="22"/>
  <c r="BA108" i="22"/>
  <c r="X108" i="22"/>
  <c r="AZ116" i="22"/>
  <c r="AX131" i="22"/>
  <c r="AX133" i="22"/>
  <c r="AX135" i="22"/>
  <c r="AX137" i="22"/>
  <c r="AX139" i="22"/>
  <c r="AX141" i="22"/>
  <c r="AX143" i="22"/>
  <c r="AX145" i="22"/>
  <c r="AX147" i="22"/>
  <c r="AX149" i="22"/>
  <c r="AZ55" i="22"/>
  <c r="T59" i="22"/>
  <c r="BA60" i="22"/>
  <c r="X60" i="22"/>
  <c r="R74" i="22"/>
  <c r="AX74" i="22" s="1"/>
  <c r="AY75" i="22"/>
  <c r="AY79" i="22"/>
  <c r="X250" i="22"/>
  <c r="BA249" i="22"/>
  <c r="X249" i="22"/>
  <c r="BA248" i="22"/>
  <c r="X248" i="22"/>
  <c r="BA247" i="22"/>
  <c r="X247" i="22"/>
  <c r="BA246" i="22"/>
  <c r="X246" i="22"/>
  <c r="BA245" i="22"/>
  <c r="X245" i="22"/>
  <c r="BA244" i="22"/>
  <c r="X244" i="22"/>
  <c r="BA243" i="22"/>
  <c r="X243" i="22"/>
  <c r="BA242" i="22"/>
  <c r="X242" i="22"/>
  <c r="X241" i="22"/>
  <c r="AZ245" i="22"/>
  <c r="AX243" i="22"/>
  <c r="AZ242" i="22"/>
  <c r="AZ241" i="22"/>
  <c r="AZ240" i="22"/>
  <c r="X239" i="22"/>
  <c r="AZ237" i="22"/>
  <c r="AZ235" i="22"/>
  <c r="AZ234" i="22"/>
  <c r="AZ233" i="22"/>
  <c r="AZ232" i="22"/>
  <c r="AZ249" i="22"/>
  <c r="AX247" i="22"/>
  <c r="AZ239" i="22"/>
  <c r="BA238" i="22"/>
  <c r="X237" i="22"/>
  <c r="X236" i="22"/>
  <c r="AX250" i="22"/>
  <c r="BA241" i="22"/>
  <c r="X240" i="22"/>
  <c r="AX228" i="22"/>
  <c r="AX227" i="22"/>
  <c r="AX226" i="22"/>
  <c r="AX225" i="22"/>
  <c r="AX224" i="22"/>
  <c r="AX223" i="22"/>
  <c r="AX222" i="22"/>
  <c r="AX221" i="22"/>
  <c r="AX220" i="22"/>
  <c r="AX219" i="22"/>
  <c r="AX218" i="22"/>
  <c r="BA237" i="22"/>
  <c r="BA239" i="22"/>
  <c r="AY233" i="22"/>
  <c r="AZ231" i="22"/>
  <c r="BA218" i="22"/>
  <c r="AX217" i="22"/>
  <c r="AX216" i="22"/>
  <c r="AZ214" i="22"/>
  <c r="AZ213" i="22"/>
  <c r="AZ212" i="22"/>
  <c r="AZ211" i="22"/>
  <c r="AZ210" i="22"/>
  <c r="AZ209" i="22"/>
  <c r="AZ208" i="22"/>
  <c r="AZ207" i="22"/>
  <c r="AZ206" i="22"/>
  <c r="AZ205" i="22"/>
  <c r="AZ238" i="22"/>
  <c r="X238" i="22"/>
  <c r="BA236" i="22"/>
  <c r="AX235" i="22"/>
  <c r="X233" i="22"/>
  <c r="BA230" i="22"/>
  <c r="X226" i="22"/>
  <c r="AY222" i="22"/>
  <c r="BA205" i="22"/>
  <c r="X205" i="22"/>
  <c r="X203" i="22"/>
  <c r="BA202" i="22"/>
  <c r="X202" i="22"/>
  <c r="BA201" i="22"/>
  <c r="X201" i="22"/>
  <c r="BA200" i="22"/>
  <c r="X200" i="22"/>
  <c r="BA199" i="22"/>
  <c r="X199" i="22"/>
  <c r="BA198" i="22"/>
  <c r="X198" i="22"/>
  <c r="BA197" i="22"/>
  <c r="X197" i="22"/>
  <c r="BA196" i="22"/>
  <c r="X196" i="22"/>
  <c r="BA195" i="22"/>
  <c r="X195" i="22"/>
  <c r="BA194" i="22"/>
  <c r="X194" i="22"/>
  <c r="BA193" i="22"/>
  <c r="X193" i="22"/>
  <c r="BA192" i="22"/>
  <c r="X192" i="22"/>
  <c r="BA191" i="22"/>
  <c r="X191" i="22"/>
  <c r="BA190" i="22"/>
  <c r="X190" i="22"/>
  <c r="BA189" i="22"/>
  <c r="X189" i="22"/>
  <c r="BA188" i="22"/>
  <c r="X188" i="22"/>
  <c r="BA187" i="22"/>
  <c r="X187" i="22"/>
  <c r="BA186" i="22"/>
  <c r="X186" i="22"/>
  <c r="BA185" i="22"/>
  <c r="X185" i="22"/>
  <c r="BA184" i="22"/>
  <c r="X184" i="22"/>
  <c r="BA183" i="22"/>
  <c r="X183" i="22"/>
  <c r="BA182" i="22"/>
  <c r="X182" i="22"/>
  <c r="BA181" i="22"/>
  <c r="X181" i="22"/>
  <c r="BA180" i="22"/>
  <c r="BA232" i="22"/>
  <c r="X230" i="22"/>
  <c r="AY226" i="22"/>
  <c r="X222" i="22"/>
  <c r="AY218" i="22"/>
  <c r="AY217" i="22"/>
  <c r="X217" i="22"/>
  <c r="AZ204" i="22"/>
  <c r="BA240" i="22"/>
  <c r="BA225" i="22"/>
  <c r="X216" i="22"/>
  <c r="X215" i="22"/>
  <c r="AY211" i="22"/>
  <c r="X207" i="22"/>
  <c r="BA204" i="22"/>
  <c r="AX201" i="22"/>
  <c r="AX197" i="22"/>
  <c r="AX193" i="22"/>
  <c r="AX189" i="22"/>
  <c r="AX185" i="22"/>
  <c r="AX181" i="22"/>
  <c r="AY172" i="22"/>
  <c r="AY171" i="22"/>
  <c r="AY170" i="22"/>
  <c r="AY169" i="22"/>
  <c r="AY168" i="22"/>
  <c r="AY167" i="22"/>
  <c r="AY166" i="22"/>
  <c r="AY165" i="22"/>
  <c r="AY164" i="22"/>
  <c r="AY163" i="22"/>
  <c r="AY162" i="22"/>
  <c r="AY161" i="22"/>
  <c r="AY160" i="22"/>
  <c r="AY159" i="22"/>
  <c r="AY158" i="22"/>
  <c r="AY157" i="22"/>
  <c r="AY156" i="22"/>
  <c r="AY155" i="22"/>
  <c r="AY154" i="22"/>
  <c r="X235" i="22"/>
  <c r="AY224" i="22"/>
  <c r="X224" i="22"/>
  <c r="X211" i="22"/>
  <c r="AY207" i="22"/>
  <c r="X180" i="22"/>
  <c r="X179" i="22"/>
  <c r="X178" i="22"/>
  <c r="X177" i="22"/>
  <c r="X176" i="22"/>
  <c r="X175" i="22"/>
  <c r="X174" i="22"/>
  <c r="AX246" i="22"/>
  <c r="X228" i="22"/>
  <c r="BA221" i="22"/>
  <c r="AY220" i="22"/>
  <c r="AY209" i="22"/>
  <c r="X209" i="22"/>
  <c r="AZ201" i="22"/>
  <c r="AZ193" i="22"/>
  <c r="AZ185" i="22"/>
  <c r="BA179" i="22"/>
  <c r="BA175" i="22"/>
  <c r="AY152" i="22"/>
  <c r="BA210" i="22"/>
  <c r="AY204" i="22"/>
  <c r="AZ197" i="22"/>
  <c r="AZ189" i="22"/>
  <c r="AZ181" i="22"/>
  <c r="BA177" i="22"/>
  <c r="BA173" i="22"/>
  <c r="X220" i="22"/>
  <c r="X218" i="22"/>
  <c r="BA214" i="22"/>
  <c r="AY205" i="22"/>
  <c r="X204" i="22"/>
  <c r="AZ199" i="22"/>
  <c r="AZ191" i="22"/>
  <c r="AZ183" i="22"/>
  <c r="BA176" i="22"/>
  <c r="AZ172" i="22"/>
  <c r="AZ168" i="22"/>
  <c r="AZ164" i="22"/>
  <c r="AZ160" i="22"/>
  <c r="AZ156" i="22"/>
  <c r="BA229" i="22"/>
  <c r="AX167" i="22"/>
  <c r="AZ162" i="22"/>
  <c r="X149" i="22"/>
  <c r="X148" i="22"/>
  <c r="X147" i="22"/>
  <c r="X146" i="22"/>
  <c r="X145" i="22"/>
  <c r="X143" i="22"/>
  <c r="X140" i="22"/>
  <c r="BA139" i="22"/>
  <c r="X139" i="22"/>
  <c r="BA138" i="22"/>
  <c r="X138" i="22"/>
  <c r="BA137" i="22"/>
  <c r="X137" i="22"/>
  <c r="BA136" i="22"/>
  <c r="X136" i="22"/>
  <c r="BA135" i="22"/>
  <c r="X135" i="22"/>
  <c r="BA134" i="22"/>
  <c r="X134" i="22"/>
  <c r="BA133" i="22"/>
  <c r="X133" i="22"/>
  <c r="BA132" i="22"/>
  <c r="X132" i="22"/>
  <c r="BA131" i="22"/>
  <c r="X131" i="22"/>
  <c r="BA130" i="22"/>
  <c r="X130" i="22"/>
  <c r="X117" i="22"/>
  <c r="X116" i="22"/>
  <c r="X115" i="22"/>
  <c r="AY213" i="22"/>
  <c r="AX190" i="22"/>
  <c r="AZ187" i="22"/>
  <c r="BA178" i="22"/>
  <c r="AZ170" i="22"/>
  <c r="AX159" i="22"/>
  <c r="AY151" i="22"/>
  <c r="AY228" i="22"/>
  <c r="BA206" i="22"/>
  <c r="AX198" i="22"/>
  <c r="AZ195" i="22"/>
  <c r="AX163" i="22"/>
  <c r="AZ158" i="22"/>
  <c r="AY153" i="22"/>
  <c r="BA174" i="22"/>
  <c r="AX155" i="22"/>
  <c r="AZ154" i="22"/>
  <c r="AZ148" i="22"/>
  <c r="AZ146" i="22"/>
  <c r="AZ144" i="22"/>
  <c r="AZ142" i="22"/>
  <c r="AZ140" i="22"/>
  <c r="AZ138" i="22"/>
  <c r="AZ136" i="22"/>
  <c r="AZ134" i="22"/>
  <c r="AZ132" i="22"/>
  <c r="AZ130" i="22"/>
  <c r="AZ115" i="22"/>
  <c r="AY216" i="22"/>
  <c r="AZ149" i="22"/>
  <c r="AZ147" i="22"/>
  <c r="AZ145" i="22"/>
  <c r="AZ143" i="22"/>
  <c r="AZ141" i="22"/>
  <c r="AZ139" i="22"/>
  <c r="AZ137" i="22"/>
  <c r="AZ135" i="22"/>
  <c r="AZ133" i="22"/>
  <c r="AZ131" i="22"/>
  <c r="AZ117" i="22"/>
  <c r="X213" i="22"/>
  <c r="AZ166" i="22"/>
  <c r="AZ114" i="22"/>
  <c r="BA10" i="22"/>
  <c r="AZ11" i="22"/>
  <c r="X22" i="22"/>
  <c r="X23" i="22"/>
  <c r="X24" i="22"/>
  <c r="X25" i="22"/>
  <c r="X26" i="22"/>
  <c r="X27" i="22"/>
  <c r="X28" i="22"/>
  <c r="X29" i="22"/>
  <c r="X30" i="22"/>
  <c r="X31" i="22"/>
  <c r="X32" i="22"/>
  <c r="X33" i="22"/>
  <c r="X46" i="22"/>
  <c r="X47" i="22"/>
  <c r="X48" i="22"/>
  <c r="X49" i="22"/>
  <c r="X51" i="22"/>
  <c r="S52" i="22"/>
  <c r="T52" i="22"/>
  <c r="BA54" i="22"/>
  <c r="X55" i="22"/>
  <c r="BA57" i="22"/>
  <c r="T57" i="22"/>
  <c r="BA58" i="22"/>
  <c r="X58" i="22"/>
  <c r="BA59" i="22"/>
  <c r="X59" i="22"/>
  <c r="T62" i="22"/>
  <c r="BA63" i="22"/>
  <c r="X63" i="22"/>
  <c r="T66" i="22"/>
  <c r="BA67" i="22"/>
  <c r="X67" i="22"/>
  <c r="BA71" i="22"/>
  <c r="AZ71" i="22"/>
  <c r="BA73" i="22"/>
  <c r="BA75" i="22"/>
  <c r="AZ75" i="22"/>
  <c r="BA77" i="22"/>
  <c r="AZ77" i="22"/>
  <c r="BA79" i="22"/>
  <c r="BA81" i="22"/>
  <c r="T81" i="22"/>
  <c r="BA82" i="22"/>
  <c r="X82" i="22"/>
  <c r="T85" i="22"/>
  <c r="BA86" i="22"/>
  <c r="X86" i="22"/>
  <c r="T89" i="22"/>
  <c r="BA90" i="22"/>
  <c r="X90" i="22"/>
  <c r="S94" i="22"/>
  <c r="X95" i="22"/>
  <c r="S96" i="22"/>
  <c r="X97" i="22"/>
  <c r="S98" i="22"/>
  <c r="X99" i="22"/>
  <c r="S100" i="22"/>
  <c r="X101" i="22"/>
  <c r="S102" i="22"/>
  <c r="X103" i="22"/>
  <c r="X105" i="22"/>
  <c r="T108" i="22"/>
  <c r="BA109" i="22"/>
  <c r="X109" i="22"/>
  <c r="AX112" i="22"/>
  <c r="AY116" i="22"/>
  <c r="R115" i="22"/>
  <c r="AX115" i="22" s="1"/>
  <c r="AX129" i="22"/>
  <c r="AX191" i="22"/>
  <c r="T63" i="22"/>
  <c r="BA64" i="22"/>
  <c r="X64" i="22"/>
  <c r="T67" i="22"/>
  <c r="BA68" i="22"/>
  <c r="X68" i="22"/>
  <c r="R70" i="22"/>
  <c r="AX70" i="22" s="1"/>
  <c r="AY71" i="22"/>
  <c r="R76" i="22"/>
  <c r="AX76" i="22" s="1"/>
  <c r="AY77" i="22"/>
  <c r="T82" i="22"/>
  <c r="BA83" i="22"/>
  <c r="X83" i="22"/>
  <c r="T86" i="22"/>
  <c r="BA87" i="22"/>
  <c r="X87" i="22"/>
  <c r="T90" i="22"/>
  <c r="BA91" i="22"/>
  <c r="X91" i="22"/>
  <c r="T105" i="22"/>
  <c r="BA106" i="22"/>
  <c r="X106" i="22"/>
  <c r="T110" i="22"/>
  <c r="T109" i="22"/>
  <c r="BA110" i="22"/>
  <c r="X110" i="22"/>
  <c r="AD10" i="22"/>
  <c r="AY10" i="22"/>
  <c r="AZ12" i="22"/>
  <c r="X13" i="22"/>
  <c r="BA13" i="22"/>
  <c r="X14" i="22"/>
  <c r="X15" i="22"/>
  <c r="X16" i="22"/>
  <c r="X17" i="22"/>
  <c r="X18" i="22"/>
  <c r="X19" i="22"/>
  <c r="X20" i="22"/>
  <c r="X21" i="22"/>
  <c r="X34" i="22"/>
  <c r="X35" i="22"/>
  <c r="X36" i="22"/>
  <c r="X37" i="22"/>
  <c r="X38" i="22"/>
  <c r="X39" i="22"/>
  <c r="X40" i="22"/>
  <c r="X41" i="22"/>
  <c r="X42" i="22"/>
  <c r="X43" i="22"/>
  <c r="X44" i="22"/>
  <c r="X45" i="22"/>
  <c r="T50" i="22"/>
  <c r="BA52" i="22"/>
  <c r="X53" i="22"/>
  <c r="T54" i="22"/>
  <c r="BA55" i="22"/>
  <c r="X57" i="22"/>
  <c r="T60" i="22"/>
  <c r="BA61" i="22"/>
  <c r="X61" i="22"/>
  <c r="T64" i="22"/>
  <c r="BA65" i="22"/>
  <c r="X65" i="22"/>
  <c r="T69" i="22"/>
  <c r="T68" i="22"/>
  <c r="BA69" i="22"/>
  <c r="X69" i="22"/>
  <c r="BA70" i="22"/>
  <c r="AZ70" i="22"/>
  <c r="BA72" i="22"/>
  <c r="AZ72" i="22"/>
  <c r="BA74" i="22"/>
  <c r="AZ74" i="22"/>
  <c r="BA76" i="22"/>
  <c r="AZ76" i="22"/>
  <c r="BA78" i="22"/>
  <c r="AZ78" i="22"/>
  <c r="BA80" i="22"/>
  <c r="AZ80" i="22"/>
  <c r="T83" i="22"/>
  <c r="BA84" i="22"/>
  <c r="X84" i="22"/>
  <c r="T87" i="22"/>
  <c r="BA88" i="22"/>
  <c r="X88" i="22"/>
  <c r="T91" i="22"/>
  <c r="BA92" i="22"/>
  <c r="X92" i="22"/>
  <c r="X94" i="22"/>
  <c r="X96" i="22"/>
  <c r="S97" i="22"/>
  <c r="X98" i="22"/>
  <c r="S99" i="22"/>
  <c r="X100" i="22"/>
  <c r="S101" i="22"/>
  <c r="X102" i="22"/>
  <c r="S103" i="22"/>
  <c r="X104" i="22"/>
  <c r="T106" i="22"/>
  <c r="BA107" i="22"/>
  <c r="X107" i="22"/>
  <c r="AY110" i="22"/>
  <c r="AX109" i="22"/>
  <c r="AZ111" i="22"/>
  <c r="BA112" i="22"/>
  <c r="AZ153" i="22"/>
  <c r="AX175" i="22"/>
  <c r="AX182" i="22"/>
  <c r="AY112" i="22"/>
  <c r="AZ113" i="22"/>
  <c r="BA114" i="22"/>
  <c r="AY114" i="22"/>
  <c r="BA116" i="22"/>
  <c r="BA119" i="22"/>
  <c r="BA121" i="22"/>
  <c r="BA123" i="22"/>
  <c r="BA125" i="22"/>
  <c r="BA127" i="22"/>
  <c r="S128" i="22"/>
  <c r="AZ129" i="22"/>
  <c r="AY129" i="22"/>
  <c r="R128" i="22"/>
  <c r="AX128" i="22" s="1"/>
  <c r="AX132" i="22"/>
  <c r="AX134" i="22"/>
  <c r="AX136" i="22"/>
  <c r="AX138" i="22"/>
  <c r="AX140" i="22"/>
  <c r="AX142" i="22"/>
  <c r="AX144" i="22"/>
  <c r="AX146" i="22"/>
  <c r="AX148" i="22"/>
  <c r="AX150" i="22"/>
  <c r="AX200" i="22"/>
  <c r="AX213" i="22"/>
  <c r="AY111" i="22"/>
  <c r="AZ112" i="22"/>
  <c r="BA113" i="22"/>
  <c r="BA115" i="22"/>
  <c r="S117" i="22"/>
  <c r="AZ118" i="22"/>
  <c r="S119" i="22"/>
  <c r="AZ120" i="22"/>
  <c r="S121" i="22"/>
  <c r="AZ122" i="22"/>
  <c r="S123" i="22"/>
  <c r="AZ124" i="22"/>
  <c r="S125" i="22"/>
  <c r="AZ126" i="22"/>
  <c r="S127" i="22"/>
  <c r="AZ128" i="22"/>
  <c r="BA129" i="22"/>
  <c r="AY132" i="22"/>
  <c r="AY134" i="22"/>
  <c r="AY136" i="22"/>
  <c r="AY138" i="22"/>
  <c r="AY140" i="22"/>
  <c r="BA141" i="22"/>
  <c r="AY142" i="22"/>
  <c r="BA143" i="22"/>
  <c r="AY144" i="22"/>
  <c r="BA145" i="22"/>
  <c r="AY146" i="22"/>
  <c r="BA147" i="22"/>
  <c r="AY148" i="22"/>
  <c r="BA149" i="22"/>
  <c r="AZ152" i="22"/>
  <c r="AZ161" i="22"/>
  <c r="BA162" i="22"/>
  <c r="AX166" i="22"/>
  <c r="AX169" i="22"/>
  <c r="AX188" i="22"/>
  <c r="R110" i="22"/>
  <c r="AX110" i="22" s="1"/>
  <c r="BA111" i="22"/>
  <c r="R113" i="22"/>
  <c r="AX113" i="22" s="1"/>
  <c r="AY113" i="22"/>
  <c r="AY115" i="22"/>
  <c r="BA117" i="22"/>
  <c r="AZ119" i="22"/>
  <c r="S120" i="22"/>
  <c r="AZ121" i="22"/>
  <c r="S122" i="22"/>
  <c r="AZ123" i="22"/>
  <c r="AZ127" i="22"/>
  <c r="AY130" i="22"/>
  <c r="AY131" i="22"/>
  <c r="AY133" i="22"/>
  <c r="AY135" i="22"/>
  <c r="AY137" i="22"/>
  <c r="AY139" i="22"/>
  <c r="BA140" i="22"/>
  <c r="AY141" i="22"/>
  <c r="BA142" i="22"/>
  <c r="AY143" i="22"/>
  <c r="BA144" i="22"/>
  <c r="AY145" i="22"/>
  <c r="BA146" i="22"/>
  <c r="AY147" i="22"/>
  <c r="BA148" i="22"/>
  <c r="AY149" i="22"/>
  <c r="AX164" i="22"/>
  <c r="AZ167" i="22"/>
  <c r="AX178" i="22"/>
  <c r="AX194" i="22"/>
  <c r="AY201" i="22"/>
  <c r="BA151" i="22"/>
  <c r="X151" i="22"/>
  <c r="AX153" i="22"/>
  <c r="AX154" i="22"/>
  <c r="AX156" i="22"/>
  <c r="AX158" i="22"/>
  <c r="AZ159" i="22"/>
  <c r="AX161" i="22"/>
  <c r="AZ169" i="22"/>
  <c r="BA170" i="22"/>
  <c r="AX172" i="22"/>
  <c r="AX176" i="22"/>
  <c r="AX184" i="22"/>
  <c r="AY185" i="22"/>
  <c r="AZ190" i="22"/>
  <c r="BA211" i="22"/>
  <c r="AZ218" i="22"/>
  <c r="AZ220" i="22"/>
  <c r="X118" i="22"/>
  <c r="X119" i="22"/>
  <c r="X120" i="22"/>
  <c r="X121" i="22"/>
  <c r="X122" i="22"/>
  <c r="X123" i="22"/>
  <c r="X124" i="22"/>
  <c r="X125" i="22"/>
  <c r="X126" i="22"/>
  <c r="X127" i="22"/>
  <c r="X128" i="22"/>
  <c r="X129" i="22"/>
  <c r="BA150" i="22"/>
  <c r="X150" i="22"/>
  <c r="AX151" i="22"/>
  <c r="AX157" i="22"/>
  <c r="AZ165" i="22"/>
  <c r="BA166" i="22"/>
  <c r="AX168" i="22"/>
  <c r="AX170" i="22"/>
  <c r="AZ171" i="22"/>
  <c r="AX173" i="22"/>
  <c r="AX177" i="22"/>
  <c r="AZ182" i="22"/>
  <c r="AX196" i="22"/>
  <c r="AX199" i="22"/>
  <c r="AX202" i="22"/>
  <c r="AY212" i="22"/>
  <c r="AY219" i="22"/>
  <c r="X111" i="22"/>
  <c r="X112" i="22"/>
  <c r="X113" i="22"/>
  <c r="X114" i="22"/>
  <c r="X141" i="22"/>
  <c r="X142" i="22"/>
  <c r="X144" i="22"/>
  <c r="AY150" i="22"/>
  <c r="AZ151" i="22"/>
  <c r="BA153" i="22"/>
  <c r="X153" i="22"/>
  <c r="BA154" i="22"/>
  <c r="AZ155" i="22"/>
  <c r="AZ157" i="22"/>
  <c r="BA158" i="22"/>
  <c r="AX160" i="22"/>
  <c r="AX162" i="22"/>
  <c r="AZ163" i="22"/>
  <c r="AX165" i="22"/>
  <c r="AX174" i="22"/>
  <c r="AZ177" i="22"/>
  <c r="AX180" i="22"/>
  <c r="AX183" i="22"/>
  <c r="AX186" i="22"/>
  <c r="AX192" i="22"/>
  <c r="AY193" i="22"/>
  <c r="AZ198" i="22"/>
  <c r="AZ203" i="22"/>
  <c r="BA156" i="22"/>
  <c r="BA160" i="22"/>
  <c r="BA164" i="22"/>
  <c r="BA168" i="22"/>
  <c r="BA172" i="22"/>
  <c r="AZ173" i="22"/>
  <c r="AZ175" i="22"/>
  <c r="AZ179" i="22"/>
  <c r="AY181" i="22"/>
  <c r="AZ186" i="22"/>
  <c r="AX187" i="22"/>
  <c r="AY189" i="22"/>
  <c r="AZ194" i="22"/>
  <c r="AX195" i="22"/>
  <c r="AY197" i="22"/>
  <c r="AZ202" i="22"/>
  <c r="X212" i="22"/>
  <c r="BA212" i="22"/>
  <c r="X219" i="22"/>
  <c r="BA219" i="22"/>
  <c r="AX242" i="22"/>
  <c r="BA157" i="22"/>
  <c r="BA161" i="22"/>
  <c r="BA165" i="22"/>
  <c r="BA169" i="22"/>
  <c r="X173" i="22"/>
  <c r="AZ176" i="22"/>
  <c r="AZ180" i="22"/>
  <c r="AZ184" i="22"/>
  <c r="AY187" i="22"/>
  <c r="AZ192" i="22"/>
  <c r="AY195" i="22"/>
  <c r="AZ200" i="22"/>
  <c r="AY203" i="22"/>
  <c r="X208" i="22"/>
  <c r="BA208" i="22"/>
  <c r="AY227" i="22"/>
  <c r="AZ228" i="22"/>
  <c r="BA152" i="22"/>
  <c r="X152" i="22"/>
  <c r="BA155" i="22"/>
  <c r="BA159" i="22"/>
  <c r="BA163" i="22"/>
  <c r="BA167" i="22"/>
  <c r="BA171" i="22"/>
  <c r="AZ174" i="22"/>
  <c r="AZ178" i="22"/>
  <c r="AY183" i="22"/>
  <c r="AZ188" i="22"/>
  <c r="AY191" i="22"/>
  <c r="AZ196" i="22"/>
  <c r="AY199" i="22"/>
  <c r="BA203" i="22"/>
  <c r="BA207" i="22"/>
  <c r="AY208" i="22"/>
  <c r="AX209" i="22"/>
  <c r="AY215" i="22"/>
  <c r="BA217" i="22"/>
  <c r="BA226" i="22"/>
  <c r="X227" i="22"/>
  <c r="BA227" i="22"/>
  <c r="X154" i="22"/>
  <c r="X155" i="22"/>
  <c r="X156" i="22"/>
  <c r="X157" i="22"/>
  <c r="X158" i="22"/>
  <c r="X159" i="22"/>
  <c r="X160" i="22"/>
  <c r="X161" i="22"/>
  <c r="X162" i="22"/>
  <c r="X163" i="22"/>
  <c r="X164" i="22"/>
  <c r="X165" i="22"/>
  <c r="X166" i="22"/>
  <c r="X167" i="22"/>
  <c r="X168" i="22"/>
  <c r="X169" i="22"/>
  <c r="X170" i="22"/>
  <c r="X171" i="22"/>
  <c r="X172" i="22"/>
  <c r="AY173" i="22"/>
  <c r="AY174" i="22"/>
  <c r="AY175" i="22"/>
  <c r="AY176" i="22"/>
  <c r="AY177" i="22"/>
  <c r="AY178" i="22"/>
  <c r="AY179" i="22"/>
  <c r="AY180" i="22"/>
  <c r="AY184" i="22"/>
  <c r="AY188" i="22"/>
  <c r="AY192" i="22"/>
  <c r="AY196" i="22"/>
  <c r="AY200" i="22"/>
  <c r="X206" i="22"/>
  <c r="BA209" i="22"/>
  <c r="AY210" i="22"/>
  <c r="AX211" i="22"/>
  <c r="X214" i="22"/>
  <c r="AZ216" i="22"/>
  <c r="BA222" i="22"/>
  <c r="AY223" i="22"/>
  <c r="AY230" i="22"/>
  <c r="BA233" i="22"/>
  <c r="X234" i="22"/>
  <c r="BA234" i="22"/>
  <c r="AY182" i="22"/>
  <c r="AY186" i="22"/>
  <c r="AY190" i="22"/>
  <c r="AY194" i="22"/>
  <c r="AY198" i="22"/>
  <c r="AY202" i="22"/>
  <c r="AX203" i="22"/>
  <c r="AX205" i="22"/>
  <c r="AY206" i="22"/>
  <c r="AX207" i="22"/>
  <c r="X210" i="22"/>
  <c r="BA213" i="22"/>
  <c r="AY214" i="22"/>
  <c r="AX215" i="22"/>
  <c r="X223" i="22"/>
  <c r="BA223" i="22"/>
  <c r="AZ224" i="22"/>
  <c r="AY234" i="22"/>
  <c r="AX204" i="22"/>
  <c r="AX206" i="22"/>
  <c r="AX210" i="22"/>
  <c r="AX214" i="22"/>
  <c r="BA215" i="22"/>
  <c r="BA220" i="22"/>
  <c r="AY221" i="22"/>
  <c r="X225" i="22"/>
  <c r="AZ226" i="22"/>
  <c r="BA228" i="22"/>
  <c r="AY229" i="22"/>
  <c r="AX231" i="22"/>
  <c r="AY240" i="22"/>
  <c r="AX208" i="22"/>
  <c r="AX212" i="22"/>
  <c r="BA216" i="22"/>
  <c r="AZ217" i="22"/>
  <c r="X221" i="22"/>
  <c r="AZ222" i="22"/>
  <c r="BA224" i="22"/>
  <c r="AY225" i="22"/>
  <c r="X229" i="22"/>
  <c r="AZ230" i="22"/>
  <c r="AX236" i="22"/>
  <c r="AZ215" i="22"/>
  <c r="AZ221" i="22"/>
  <c r="AZ225" i="22"/>
  <c r="AZ229" i="22"/>
  <c r="BA231" i="22"/>
  <c r="AY232" i="22"/>
  <c r="AX233" i="22"/>
  <c r="AX241" i="22"/>
  <c r="AX244" i="22"/>
  <c r="AX245" i="22"/>
  <c r="AZ219" i="22"/>
  <c r="AZ223" i="22"/>
  <c r="AZ227" i="22"/>
  <c r="AX229" i="22"/>
  <c r="AY231" i="22"/>
  <c r="X232" i="22"/>
  <c r="BA235" i="22"/>
  <c r="AX237" i="22"/>
  <c r="AZ244" i="22"/>
  <c r="AZ247" i="22"/>
  <c r="AZ250" i="22"/>
  <c r="AX230" i="22"/>
  <c r="X231" i="22"/>
  <c r="AX232" i="22"/>
  <c r="AY235" i="22"/>
  <c r="AY238" i="22"/>
  <c r="AX239" i="22"/>
  <c r="AZ243" i="22"/>
  <c r="AZ248" i="22"/>
  <c r="AX249" i="22"/>
  <c r="AX234" i="22"/>
  <c r="AZ236" i="22"/>
  <c r="AZ246" i="22"/>
  <c r="AX248" i="22"/>
  <c r="BA250" i="22"/>
  <c r="AY236" i="22"/>
  <c r="AY237" i="22"/>
  <c r="AX238" i="22"/>
  <c r="AY247" i="22"/>
  <c r="AY248" i="22"/>
  <c r="AY239" i="22"/>
  <c r="AX240" i="22"/>
  <c r="AY243" i="22"/>
  <c r="AY244" i="22"/>
  <c r="AY246" i="22"/>
  <c r="AY250" i="22"/>
  <c r="AY241" i="22"/>
  <c r="AY242" i="22"/>
  <c r="AY245" i="22"/>
  <c r="AY249" i="22"/>
  <c r="AH250" i="20"/>
  <c r="AG250" i="20"/>
  <c r="U250" i="20"/>
  <c r="T250" i="20"/>
  <c r="S250" i="20"/>
  <c r="R250" i="20"/>
  <c r="AH249" i="20"/>
  <c r="AG249" i="20"/>
  <c r="U249" i="20"/>
  <c r="T249" i="20"/>
  <c r="S249" i="20"/>
  <c r="R249" i="20"/>
  <c r="AH248" i="20"/>
  <c r="AG248" i="20"/>
  <c r="U248" i="20"/>
  <c r="T248" i="20"/>
  <c r="S248" i="20"/>
  <c r="R248" i="20"/>
  <c r="AH247" i="20"/>
  <c r="AG247" i="20"/>
  <c r="U247" i="20"/>
  <c r="T247" i="20"/>
  <c r="S247" i="20"/>
  <c r="R247" i="20"/>
  <c r="AH246" i="20"/>
  <c r="AG246" i="20"/>
  <c r="U246" i="20"/>
  <c r="T246" i="20"/>
  <c r="S246" i="20"/>
  <c r="R246" i="20"/>
  <c r="AH245" i="20"/>
  <c r="AG245" i="20"/>
  <c r="U245" i="20"/>
  <c r="T245" i="20"/>
  <c r="S245" i="20"/>
  <c r="R245" i="20"/>
  <c r="AH244" i="20"/>
  <c r="AG244" i="20"/>
  <c r="U244" i="20"/>
  <c r="T244" i="20"/>
  <c r="S244" i="20"/>
  <c r="R244" i="20"/>
  <c r="AH243" i="20"/>
  <c r="AG243" i="20"/>
  <c r="U243" i="20"/>
  <c r="T243" i="20"/>
  <c r="S243" i="20"/>
  <c r="R243" i="20"/>
  <c r="AH242" i="20"/>
  <c r="AG242" i="20"/>
  <c r="U242" i="20"/>
  <c r="T242" i="20"/>
  <c r="S242" i="20"/>
  <c r="R242" i="20"/>
  <c r="AH241" i="20"/>
  <c r="AG241" i="20"/>
  <c r="U241" i="20"/>
  <c r="T241" i="20"/>
  <c r="S241" i="20"/>
  <c r="R241" i="20"/>
  <c r="AH240" i="20"/>
  <c r="AG240" i="20"/>
  <c r="U240" i="20"/>
  <c r="T240" i="20"/>
  <c r="S240" i="20"/>
  <c r="R240" i="20"/>
  <c r="AH239" i="20"/>
  <c r="AG239" i="20"/>
  <c r="U239" i="20"/>
  <c r="T239" i="20"/>
  <c r="S239" i="20"/>
  <c r="R239" i="20"/>
  <c r="AH238" i="20"/>
  <c r="AG238" i="20"/>
  <c r="U238" i="20"/>
  <c r="T238" i="20"/>
  <c r="S238" i="20"/>
  <c r="R238" i="20"/>
  <c r="AH237" i="20"/>
  <c r="AG237" i="20"/>
  <c r="U237" i="20"/>
  <c r="T237" i="20"/>
  <c r="S237" i="20"/>
  <c r="R237" i="20"/>
  <c r="AH236" i="20"/>
  <c r="AG236" i="20"/>
  <c r="U236" i="20"/>
  <c r="T236" i="20"/>
  <c r="S236" i="20"/>
  <c r="R236" i="20"/>
  <c r="AH235" i="20"/>
  <c r="AG235" i="20"/>
  <c r="U235" i="20"/>
  <c r="T235" i="20"/>
  <c r="S235" i="20"/>
  <c r="R235" i="20"/>
  <c r="AH234" i="20"/>
  <c r="AG234" i="20"/>
  <c r="U234" i="20"/>
  <c r="T234" i="20"/>
  <c r="S234" i="20"/>
  <c r="R234" i="20"/>
  <c r="AH233" i="20"/>
  <c r="AG233" i="20"/>
  <c r="U233" i="20"/>
  <c r="T233" i="20"/>
  <c r="S233" i="20"/>
  <c r="R233" i="20"/>
  <c r="AH232" i="20"/>
  <c r="AG232" i="20"/>
  <c r="U232" i="20"/>
  <c r="T232" i="20"/>
  <c r="S232" i="20"/>
  <c r="R232" i="20"/>
  <c r="AH231" i="20"/>
  <c r="AG231" i="20"/>
  <c r="U231" i="20"/>
  <c r="T231" i="20"/>
  <c r="S231" i="20"/>
  <c r="R231" i="20"/>
  <c r="AH230" i="20"/>
  <c r="AG230" i="20"/>
  <c r="U230" i="20"/>
  <c r="T230" i="20"/>
  <c r="S230" i="20"/>
  <c r="R230" i="20"/>
  <c r="AH229" i="20"/>
  <c r="AG229" i="20"/>
  <c r="U229" i="20"/>
  <c r="T229" i="20"/>
  <c r="S229" i="20"/>
  <c r="R229" i="20"/>
  <c r="AH228" i="20"/>
  <c r="AG228" i="20"/>
  <c r="U228" i="20"/>
  <c r="T228" i="20"/>
  <c r="S228" i="20"/>
  <c r="R228" i="20"/>
  <c r="AH227" i="20"/>
  <c r="AG227" i="20"/>
  <c r="U227" i="20"/>
  <c r="T227" i="20"/>
  <c r="S227" i="20"/>
  <c r="R227" i="20"/>
  <c r="AH226" i="20"/>
  <c r="AG226" i="20"/>
  <c r="U226" i="20"/>
  <c r="T226" i="20"/>
  <c r="S226" i="20"/>
  <c r="R226" i="20"/>
  <c r="AH225" i="20"/>
  <c r="AG225" i="20"/>
  <c r="U225" i="20"/>
  <c r="T225" i="20"/>
  <c r="S225" i="20"/>
  <c r="R225" i="20"/>
  <c r="AH224" i="20"/>
  <c r="AG224" i="20"/>
  <c r="U224" i="20"/>
  <c r="T224" i="20"/>
  <c r="S224" i="20"/>
  <c r="R224" i="20"/>
  <c r="AH223" i="20"/>
  <c r="AG223" i="20"/>
  <c r="U223" i="20"/>
  <c r="T223" i="20"/>
  <c r="S223" i="20"/>
  <c r="R223" i="20"/>
  <c r="AH222" i="20"/>
  <c r="AG222" i="20"/>
  <c r="U222" i="20"/>
  <c r="T222" i="20"/>
  <c r="S222" i="20"/>
  <c r="R222" i="20"/>
  <c r="AH221" i="20"/>
  <c r="AG221" i="20"/>
  <c r="U221" i="20"/>
  <c r="T221" i="20"/>
  <c r="S221" i="20"/>
  <c r="R221" i="20"/>
  <c r="AH220" i="20"/>
  <c r="AG220" i="20"/>
  <c r="U220" i="20"/>
  <c r="T220" i="20"/>
  <c r="S220" i="20"/>
  <c r="R220" i="20"/>
  <c r="AH219" i="20"/>
  <c r="AG219" i="20"/>
  <c r="U219" i="20"/>
  <c r="T219" i="20"/>
  <c r="S219" i="20"/>
  <c r="R219" i="20"/>
  <c r="AH218" i="20"/>
  <c r="AG218" i="20"/>
  <c r="U218" i="20"/>
  <c r="T218" i="20"/>
  <c r="S218" i="20"/>
  <c r="R218" i="20"/>
  <c r="AH217" i="20"/>
  <c r="AG217" i="20"/>
  <c r="U217" i="20"/>
  <c r="T217" i="20"/>
  <c r="S217" i="20"/>
  <c r="R217" i="20"/>
  <c r="AH216" i="20"/>
  <c r="AG216" i="20"/>
  <c r="U216" i="20"/>
  <c r="T216" i="20"/>
  <c r="S216" i="20"/>
  <c r="R216" i="20"/>
  <c r="AH215" i="20"/>
  <c r="AG215" i="20"/>
  <c r="U215" i="20"/>
  <c r="T215" i="20"/>
  <c r="S215" i="20"/>
  <c r="R215" i="20"/>
  <c r="AH214" i="20"/>
  <c r="AG214" i="20"/>
  <c r="U214" i="20"/>
  <c r="T214" i="20"/>
  <c r="S214" i="20"/>
  <c r="R214" i="20"/>
  <c r="AH213" i="20"/>
  <c r="AG213" i="20"/>
  <c r="U213" i="20"/>
  <c r="T213" i="20"/>
  <c r="S213" i="20"/>
  <c r="R213" i="20"/>
  <c r="AH212" i="20"/>
  <c r="AG212" i="20"/>
  <c r="U212" i="20"/>
  <c r="T212" i="20"/>
  <c r="S212" i="20"/>
  <c r="R212" i="20"/>
  <c r="AH211" i="20"/>
  <c r="AG211" i="20"/>
  <c r="U211" i="20"/>
  <c r="T211" i="20"/>
  <c r="S211" i="20"/>
  <c r="R211" i="20"/>
  <c r="AH210" i="20"/>
  <c r="AG210" i="20"/>
  <c r="U210" i="20"/>
  <c r="T210" i="20"/>
  <c r="S210" i="20"/>
  <c r="R210" i="20"/>
  <c r="AH209" i="20"/>
  <c r="AG209" i="20"/>
  <c r="U209" i="20"/>
  <c r="T209" i="20"/>
  <c r="S209" i="20"/>
  <c r="R209" i="20"/>
  <c r="AH208" i="20"/>
  <c r="AG208" i="20"/>
  <c r="U208" i="20"/>
  <c r="T208" i="20"/>
  <c r="S208" i="20"/>
  <c r="R208" i="20"/>
  <c r="AH207" i="20"/>
  <c r="AG207" i="20"/>
  <c r="U207" i="20"/>
  <c r="T207" i="20"/>
  <c r="S207" i="20"/>
  <c r="R207" i="20"/>
  <c r="AH206" i="20"/>
  <c r="AG206" i="20"/>
  <c r="U206" i="20"/>
  <c r="T206" i="20"/>
  <c r="S206" i="20"/>
  <c r="R206" i="20"/>
  <c r="AH205" i="20"/>
  <c r="AG205" i="20"/>
  <c r="U205" i="20"/>
  <c r="T205" i="20"/>
  <c r="S205" i="20"/>
  <c r="R205" i="20"/>
  <c r="AH204" i="20"/>
  <c r="AG204" i="20"/>
  <c r="U204" i="20"/>
  <c r="T204" i="20"/>
  <c r="S204" i="20"/>
  <c r="R204" i="20"/>
  <c r="AH203" i="20"/>
  <c r="AG203" i="20"/>
  <c r="U203" i="20"/>
  <c r="T203" i="20"/>
  <c r="S203" i="20"/>
  <c r="R203" i="20"/>
  <c r="AH202" i="20"/>
  <c r="AG202" i="20"/>
  <c r="U202" i="20"/>
  <c r="T202" i="20"/>
  <c r="S202" i="20"/>
  <c r="R202" i="20"/>
  <c r="AH201" i="20"/>
  <c r="AG201" i="20"/>
  <c r="U201" i="20"/>
  <c r="T201" i="20"/>
  <c r="S201" i="20"/>
  <c r="R201" i="20"/>
  <c r="AH200" i="20"/>
  <c r="AG200" i="20"/>
  <c r="U200" i="20"/>
  <c r="T200" i="20"/>
  <c r="S200" i="20"/>
  <c r="R200" i="20"/>
  <c r="AH199" i="20"/>
  <c r="AG199" i="20"/>
  <c r="U199" i="20"/>
  <c r="T199" i="20"/>
  <c r="S199" i="20"/>
  <c r="R199" i="20"/>
  <c r="AH198" i="20"/>
  <c r="AG198" i="20"/>
  <c r="U198" i="20"/>
  <c r="T198" i="20"/>
  <c r="S198" i="20"/>
  <c r="R198" i="20"/>
  <c r="AH197" i="20"/>
  <c r="AG197" i="20"/>
  <c r="U197" i="20"/>
  <c r="T197" i="20"/>
  <c r="S197" i="20"/>
  <c r="R197" i="20"/>
  <c r="AH196" i="20"/>
  <c r="AG196" i="20"/>
  <c r="U196" i="20"/>
  <c r="T196" i="20"/>
  <c r="S196" i="20"/>
  <c r="R196" i="20"/>
  <c r="AH195" i="20"/>
  <c r="AG195" i="20"/>
  <c r="U195" i="20"/>
  <c r="T195" i="20"/>
  <c r="S195" i="20"/>
  <c r="R195" i="20"/>
  <c r="AH194" i="20"/>
  <c r="AG194" i="20"/>
  <c r="U194" i="20"/>
  <c r="T194" i="20"/>
  <c r="S194" i="20"/>
  <c r="R194" i="20"/>
  <c r="AH193" i="20"/>
  <c r="AG193" i="20"/>
  <c r="U193" i="20"/>
  <c r="T193" i="20"/>
  <c r="S193" i="20"/>
  <c r="R193" i="20"/>
  <c r="AH192" i="20"/>
  <c r="AG192" i="20"/>
  <c r="U192" i="20"/>
  <c r="T192" i="20"/>
  <c r="S192" i="20"/>
  <c r="R192" i="20"/>
  <c r="AH191" i="20"/>
  <c r="AG191" i="20"/>
  <c r="U191" i="20"/>
  <c r="T191" i="20"/>
  <c r="S191" i="20"/>
  <c r="R191" i="20"/>
  <c r="AH190" i="20"/>
  <c r="AG190" i="20"/>
  <c r="U190" i="20"/>
  <c r="T190" i="20"/>
  <c r="S190" i="20"/>
  <c r="R190" i="20"/>
  <c r="AH189" i="20"/>
  <c r="AG189" i="20"/>
  <c r="U189" i="20"/>
  <c r="T189" i="20"/>
  <c r="S189" i="20"/>
  <c r="R189" i="20"/>
  <c r="AH188" i="20"/>
  <c r="AG188" i="20"/>
  <c r="U188" i="20"/>
  <c r="T188" i="20"/>
  <c r="S188" i="20"/>
  <c r="R188" i="20"/>
  <c r="AH187" i="20"/>
  <c r="AG187" i="20"/>
  <c r="U187" i="20"/>
  <c r="T187" i="20"/>
  <c r="S187" i="20"/>
  <c r="R187" i="20"/>
  <c r="AH186" i="20"/>
  <c r="AG186" i="20"/>
  <c r="U186" i="20"/>
  <c r="T186" i="20"/>
  <c r="S186" i="20"/>
  <c r="R186" i="20"/>
  <c r="AH185" i="20"/>
  <c r="AG185" i="20"/>
  <c r="U185" i="20"/>
  <c r="T185" i="20"/>
  <c r="S185" i="20"/>
  <c r="R185" i="20"/>
  <c r="AH184" i="20"/>
  <c r="AG184" i="20"/>
  <c r="U184" i="20"/>
  <c r="T184" i="20"/>
  <c r="S184" i="20"/>
  <c r="R184" i="20"/>
  <c r="AH183" i="20"/>
  <c r="AG183" i="20"/>
  <c r="U183" i="20"/>
  <c r="T183" i="20"/>
  <c r="S183" i="20"/>
  <c r="R183" i="20"/>
  <c r="AH182" i="20"/>
  <c r="AG182" i="20"/>
  <c r="U182" i="20"/>
  <c r="T182" i="20"/>
  <c r="S182" i="20"/>
  <c r="R182" i="20"/>
  <c r="AH181" i="20"/>
  <c r="AG181" i="20"/>
  <c r="U181" i="20"/>
  <c r="T181" i="20"/>
  <c r="S181" i="20"/>
  <c r="R181" i="20"/>
  <c r="AH180" i="20"/>
  <c r="AG180" i="20"/>
  <c r="U180" i="20"/>
  <c r="T180" i="20"/>
  <c r="S180" i="20"/>
  <c r="R180" i="20"/>
  <c r="AH179" i="20"/>
  <c r="AG179" i="20"/>
  <c r="U179" i="20"/>
  <c r="T179" i="20"/>
  <c r="S179" i="20"/>
  <c r="R179" i="20"/>
  <c r="AH178" i="20"/>
  <c r="AG178" i="20"/>
  <c r="U178" i="20"/>
  <c r="T178" i="20"/>
  <c r="S178" i="20"/>
  <c r="R178" i="20"/>
  <c r="AH177" i="20"/>
  <c r="AG177" i="20"/>
  <c r="U177" i="20"/>
  <c r="T177" i="20"/>
  <c r="S177" i="20"/>
  <c r="R177" i="20"/>
  <c r="AH176" i="20"/>
  <c r="AG176" i="20"/>
  <c r="U176" i="20"/>
  <c r="T176" i="20"/>
  <c r="S176" i="20"/>
  <c r="R176" i="20"/>
  <c r="AH175" i="20"/>
  <c r="AG175" i="20"/>
  <c r="U175" i="20"/>
  <c r="T175" i="20"/>
  <c r="S175" i="20"/>
  <c r="R175" i="20"/>
  <c r="AH174" i="20"/>
  <c r="AG174" i="20"/>
  <c r="U174" i="20"/>
  <c r="T174" i="20"/>
  <c r="S174" i="20"/>
  <c r="R174" i="20"/>
  <c r="AH173" i="20"/>
  <c r="AG173" i="20"/>
  <c r="U173" i="20"/>
  <c r="T173" i="20"/>
  <c r="S173" i="20"/>
  <c r="R173" i="20"/>
  <c r="AH172" i="20"/>
  <c r="AG172" i="20"/>
  <c r="U172" i="20"/>
  <c r="T172" i="20"/>
  <c r="S172" i="20"/>
  <c r="R172" i="20"/>
  <c r="AH171" i="20"/>
  <c r="AG171" i="20"/>
  <c r="U171" i="20"/>
  <c r="T171" i="20"/>
  <c r="S171" i="20"/>
  <c r="R171" i="20"/>
  <c r="AH170" i="20"/>
  <c r="AG170" i="20"/>
  <c r="U170" i="20"/>
  <c r="T170" i="20"/>
  <c r="S170" i="20"/>
  <c r="R170" i="20"/>
  <c r="AH169" i="20"/>
  <c r="AG169" i="20"/>
  <c r="U169" i="20"/>
  <c r="T169" i="20"/>
  <c r="S169" i="20"/>
  <c r="R169" i="20"/>
  <c r="AH168" i="20"/>
  <c r="AG168" i="20"/>
  <c r="U168" i="20"/>
  <c r="T168" i="20"/>
  <c r="S168" i="20"/>
  <c r="R168" i="20"/>
  <c r="AH167" i="20"/>
  <c r="AG167" i="20"/>
  <c r="U167" i="20"/>
  <c r="T167" i="20"/>
  <c r="S167" i="20"/>
  <c r="R167" i="20"/>
  <c r="AH166" i="20"/>
  <c r="AG166" i="20"/>
  <c r="U166" i="20"/>
  <c r="T166" i="20"/>
  <c r="S166" i="20"/>
  <c r="R166" i="20"/>
  <c r="AH165" i="20"/>
  <c r="AG165" i="20"/>
  <c r="U165" i="20"/>
  <c r="T165" i="20"/>
  <c r="S165" i="20"/>
  <c r="R165" i="20"/>
  <c r="AH164" i="20"/>
  <c r="AG164" i="20"/>
  <c r="U164" i="20"/>
  <c r="T164" i="20"/>
  <c r="S164" i="20"/>
  <c r="R164" i="20"/>
  <c r="AH163" i="20"/>
  <c r="AG163" i="20"/>
  <c r="U163" i="20"/>
  <c r="T163" i="20"/>
  <c r="S163" i="20"/>
  <c r="R163" i="20"/>
  <c r="AH162" i="20"/>
  <c r="AG162" i="20"/>
  <c r="U162" i="20"/>
  <c r="T162" i="20"/>
  <c r="S162" i="20"/>
  <c r="R162" i="20"/>
  <c r="AH161" i="20"/>
  <c r="AG161" i="20"/>
  <c r="U161" i="20"/>
  <c r="T161" i="20"/>
  <c r="S161" i="20"/>
  <c r="R161" i="20"/>
  <c r="AH160" i="20"/>
  <c r="AG160" i="20"/>
  <c r="U160" i="20"/>
  <c r="T160" i="20"/>
  <c r="S160" i="20"/>
  <c r="R160" i="20"/>
  <c r="AH159" i="20"/>
  <c r="AG159" i="20"/>
  <c r="U159" i="20"/>
  <c r="T159" i="20"/>
  <c r="S159" i="20"/>
  <c r="R159" i="20"/>
  <c r="AH158" i="20"/>
  <c r="AG158" i="20"/>
  <c r="U158" i="20"/>
  <c r="T158" i="20"/>
  <c r="S158" i="20"/>
  <c r="R158" i="20"/>
  <c r="AH157" i="20"/>
  <c r="AG157" i="20"/>
  <c r="U157" i="20"/>
  <c r="T157" i="20"/>
  <c r="S157" i="20"/>
  <c r="R157" i="20"/>
  <c r="AH156" i="20"/>
  <c r="AG156" i="20"/>
  <c r="U156" i="20"/>
  <c r="T156" i="20"/>
  <c r="S156" i="20"/>
  <c r="R156" i="20"/>
  <c r="AH155" i="20"/>
  <c r="AG155" i="20"/>
  <c r="U155" i="20"/>
  <c r="T155" i="20"/>
  <c r="S155" i="20"/>
  <c r="R155" i="20"/>
  <c r="AH154" i="20"/>
  <c r="AG154" i="20"/>
  <c r="U154" i="20"/>
  <c r="T154" i="20"/>
  <c r="S154" i="20"/>
  <c r="R154" i="20"/>
  <c r="AH153" i="20"/>
  <c r="AG153" i="20"/>
  <c r="U153" i="20"/>
  <c r="T153" i="20"/>
  <c r="S153" i="20"/>
  <c r="R153" i="20"/>
  <c r="AH152" i="20"/>
  <c r="AG152" i="20"/>
  <c r="U152" i="20"/>
  <c r="T152" i="20"/>
  <c r="S152" i="20"/>
  <c r="R152" i="20"/>
  <c r="AH151" i="20"/>
  <c r="AG151" i="20"/>
  <c r="U151" i="20"/>
  <c r="T151" i="20"/>
  <c r="S151" i="20"/>
  <c r="R151" i="20"/>
  <c r="AH150" i="20"/>
  <c r="AG150" i="20"/>
  <c r="U150" i="20"/>
  <c r="T150" i="20"/>
  <c r="S150" i="20"/>
  <c r="R150" i="20"/>
  <c r="AH149" i="20"/>
  <c r="AG149" i="20"/>
  <c r="U149" i="20"/>
  <c r="T149" i="20"/>
  <c r="S149" i="20"/>
  <c r="R149" i="20"/>
  <c r="AH148" i="20"/>
  <c r="AG148" i="20"/>
  <c r="U148" i="20"/>
  <c r="T148" i="20"/>
  <c r="S148" i="20"/>
  <c r="R148" i="20"/>
  <c r="AH147" i="20"/>
  <c r="AG147" i="20"/>
  <c r="U147" i="20"/>
  <c r="T147" i="20"/>
  <c r="S147" i="20"/>
  <c r="R147" i="20"/>
  <c r="AH146" i="20"/>
  <c r="AG146" i="20"/>
  <c r="U146" i="20"/>
  <c r="T146" i="20"/>
  <c r="S146" i="20"/>
  <c r="R146" i="20"/>
  <c r="AH145" i="20"/>
  <c r="AG145" i="20"/>
  <c r="U145" i="20"/>
  <c r="T145" i="20"/>
  <c r="S145" i="20"/>
  <c r="R145" i="20"/>
  <c r="AH144" i="20"/>
  <c r="AG144" i="20"/>
  <c r="U144" i="20"/>
  <c r="T144" i="20"/>
  <c r="S144" i="20"/>
  <c r="R144" i="20"/>
  <c r="AH143" i="20"/>
  <c r="AG143" i="20"/>
  <c r="U143" i="20"/>
  <c r="T143" i="20"/>
  <c r="S143" i="20"/>
  <c r="R143" i="20"/>
  <c r="AH142" i="20"/>
  <c r="AG142" i="20"/>
  <c r="U142" i="20"/>
  <c r="T142" i="20"/>
  <c r="S142" i="20"/>
  <c r="R142" i="20"/>
  <c r="AH141" i="20"/>
  <c r="AG141" i="20"/>
  <c r="U141" i="20"/>
  <c r="T141" i="20"/>
  <c r="S141" i="20"/>
  <c r="R141" i="20"/>
  <c r="AH140" i="20"/>
  <c r="AG140" i="20"/>
  <c r="U140" i="20"/>
  <c r="T140" i="20"/>
  <c r="S140" i="20"/>
  <c r="R140" i="20"/>
  <c r="AH139" i="20"/>
  <c r="AG139" i="20"/>
  <c r="U139" i="20"/>
  <c r="T139" i="20"/>
  <c r="S139" i="20"/>
  <c r="R139" i="20"/>
  <c r="AH138" i="20"/>
  <c r="AG138" i="20"/>
  <c r="U138" i="20"/>
  <c r="T138" i="20"/>
  <c r="S138" i="20"/>
  <c r="R138" i="20"/>
  <c r="AH137" i="20"/>
  <c r="AG137" i="20"/>
  <c r="U137" i="20"/>
  <c r="T137" i="20"/>
  <c r="S137" i="20"/>
  <c r="R137" i="20"/>
  <c r="AH136" i="20"/>
  <c r="AG136" i="20"/>
  <c r="U136" i="20"/>
  <c r="T136" i="20"/>
  <c r="S136" i="20"/>
  <c r="R136" i="20"/>
  <c r="AH135" i="20"/>
  <c r="AG135" i="20"/>
  <c r="U135" i="20"/>
  <c r="T135" i="20"/>
  <c r="S135" i="20"/>
  <c r="R135" i="20"/>
  <c r="AH134" i="20"/>
  <c r="AG134" i="20"/>
  <c r="U134" i="20"/>
  <c r="T134" i="20"/>
  <c r="S134" i="20"/>
  <c r="R134" i="20"/>
  <c r="AH133" i="20"/>
  <c r="AG133" i="20"/>
  <c r="U133" i="20"/>
  <c r="T133" i="20"/>
  <c r="S133" i="20"/>
  <c r="R133" i="20"/>
  <c r="AH132" i="20"/>
  <c r="AG132" i="20"/>
  <c r="U132" i="20"/>
  <c r="T132" i="20"/>
  <c r="S132" i="20"/>
  <c r="R132" i="20"/>
  <c r="AH131" i="20"/>
  <c r="AG131" i="20"/>
  <c r="U131" i="20"/>
  <c r="T131" i="20"/>
  <c r="S131" i="20"/>
  <c r="R131" i="20"/>
  <c r="U130" i="20"/>
  <c r="T130" i="20"/>
  <c r="S130" i="20"/>
  <c r="R130" i="20"/>
  <c r="U129" i="20"/>
  <c r="S129" i="20"/>
  <c r="U128" i="20"/>
  <c r="R128" i="20"/>
  <c r="U127" i="20"/>
  <c r="T127" i="20"/>
  <c r="S126" i="20" s="1"/>
  <c r="U126" i="20"/>
  <c r="T126" i="20"/>
  <c r="S125" i="20" s="1"/>
  <c r="U125" i="20"/>
  <c r="T125" i="20"/>
  <c r="S124" i="20" s="1"/>
  <c r="U124" i="20"/>
  <c r="T124" i="20"/>
  <c r="S123" i="20" s="1"/>
  <c r="U123" i="20"/>
  <c r="T123" i="20"/>
  <c r="S122" i="20" s="1"/>
  <c r="U122" i="20"/>
  <c r="T122" i="20"/>
  <c r="S121" i="20" s="1"/>
  <c r="U121" i="20"/>
  <c r="T121" i="20"/>
  <c r="S120" i="20" s="1"/>
  <c r="U120" i="20"/>
  <c r="T120" i="20"/>
  <c r="S119" i="20" s="1"/>
  <c r="U119" i="20"/>
  <c r="T119" i="20"/>
  <c r="S118" i="20" s="1"/>
  <c r="U118" i="20"/>
  <c r="T118" i="20"/>
  <c r="S117" i="20" s="1"/>
  <c r="U117" i="20"/>
  <c r="T117" i="20"/>
  <c r="S116" i="20" s="1"/>
  <c r="U116" i="20"/>
  <c r="T116" i="20"/>
  <c r="S115" i="20" s="1"/>
  <c r="U115" i="20"/>
  <c r="T115" i="20"/>
  <c r="S114" i="20" s="1"/>
  <c r="U114" i="20"/>
  <c r="T114" i="20"/>
  <c r="S113" i="20" s="1"/>
  <c r="U113" i="20"/>
  <c r="T113" i="20"/>
  <c r="S112" i="20" s="1"/>
  <c r="U112" i="20"/>
  <c r="T112" i="20"/>
  <c r="S111" i="20" s="1"/>
  <c r="U111" i="20"/>
  <c r="T111" i="20"/>
  <c r="S110" i="20" s="1"/>
  <c r="U110" i="20"/>
  <c r="T110" i="20"/>
  <c r="S109" i="20" s="1"/>
  <c r="U109" i="20"/>
  <c r="T109" i="20"/>
  <c r="S108" i="20" s="1"/>
  <c r="U108" i="20"/>
  <c r="T108" i="20"/>
  <c r="S107" i="20" s="1"/>
  <c r="U107" i="20"/>
  <c r="T107" i="20"/>
  <c r="S106" i="20" s="1"/>
  <c r="U106" i="20"/>
  <c r="T106" i="20"/>
  <c r="S105" i="20" s="1"/>
  <c r="U105" i="20"/>
  <c r="T105" i="20"/>
  <c r="S104" i="20" s="1"/>
  <c r="U104" i="20"/>
  <c r="T104" i="20"/>
  <c r="S103" i="20" s="1"/>
  <c r="U103" i="20"/>
  <c r="T103" i="20"/>
  <c r="S102" i="20" s="1"/>
  <c r="U102" i="20"/>
  <c r="T102" i="20"/>
  <c r="S101" i="20" s="1"/>
  <c r="U101" i="20"/>
  <c r="T101" i="20"/>
  <c r="S100" i="20" s="1"/>
  <c r="U100" i="20"/>
  <c r="T100" i="20"/>
  <c r="S99" i="20" s="1"/>
  <c r="U99" i="20"/>
  <c r="T99" i="20"/>
  <c r="S98" i="20" s="1"/>
  <c r="U98" i="20"/>
  <c r="T98" i="20"/>
  <c r="S97" i="20" s="1"/>
  <c r="U97" i="20"/>
  <c r="U96" i="20"/>
  <c r="U95" i="20"/>
  <c r="U94" i="20"/>
  <c r="U93" i="20"/>
  <c r="T93" i="20"/>
  <c r="S92" i="20" s="1"/>
  <c r="R91" i="20" s="1"/>
  <c r="U92" i="20"/>
  <c r="T92" i="20"/>
  <c r="U91" i="20"/>
  <c r="T91" i="20" s="1"/>
  <c r="S91" i="20"/>
  <c r="U90" i="20"/>
  <c r="R90" i="20"/>
  <c r="U89" i="20"/>
  <c r="T89" i="20"/>
  <c r="S88" i="20" s="1"/>
  <c r="U88" i="20"/>
  <c r="T88" i="20"/>
  <c r="S87" i="20" s="1"/>
  <c r="U87" i="20"/>
  <c r="T87" i="20"/>
  <c r="S86" i="20" s="1"/>
  <c r="U86" i="20"/>
  <c r="T86" i="20"/>
  <c r="S85" i="20" s="1"/>
  <c r="U85" i="20"/>
  <c r="T85" i="20"/>
  <c r="S84" i="20" s="1"/>
  <c r="U84" i="20"/>
  <c r="T84" i="20"/>
  <c r="S83" i="20" s="1"/>
  <c r="U83" i="20"/>
  <c r="T83" i="20"/>
  <c r="S82" i="20" s="1"/>
  <c r="U82" i="20"/>
  <c r="T82" i="20"/>
  <c r="S81" i="20" s="1"/>
  <c r="U81" i="20"/>
  <c r="T81" i="20"/>
  <c r="S80" i="20" s="1"/>
  <c r="U80" i="20"/>
  <c r="T80" i="20"/>
  <c r="S79" i="20" s="1"/>
  <c r="U79" i="20"/>
  <c r="T79" i="20"/>
  <c r="S78" i="20" s="1"/>
  <c r="U78" i="20"/>
  <c r="T78" i="20"/>
  <c r="S77" i="20" s="1"/>
  <c r="U77" i="20"/>
  <c r="T77" i="20"/>
  <c r="S76" i="20" s="1"/>
  <c r="U76" i="20"/>
  <c r="T76" i="20"/>
  <c r="S75" i="20" s="1"/>
  <c r="U75" i="20"/>
  <c r="T75" i="20"/>
  <c r="S74" i="20" s="1"/>
  <c r="U74" i="20"/>
  <c r="U73" i="20"/>
  <c r="U72" i="20"/>
  <c r="U71" i="20"/>
  <c r="U70" i="20"/>
  <c r="U69" i="20"/>
  <c r="T69" i="20" s="1"/>
  <c r="S68" i="20" s="1"/>
  <c r="U68" i="20"/>
  <c r="T67" i="20" s="1"/>
  <c r="S66" i="20" s="1"/>
  <c r="U67" i="20"/>
  <c r="T66" i="20" s="1"/>
  <c r="S65" i="20" s="1"/>
  <c r="U66" i="20"/>
  <c r="T65" i="20" s="1"/>
  <c r="S64" i="20" s="1"/>
  <c r="U65" i="20"/>
  <c r="T64" i="20" s="1"/>
  <c r="S63" i="20" s="1"/>
  <c r="U64" i="20"/>
  <c r="T63" i="20" s="1"/>
  <c r="S62" i="20" s="1"/>
  <c r="U63" i="20"/>
  <c r="T62" i="20" s="1"/>
  <c r="S61" i="20" s="1"/>
  <c r="U62" i="20"/>
  <c r="T61" i="20" s="1"/>
  <c r="S60" i="20" s="1"/>
  <c r="U61" i="20"/>
  <c r="T60" i="20" s="1"/>
  <c r="S59" i="20" s="1"/>
  <c r="U60" i="20"/>
  <c r="T59" i="20" s="1"/>
  <c r="U59" i="20"/>
  <c r="T58" i="20" s="1"/>
  <c r="U58" i="20"/>
  <c r="U57" i="20"/>
  <c r="U56" i="20"/>
  <c r="T55" i="20" s="1"/>
  <c r="S54" i="20" s="1"/>
  <c r="R53" i="20" s="1"/>
  <c r="U55" i="20"/>
  <c r="U54" i="20"/>
  <c r="T54" i="20" s="1"/>
  <c r="U53" i="20"/>
  <c r="U52" i="20"/>
  <c r="T51" i="20" s="1"/>
  <c r="U51" i="20"/>
  <c r="U50" i="20"/>
  <c r="T49" i="20" s="1"/>
  <c r="U49" i="20"/>
  <c r="U48" i="20"/>
  <c r="T47" i="20" s="1"/>
  <c r="U47" i="20"/>
  <c r="U46" i="20"/>
  <c r="U45" i="20"/>
  <c r="U44" i="20"/>
  <c r="T43" i="20" s="1"/>
  <c r="U43" i="20"/>
  <c r="U42" i="20"/>
  <c r="T41" i="20" s="1"/>
  <c r="U41" i="20"/>
  <c r="U40" i="20"/>
  <c r="T39" i="20" s="1"/>
  <c r="U39" i="20"/>
  <c r="U38" i="20"/>
  <c r="T37" i="20" s="1"/>
  <c r="U37" i="20"/>
  <c r="U36" i="20"/>
  <c r="T35" i="20" s="1"/>
  <c r="U35" i="20"/>
  <c r="U34" i="20"/>
  <c r="T33" i="20" s="1"/>
  <c r="U33" i="20"/>
  <c r="U32" i="20"/>
  <c r="T31" i="20" s="1"/>
  <c r="U31" i="20"/>
  <c r="U30" i="20"/>
  <c r="T29" i="20" s="1"/>
  <c r="U29" i="20"/>
  <c r="U28" i="20"/>
  <c r="T27" i="20" s="1"/>
  <c r="U27" i="20"/>
  <c r="U26" i="20"/>
  <c r="T25" i="20" s="1"/>
  <c r="U25" i="20"/>
  <c r="U24" i="20"/>
  <c r="T23" i="20" s="1"/>
  <c r="U23" i="20"/>
  <c r="U22" i="20"/>
  <c r="U21" i="20"/>
  <c r="T20" i="20" s="1"/>
  <c r="U20" i="20"/>
  <c r="U19" i="20"/>
  <c r="T19" i="20" s="1"/>
  <c r="S18" i="20" s="1"/>
  <c r="R17" i="20" s="1"/>
  <c r="AX17" i="20" s="1"/>
  <c r="U18" i="20"/>
  <c r="T18" i="20" s="1"/>
  <c r="U17" i="20"/>
  <c r="T16" i="20" s="1"/>
  <c r="S15" i="20" s="1"/>
  <c r="U16" i="20"/>
  <c r="BA16" i="20" s="1"/>
  <c r="U15" i="20"/>
  <c r="T15" i="20"/>
  <c r="S14" i="20" s="1"/>
  <c r="U14" i="20"/>
  <c r="T14" i="20" s="1"/>
  <c r="T13" i="20"/>
  <c r="S13" i="20" s="1"/>
  <c r="AY13" i="20" s="1"/>
  <c r="R11" i="20"/>
  <c r="AR10" i="20"/>
  <c r="X6" i="20"/>
  <c r="AF5" i="20"/>
  <c r="X5" i="20"/>
  <c r="AF4" i="20"/>
  <c r="X4" i="20"/>
  <c r="AF3" i="20"/>
  <c r="X3" i="20"/>
  <c r="D3" i="20"/>
  <c r="AF2" i="20"/>
  <c r="X2" i="20"/>
  <c r="AF1" i="20"/>
  <c r="U250" i="19"/>
  <c r="T250" i="19"/>
  <c r="S250" i="19"/>
  <c r="R250" i="19"/>
  <c r="U249" i="19"/>
  <c r="T249" i="19"/>
  <c r="S248" i="19" s="1"/>
  <c r="R247" i="19" s="1"/>
  <c r="S249" i="19"/>
  <c r="R249" i="19"/>
  <c r="U248" i="19"/>
  <c r="T248" i="19" s="1"/>
  <c r="S247" i="19" s="1"/>
  <c r="R246" i="19" s="1"/>
  <c r="R248" i="19"/>
  <c r="U247" i="19"/>
  <c r="T247" i="19"/>
  <c r="S246" i="19" s="1"/>
  <c r="R245" i="19" s="1"/>
  <c r="U246" i="19"/>
  <c r="T246" i="19" s="1"/>
  <c r="S245" i="19" s="1"/>
  <c r="U245" i="19"/>
  <c r="T245" i="19"/>
  <c r="S244" i="19" s="1"/>
  <c r="R243" i="19" s="1"/>
  <c r="U244" i="19"/>
  <c r="T244" i="19" s="1"/>
  <c r="S243" i="19" s="1"/>
  <c r="R244" i="19"/>
  <c r="U243" i="19"/>
  <c r="T243" i="19"/>
  <c r="S242" i="19" s="1"/>
  <c r="R241" i="19" s="1"/>
  <c r="U242" i="19"/>
  <c r="T242" i="19" s="1"/>
  <c r="S241" i="19" s="1"/>
  <c r="R240" i="19" s="1"/>
  <c r="R242" i="19"/>
  <c r="U241" i="19"/>
  <c r="T241" i="19"/>
  <c r="S240" i="19" s="1"/>
  <c r="R239" i="19" s="1"/>
  <c r="U240" i="19"/>
  <c r="T240" i="19" s="1"/>
  <c r="S239" i="19" s="1"/>
  <c r="R238" i="19" s="1"/>
  <c r="U239" i="19"/>
  <c r="T239" i="19"/>
  <c r="S238" i="19" s="1"/>
  <c r="R237" i="19" s="1"/>
  <c r="U238" i="19"/>
  <c r="T238" i="19" s="1"/>
  <c r="S237" i="19" s="1"/>
  <c r="U237" i="19"/>
  <c r="T237" i="19"/>
  <c r="S236" i="19" s="1"/>
  <c r="R235" i="19" s="1"/>
  <c r="U236" i="19"/>
  <c r="T236" i="19" s="1"/>
  <c r="S235" i="19" s="1"/>
  <c r="R236" i="19"/>
  <c r="U235" i="19"/>
  <c r="T235" i="19"/>
  <c r="S234" i="19" s="1"/>
  <c r="R233" i="19" s="1"/>
  <c r="U234" i="19"/>
  <c r="T234" i="19" s="1"/>
  <c r="S233" i="19" s="1"/>
  <c r="R232" i="19" s="1"/>
  <c r="R234" i="19"/>
  <c r="U233" i="19"/>
  <c r="T233" i="19"/>
  <c r="S232" i="19" s="1"/>
  <c r="R231" i="19" s="1"/>
  <c r="U232" i="19"/>
  <c r="T232" i="19" s="1"/>
  <c r="S231" i="19" s="1"/>
  <c r="R230" i="19" s="1"/>
  <c r="U231" i="19"/>
  <c r="T231" i="19"/>
  <c r="S230" i="19" s="1"/>
  <c r="R229" i="19" s="1"/>
  <c r="U230" i="19"/>
  <c r="T230" i="19" s="1"/>
  <c r="S229" i="19" s="1"/>
  <c r="U229" i="19"/>
  <c r="T229" i="19"/>
  <c r="S228" i="19" s="1"/>
  <c r="R227" i="19" s="1"/>
  <c r="U228" i="19"/>
  <c r="T228" i="19" s="1"/>
  <c r="S227" i="19" s="1"/>
  <c r="R228" i="19"/>
  <c r="U227" i="19"/>
  <c r="T226" i="19" s="1"/>
  <c r="S225" i="19" s="1"/>
  <c r="T227" i="19"/>
  <c r="S226" i="19" s="1"/>
  <c r="R225" i="19" s="1"/>
  <c r="U226" i="19"/>
  <c r="R226" i="19"/>
  <c r="U225" i="19"/>
  <c r="T224" i="19" s="1"/>
  <c r="S223" i="19" s="1"/>
  <c r="R222" i="19" s="1"/>
  <c r="T225" i="19"/>
  <c r="S224" i="19" s="1"/>
  <c r="R223" i="19" s="1"/>
  <c r="U224" i="19"/>
  <c r="R224" i="19"/>
  <c r="U223" i="19"/>
  <c r="T222" i="19" s="1"/>
  <c r="S221" i="19" s="1"/>
  <c r="T223" i="19"/>
  <c r="S222" i="19" s="1"/>
  <c r="R221" i="19" s="1"/>
  <c r="U222" i="19"/>
  <c r="U221" i="19"/>
  <c r="T220" i="19" s="1"/>
  <c r="S219" i="19" s="1"/>
  <c r="R218" i="19" s="1"/>
  <c r="T221" i="19"/>
  <c r="S220" i="19" s="1"/>
  <c r="R219" i="19" s="1"/>
  <c r="U220" i="19"/>
  <c r="R220" i="19"/>
  <c r="U219" i="19"/>
  <c r="T218" i="19" s="1"/>
  <c r="S217" i="19" s="1"/>
  <c r="T219" i="19"/>
  <c r="S218" i="19" s="1"/>
  <c r="R217" i="19" s="1"/>
  <c r="U218" i="19"/>
  <c r="U217" i="19"/>
  <c r="T216" i="19" s="1"/>
  <c r="S215" i="19" s="1"/>
  <c r="R214" i="19" s="1"/>
  <c r="T217" i="19"/>
  <c r="S216" i="19" s="1"/>
  <c r="R215" i="19" s="1"/>
  <c r="U216" i="19"/>
  <c r="R216" i="19"/>
  <c r="U215" i="19"/>
  <c r="T214" i="19" s="1"/>
  <c r="S213" i="19" s="1"/>
  <c r="T215" i="19"/>
  <c r="S214" i="19" s="1"/>
  <c r="R213" i="19" s="1"/>
  <c r="U214" i="19"/>
  <c r="U213" i="19"/>
  <c r="T212" i="19" s="1"/>
  <c r="S211" i="19" s="1"/>
  <c r="R210" i="19" s="1"/>
  <c r="T213" i="19"/>
  <c r="S212" i="19" s="1"/>
  <c r="R211" i="19" s="1"/>
  <c r="U212" i="19"/>
  <c r="R212" i="19"/>
  <c r="U211" i="19"/>
  <c r="T210" i="19" s="1"/>
  <c r="S209" i="19" s="1"/>
  <c r="T211" i="19"/>
  <c r="S210" i="19" s="1"/>
  <c r="R209" i="19" s="1"/>
  <c r="U210" i="19"/>
  <c r="U209" i="19"/>
  <c r="T208" i="19" s="1"/>
  <c r="S207" i="19" s="1"/>
  <c r="R206" i="19" s="1"/>
  <c r="T209" i="19"/>
  <c r="S208" i="19" s="1"/>
  <c r="R207" i="19" s="1"/>
  <c r="U208" i="19"/>
  <c r="R208" i="19"/>
  <c r="U207" i="19"/>
  <c r="T206" i="19" s="1"/>
  <c r="S205" i="19" s="1"/>
  <c r="T207" i="19"/>
  <c r="S206" i="19" s="1"/>
  <c r="R205" i="19" s="1"/>
  <c r="U206" i="19"/>
  <c r="U205" i="19"/>
  <c r="T204" i="19" s="1"/>
  <c r="S203" i="19" s="1"/>
  <c r="R202" i="19" s="1"/>
  <c r="T205" i="19"/>
  <c r="S204" i="19" s="1"/>
  <c r="R203" i="19" s="1"/>
  <c r="U204" i="19"/>
  <c r="R204" i="19"/>
  <c r="U203" i="19"/>
  <c r="T202" i="19" s="1"/>
  <c r="S201" i="19" s="1"/>
  <c r="T203" i="19"/>
  <c r="S202" i="19" s="1"/>
  <c r="R201" i="19" s="1"/>
  <c r="U202" i="19"/>
  <c r="U201" i="19"/>
  <c r="T200" i="19" s="1"/>
  <c r="S199" i="19" s="1"/>
  <c r="R198" i="19" s="1"/>
  <c r="T201" i="19"/>
  <c r="S200" i="19" s="1"/>
  <c r="R199" i="19" s="1"/>
  <c r="U200" i="19"/>
  <c r="R200" i="19"/>
  <c r="U199" i="19"/>
  <c r="T198" i="19" s="1"/>
  <c r="S197" i="19" s="1"/>
  <c r="T199" i="19"/>
  <c r="S198" i="19" s="1"/>
  <c r="R197" i="19" s="1"/>
  <c r="U198" i="19"/>
  <c r="U197" i="19"/>
  <c r="T196" i="19" s="1"/>
  <c r="S195" i="19" s="1"/>
  <c r="R194" i="19" s="1"/>
  <c r="T197" i="19"/>
  <c r="S196" i="19" s="1"/>
  <c r="R195" i="19" s="1"/>
  <c r="U196" i="19"/>
  <c r="R196" i="19"/>
  <c r="U195" i="19"/>
  <c r="T194" i="19" s="1"/>
  <c r="S193" i="19" s="1"/>
  <c r="R192" i="19" s="1"/>
  <c r="U194" i="19"/>
  <c r="U193" i="19"/>
  <c r="T193" i="19"/>
  <c r="S192" i="19" s="1"/>
  <c r="R191" i="19" s="1"/>
  <c r="U192" i="19"/>
  <c r="U191" i="19"/>
  <c r="T190" i="19" s="1"/>
  <c r="S189" i="19" s="1"/>
  <c r="R188" i="19" s="1"/>
  <c r="U190" i="19"/>
  <c r="T189" i="19" s="1"/>
  <c r="S188" i="19" s="1"/>
  <c r="R187" i="19" s="1"/>
  <c r="U189" i="19"/>
  <c r="T188" i="19" s="1"/>
  <c r="S187" i="19" s="1"/>
  <c r="R186" i="19" s="1"/>
  <c r="U188" i="19"/>
  <c r="T187" i="19" s="1"/>
  <c r="S186" i="19" s="1"/>
  <c r="R185" i="19" s="1"/>
  <c r="U187" i="19"/>
  <c r="T186" i="19" s="1"/>
  <c r="S185" i="19" s="1"/>
  <c r="R184" i="19" s="1"/>
  <c r="U186" i="19"/>
  <c r="T185" i="19" s="1"/>
  <c r="S184" i="19" s="1"/>
  <c r="R183" i="19" s="1"/>
  <c r="U185" i="19"/>
  <c r="T184" i="19" s="1"/>
  <c r="S183" i="19" s="1"/>
  <c r="R182" i="19" s="1"/>
  <c r="U184" i="19"/>
  <c r="T183" i="19" s="1"/>
  <c r="S182" i="19" s="1"/>
  <c r="R181" i="19" s="1"/>
  <c r="U183" i="19"/>
  <c r="T182" i="19" s="1"/>
  <c r="S181" i="19" s="1"/>
  <c r="R180" i="19" s="1"/>
  <c r="U182" i="19"/>
  <c r="T181" i="19" s="1"/>
  <c r="S180" i="19" s="1"/>
  <c r="R179" i="19" s="1"/>
  <c r="U181" i="19"/>
  <c r="T180" i="19" s="1"/>
  <c r="S179" i="19" s="1"/>
  <c r="R178" i="19" s="1"/>
  <c r="U180" i="19"/>
  <c r="T179" i="19" s="1"/>
  <c r="S178" i="19" s="1"/>
  <c r="R177" i="19" s="1"/>
  <c r="U179" i="19"/>
  <c r="T178" i="19" s="1"/>
  <c r="S177" i="19" s="1"/>
  <c r="R176" i="19" s="1"/>
  <c r="U178" i="19"/>
  <c r="T177" i="19" s="1"/>
  <c r="S176" i="19" s="1"/>
  <c r="R175" i="19" s="1"/>
  <c r="U177" i="19"/>
  <c r="T176" i="19" s="1"/>
  <c r="S175" i="19" s="1"/>
  <c r="R174" i="19" s="1"/>
  <c r="U176" i="19"/>
  <c r="T175" i="19" s="1"/>
  <c r="S174" i="19" s="1"/>
  <c r="R173" i="19" s="1"/>
  <c r="U175" i="19"/>
  <c r="U174" i="19"/>
  <c r="T173" i="19" s="1"/>
  <c r="S172" i="19" s="1"/>
  <c r="R171" i="19" s="1"/>
  <c r="U173" i="19"/>
  <c r="U172" i="19"/>
  <c r="T171" i="19" s="1"/>
  <c r="S170" i="19" s="1"/>
  <c r="R169" i="19" s="1"/>
  <c r="U171" i="19"/>
  <c r="U170" i="19"/>
  <c r="T169" i="19" s="1"/>
  <c r="S168" i="19" s="1"/>
  <c r="R167" i="19" s="1"/>
  <c r="U169" i="19"/>
  <c r="U168" i="19"/>
  <c r="T167" i="19" s="1"/>
  <c r="S166" i="19" s="1"/>
  <c r="R165" i="19" s="1"/>
  <c r="U167" i="19"/>
  <c r="U166" i="19"/>
  <c r="T165" i="19" s="1"/>
  <c r="S164" i="19" s="1"/>
  <c r="R163" i="19" s="1"/>
  <c r="U165" i="19"/>
  <c r="U164" i="19"/>
  <c r="T163" i="19" s="1"/>
  <c r="S162" i="19" s="1"/>
  <c r="R161" i="19" s="1"/>
  <c r="U163" i="19"/>
  <c r="U162" i="19"/>
  <c r="T161" i="19" s="1"/>
  <c r="S160" i="19" s="1"/>
  <c r="R159" i="19" s="1"/>
  <c r="U161" i="19"/>
  <c r="U160" i="19"/>
  <c r="T159" i="19" s="1"/>
  <c r="S158" i="19" s="1"/>
  <c r="R157" i="19" s="1"/>
  <c r="U159" i="19"/>
  <c r="U158" i="19"/>
  <c r="T157" i="19" s="1"/>
  <c r="S156" i="19" s="1"/>
  <c r="R155" i="19" s="1"/>
  <c r="U157" i="19"/>
  <c r="U156" i="19"/>
  <c r="T155" i="19" s="1"/>
  <c r="S154" i="19" s="1"/>
  <c r="R153" i="19" s="1"/>
  <c r="U155" i="19"/>
  <c r="U154" i="19"/>
  <c r="T153" i="19" s="1"/>
  <c r="S152" i="19" s="1"/>
  <c r="R151" i="19" s="1"/>
  <c r="U153" i="19"/>
  <c r="U152" i="19"/>
  <c r="T151" i="19" s="1"/>
  <c r="S150" i="19" s="1"/>
  <c r="R149" i="19" s="1"/>
  <c r="U151" i="19"/>
  <c r="U150" i="19"/>
  <c r="T149" i="19" s="1"/>
  <c r="S148" i="19" s="1"/>
  <c r="R147" i="19" s="1"/>
  <c r="U149" i="19"/>
  <c r="U148" i="19"/>
  <c r="T147" i="19" s="1"/>
  <c r="S146" i="19" s="1"/>
  <c r="U147" i="19"/>
  <c r="U146" i="19"/>
  <c r="T145" i="19" s="1"/>
  <c r="S144" i="19" s="1"/>
  <c r="R143" i="19" s="1"/>
  <c r="U145" i="19"/>
  <c r="R145" i="19"/>
  <c r="U144" i="19"/>
  <c r="T144" i="19"/>
  <c r="S143" i="19" s="1"/>
  <c r="R142" i="19" s="1"/>
  <c r="U143" i="19"/>
  <c r="T143" i="19"/>
  <c r="S142" i="19" s="1"/>
  <c r="U142" i="19"/>
  <c r="T142" i="19"/>
  <c r="S141" i="19" s="1"/>
  <c r="R140" i="19" s="1"/>
  <c r="U141" i="19"/>
  <c r="T141" i="19"/>
  <c r="S140" i="19" s="1"/>
  <c r="R139" i="19" s="1"/>
  <c r="R141" i="19"/>
  <c r="U140" i="19"/>
  <c r="T140" i="19"/>
  <c r="S139" i="19" s="1"/>
  <c r="R138" i="19" s="1"/>
  <c r="U139" i="19"/>
  <c r="T139" i="19"/>
  <c r="S138" i="19" s="1"/>
  <c r="U138" i="19"/>
  <c r="T138" i="19"/>
  <c r="S137" i="19" s="1"/>
  <c r="R136" i="19" s="1"/>
  <c r="U137" i="19"/>
  <c r="T137" i="19"/>
  <c r="S136" i="19" s="1"/>
  <c r="R135" i="19" s="1"/>
  <c r="R137" i="19"/>
  <c r="U136" i="19"/>
  <c r="T136" i="19"/>
  <c r="S135" i="19" s="1"/>
  <c r="R134" i="19" s="1"/>
  <c r="U135" i="19"/>
  <c r="T135" i="19"/>
  <c r="S134" i="19" s="1"/>
  <c r="U134" i="19"/>
  <c r="T134" i="19"/>
  <c r="S133" i="19" s="1"/>
  <c r="R132" i="19" s="1"/>
  <c r="U133" i="19"/>
  <c r="T133" i="19"/>
  <c r="S132" i="19" s="1"/>
  <c r="R131" i="19" s="1"/>
  <c r="R133" i="19"/>
  <c r="U132" i="19"/>
  <c r="T132" i="19"/>
  <c r="S131" i="19" s="1"/>
  <c r="U131" i="19"/>
  <c r="T131" i="19"/>
  <c r="S130" i="19" s="1"/>
  <c r="U130" i="19"/>
  <c r="T130" i="19"/>
  <c r="S129" i="19" s="1"/>
  <c r="R128" i="19" s="1"/>
  <c r="R130" i="19"/>
  <c r="U129" i="19"/>
  <c r="U128" i="19"/>
  <c r="U127" i="19"/>
  <c r="U126" i="19"/>
  <c r="U125" i="19"/>
  <c r="U124" i="19"/>
  <c r="U123" i="19"/>
  <c r="U122" i="19"/>
  <c r="U121" i="19"/>
  <c r="U120" i="19"/>
  <c r="U119" i="19"/>
  <c r="U118" i="19"/>
  <c r="U117" i="19"/>
  <c r="U116" i="19"/>
  <c r="U115" i="19"/>
  <c r="U114" i="19"/>
  <c r="U113" i="19"/>
  <c r="U112" i="19"/>
  <c r="U111" i="19"/>
  <c r="U110" i="19"/>
  <c r="U109" i="19"/>
  <c r="U108" i="19"/>
  <c r="U107" i="19"/>
  <c r="U106" i="19"/>
  <c r="U105" i="19"/>
  <c r="U104" i="19"/>
  <c r="U103" i="19"/>
  <c r="U102" i="19"/>
  <c r="U101" i="19"/>
  <c r="U100" i="19"/>
  <c r="U99" i="19"/>
  <c r="U98" i="19"/>
  <c r="U97" i="19"/>
  <c r="U96" i="19"/>
  <c r="U95" i="19"/>
  <c r="U94" i="19"/>
  <c r="U93" i="19"/>
  <c r="U92" i="19"/>
  <c r="U91" i="19"/>
  <c r="U90" i="19"/>
  <c r="U89" i="19"/>
  <c r="U88" i="19"/>
  <c r="U87" i="19"/>
  <c r="U86" i="19"/>
  <c r="U85" i="19"/>
  <c r="U84" i="19"/>
  <c r="U83" i="19"/>
  <c r="U82" i="19"/>
  <c r="U81" i="19"/>
  <c r="U80" i="19"/>
  <c r="U79" i="19"/>
  <c r="U78" i="19"/>
  <c r="T78" i="19" s="1"/>
  <c r="S77" i="19" s="1"/>
  <c r="U77" i="19"/>
  <c r="U76" i="19"/>
  <c r="T76" i="19" s="1"/>
  <c r="S75" i="19" s="1"/>
  <c r="U75" i="19"/>
  <c r="U74" i="19"/>
  <c r="T74" i="19" s="1"/>
  <c r="S73" i="19" s="1"/>
  <c r="U73" i="19"/>
  <c r="U72" i="19"/>
  <c r="T72" i="19" s="1"/>
  <c r="S71" i="19" s="1"/>
  <c r="U71" i="19"/>
  <c r="U70" i="19"/>
  <c r="T70" i="19" s="1"/>
  <c r="U69" i="19"/>
  <c r="U68" i="19"/>
  <c r="U67" i="19"/>
  <c r="U66" i="19"/>
  <c r="U65" i="19"/>
  <c r="U64" i="19"/>
  <c r="U63" i="19"/>
  <c r="U62" i="19"/>
  <c r="U61" i="19"/>
  <c r="U60" i="19"/>
  <c r="U59" i="19"/>
  <c r="U58" i="19"/>
  <c r="T57" i="19" s="1"/>
  <c r="S56" i="19" s="1"/>
  <c r="U57" i="19"/>
  <c r="U56" i="19"/>
  <c r="U55" i="19"/>
  <c r="T55" i="19"/>
  <c r="S54" i="19" s="1"/>
  <c r="U54" i="19"/>
  <c r="U53" i="19"/>
  <c r="T52" i="19" s="1"/>
  <c r="S51" i="19" s="1"/>
  <c r="U52" i="19"/>
  <c r="U51" i="19"/>
  <c r="T51" i="19" s="1"/>
  <c r="U50" i="19"/>
  <c r="U49" i="19"/>
  <c r="T48" i="19" s="1"/>
  <c r="S47" i="19" s="1"/>
  <c r="U48" i="19"/>
  <c r="U47" i="19"/>
  <c r="T47" i="19" s="1"/>
  <c r="U46" i="19"/>
  <c r="T46" i="19" s="1"/>
  <c r="U45" i="19"/>
  <c r="U44" i="19"/>
  <c r="U43" i="19"/>
  <c r="U42" i="19"/>
  <c r="U41" i="19"/>
  <c r="U40" i="19"/>
  <c r="U39" i="19"/>
  <c r="U38" i="19"/>
  <c r="U37" i="19"/>
  <c r="U36" i="19"/>
  <c r="U35" i="19"/>
  <c r="U34" i="19"/>
  <c r="U33" i="19"/>
  <c r="U32" i="19"/>
  <c r="U31" i="19"/>
  <c r="U30" i="19"/>
  <c r="U29" i="19"/>
  <c r="U28" i="19"/>
  <c r="T28" i="19" s="1"/>
  <c r="U27" i="19"/>
  <c r="T26" i="19" s="1"/>
  <c r="S25" i="19" s="1"/>
  <c r="U26" i="19"/>
  <c r="BA26" i="19" s="1"/>
  <c r="U25" i="19"/>
  <c r="U24" i="19"/>
  <c r="U23" i="19"/>
  <c r="BA23" i="19" s="1"/>
  <c r="U22" i="19"/>
  <c r="U21" i="19"/>
  <c r="U20" i="19"/>
  <c r="U19" i="19"/>
  <c r="BA19" i="19" s="1"/>
  <c r="U18" i="19"/>
  <c r="U17" i="19"/>
  <c r="U16" i="19"/>
  <c r="U15" i="19"/>
  <c r="BA15" i="19" s="1"/>
  <c r="U14" i="19"/>
  <c r="BA11" i="19"/>
  <c r="R11" i="19"/>
  <c r="AZ10" i="19"/>
  <c r="AR10" i="19"/>
  <c r="X6" i="19"/>
  <c r="AF5" i="19"/>
  <c r="X5" i="19"/>
  <c r="AF4" i="19"/>
  <c r="X4" i="19"/>
  <c r="AF3" i="19"/>
  <c r="X3" i="19"/>
  <c r="D3" i="19"/>
  <c r="X101" i="19" s="1"/>
  <c r="AF2" i="19"/>
  <c r="X2" i="19"/>
  <c r="AF1" i="19"/>
  <c r="K38" i="15" l="1"/>
  <c r="D43" i="32"/>
  <c r="E43" i="32" s="1"/>
  <c r="C33" i="19"/>
  <c r="B33" i="19" s="1"/>
  <c r="F32" i="19"/>
  <c r="M32" i="19" s="1"/>
  <c r="D33" i="19"/>
  <c r="T24" i="19"/>
  <c r="T31" i="19"/>
  <c r="T34" i="19"/>
  <c r="T123" i="19"/>
  <c r="T33" i="19"/>
  <c r="F34" i="22"/>
  <c r="D35" i="22"/>
  <c r="C35" i="22"/>
  <c r="H34" i="22"/>
  <c r="G34" i="22"/>
  <c r="AZ25" i="23"/>
  <c r="AY98" i="23"/>
  <c r="AZ99" i="23"/>
  <c r="D28" i="23"/>
  <c r="F27" i="23"/>
  <c r="C28" i="23"/>
  <c r="S13" i="24"/>
  <c r="S12" i="24"/>
  <c r="AY12" i="24" s="1"/>
  <c r="L27" i="24"/>
  <c r="M27" i="24"/>
  <c r="B28" i="24"/>
  <c r="D34" i="20"/>
  <c r="C34" i="20"/>
  <c r="B34" i="20" s="1"/>
  <c r="F33" i="20"/>
  <c r="L33" i="20" s="1"/>
  <c r="T17" i="20"/>
  <c r="S16" i="20" s="1"/>
  <c r="R15" i="20" s="1"/>
  <c r="AX15" i="20" s="1"/>
  <c r="T24" i="20"/>
  <c r="S23" i="20" s="1"/>
  <c r="R22" i="20" s="1"/>
  <c r="AX22" i="20" s="1"/>
  <c r="T28" i="20"/>
  <c r="T32" i="20"/>
  <c r="AZ32" i="20" s="1"/>
  <c r="T36" i="20"/>
  <c r="T40" i="20"/>
  <c r="S39" i="20" s="1"/>
  <c r="T45" i="20"/>
  <c r="T48" i="20"/>
  <c r="AZ48" i="20" s="1"/>
  <c r="T68" i="20"/>
  <c r="S67" i="20" s="1"/>
  <c r="T90" i="20"/>
  <c r="S89" i="20" s="1"/>
  <c r="AY89" i="20" s="1"/>
  <c r="S12" i="20"/>
  <c r="T52" i="20"/>
  <c r="AZ52" i="20" s="1"/>
  <c r="T22" i="20"/>
  <c r="T26" i="20"/>
  <c r="AZ26" i="20" s="1"/>
  <c r="T30" i="20"/>
  <c r="T34" i="20"/>
  <c r="S33" i="20" s="1"/>
  <c r="T38" i="20"/>
  <c r="T42" i="20"/>
  <c r="S41" i="20" s="1"/>
  <c r="T46" i="20"/>
  <c r="T50" i="20"/>
  <c r="AZ50" i="20" s="1"/>
  <c r="M33" i="20"/>
  <c r="BA22" i="20"/>
  <c r="AX11" i="20"/>
  <c r="AZ14" i="20"/>
  <c r="BA15" i="20"/>
  <c r="AY12" i="20"/>
  <c r="BA14" i="20"/>
  <c r="AY16" i="20"/>
  <c r="BA17" i="20"/>
  <c r="AE10" i="19"/>
  <c r="X10" i="19"/>
  <c r="AX11" i="19"/>
  <c r="X12" i="19"/>
  <c r="BA16" i="19"/>
  <c r="BA20" i="19"/>
  <c r="BA24" i="19"/>
  <c r="BA27" i="19"/>
  <c r="BA30" i="19"/>
  <c r="X34" i="19"/>
  <c r="X49" i="19"/>
  <c r="AZ55" i="19"/>
  <c r="X57" i="19"/>
  <c r="BA65" i="19"/>
  <c r="X11" i="19"/>
  <c r="BA12" i="19"/>
  <c r="BA17" i="19"/>
  <c r="BA21" i="19"/>
  <c r="AZ34" i="19"/>
  <c r="X53" i="19"/>
  <c r="X62" i="19"/>
  <c r="AX10" i="19"/>
  <c r="AY11" i="19"/>
  <c r="BA14" i="19"/>
  <c r="BA18" i="19"/>
  <c r="BA22" i="19"/>
  <c r="BA28" i="19"/>
  <c r="BA55" i="19"/>
  <c r="AZ47" i="19"/>
  <c r="S46" i="19"/>
  <c r="AY46" i="19" s="1"/>
  <c r="AZ51" i="19"/>
  <c r="S50" i="19"/>
  <c r="T13" i="19"/>
  <c r="AZ13" i="19" s="1"/>
  <c r="T14" i="19"/>
  <c r="AZ14" i="19" s="1"/>
  <c r="T16" i="19"/>
  <c r="S15" i="19" s="1"/>
  <c r="T18" i="19"/>
  <c r="S17" i="19" s="1"/>
  <c r="T20" i="19"/>
  <c r="S19" i="19" s="1"/>
  <c r="T30" i="19"/>
  <c r="BA34" i="19"/>
  <c r="BA47" i="19"/>
  <c r="BA51" i="19"/>
  <c r="T104" i="19"/>
  <c r="S103" i="19" s="1"/>
  <c r="T120" i="19"/>
  <c r="T15" i="19"/>
  <c r="S14" i="19" s="1"/>
  <c r="T17" i="19"/>
  <c r="S16" i="19" s="1"/>
  <c r="T19" i="19"/>
  <c r="S18" i="19" s="1"/>
  <c r="T21" i="19"/>
  <c r="S20" i="19" s="1"/>
  <c r="T54" i="19"/>
  <c r="S53" i="19" s="1"/>
  <c r="T56" i="19"/>
  <c r="S55" i="19" s="1"/>
  <c r="T79" i="19"/>
  <c r="S78" i="19" s="1"/>
  <c r="T101" i="19"/>
  <c r="S100" i="19" s="1"/>
  <c r="AZ26" i="19"/>
  <c r="S13" i="19"/>
  <c r="AY13" i="19" s="1"/>
  <c r="S32" i="19"/>
  <c r="AZ33" i="19"/>
  <c r="S12" i="19"/>
  <c r="AY12" i="19" s="1"/>
  <c r="BA29" i="19"/>
  <c r="T29" i="19"/>
  <c r="S30" i="19"/>
  <c r="AZ31" i="19"/>
  <c r="S27" i="19"/>
  <c r="AZ28" i="19"/>
  <c r="S23" i="19"/>
  <c r="AZ24" i="19"/>
  <c r="T50" i="19"/>
  <c r="S49" i="19" s="1"/>
  <c r="T49" i="19"/>
  <c r="S48" i="19" s="1"/>
  <c r="BA25" i="19"/>
  <c r="T25" i="19"/>
  <c r="T32" i="19"/>
  <c r="T23" i="19"/>
  <c r="T27" i="19"/>
  <c r="T53" i="19"/>
  <c r="S52" i="19" s="1"/>
  <c r="T98" i="19"/>
  <c r="S97" i="19" s="1"/>
  <c r="R96" i="19" s="1"/>
  <c r="T100" i="19"/>
  <c r="S99" i="19" s="1"/>
  <c r="T119" i="19"/>
  <c r="S118" i="19" s="1"/>
  <c r="T148" i="19"/>
  <c r="S147" i="19" s="1"/>
  <c r="R146" i="19" s="1"/>
  <c r="T152" i="19"/>
  <c r="S151" i="19" s="1"/>
  <c r="R150" i="19" s="1"/>
  <c r="T156" i="19"/>
  <c r="S155" i="19" s="1"/>
  <c r="R154" i="19" s="1"/>
  <c r="T160" i="19"/>
  <c r="S159" i="19" s="1"/>
  <c r="R158" i="19" s="1"/>
  <c r="T164" i="19"/>
  <c r="S163" i="19" s="1"/>
  <c r="R162" i="19" s="1"/>
  <c r="T168" i="19"/>
  <c r="S167" i="19" s="1"/>
  <c r="R166" i="19" s="1"/>
  <c r="T172" i="19"/>
  <c r="S171" i="19" s="1"/>
  <c r="R170" i="19" s="1"/>
  <c r="T22" i="19"/>
  <c r="T73" i="19"/>
  <c r="S72" i="19" s="1"/>
  <c r="T77" i="19"/>
  <c r="S76" i="19" s="1"/>
  <c r="T102" i="19"/>
  <c r="S101" i="19" s="1"/>
  <c r="T192" i="19"/>
  <c r="S191" i="19" s="1"/>
  <c r="R190" i="19" s="1"/>
  <c r="T191" i="19"/>
  <c r="S190" i="19" s="1"/>
  <c r="R189" i="19" s="1"/>
  <c r="T71" i="19"/>
  <c r="S70" i="19" s="1"/>
  <c r="T75" i="19"/>
  <c r="S74" i="19" s="1"/>
  <c r="T80" i="19"/>
  <c r="S79" i="19" s="1"/>
  <c r="T99" i="19"/>
  <c r="S98" i="19" s="1"/>
  <c r="T103" i="19"/>
  <c r="S102" i="19" s="1"/>
  <c r="T118" i="19"/>
  <c r="T121" i="19"/>
  <c r="S120" i="19" s="1"/>
  <c r="T146" i="19"/>
  <c r="S145" i="19" s="1"/>
  <c r="R144" i="19" s="1"/>
  <c r="T150" i="19"/>
  <c r="S149" i="19" s="1"/>
  <c r="R148" i="19" s="1"/>
  <c r="T154" i="19"/>
  <c r="S153" i="19" s="1"/>
  <c r="R152" i="19" s="1"/>
  <c r="T158" i="19"/>
  <c r="S157" i="19" s="1"/>
  <c r="R156" i="19" s="1"/>
  <c r="T162" i="19"/>
  <c r="S161" i="19" s="1"/>
  <c r="R160" i="19" s="1"/>
  <c r="T166" i="19"/>
  <c r="S165" i="19" s="1"/>
  <c r="R164" i="19" s="1"/>
  <c r="T170" i="19"/>
  <c r="S169" i="19" s="1"/>
  <c r="R168" i="19" s="1"/>
  <c r="T174" i="19"/>
  <c r="S173" i="19" s="1"/>
  <c r="R172" i="19" s="1"/>
  <c r="T195" i="19"/>
  <c r="S194" i="19" s="1"/>
  <c r="R193" i="19" s="1"/>
  <c r="AY129" i="24"/>
  <c r="R128" i="24"/>
  <c r="AX128" i="24" s="1"/>
  <c r="S109" i="24"/>
  <c r="AZ110" i="24"/>
  <c r="AZ129" i="24"/>
  <c r="S128" i="24"/>
  <c r="S107" i="24"/>
  <c r="AZ108" i="24"/>
  <c r="AZ51" i="24"/>
  <c r="S50" i="24"/>
  <c r="AZ28" i="24"/>
  <c r="S27" i="24"/>
  <c r="AZ69" i="24"/>
  <c r="S68" i="24"/>
  <c r="AZ54" i="24"/>
  <c r="S53" i="24"/>
  <c r="AZ46" i="24"/>
  <c r="S45" i="24"/>
  <c r="AZ29" i="24"/>
  <c r="S28" i="24"/>
  <c r="S110" i="24"/>
  <c r="AZ111" i="24"/>
  <c r="AZ63" i="24"/>
  <c r="S62" i="24"/>
  <c r="AZ44" i="24"/>
  <c r="S43" i="24"/>
  <c r="AZ36" i="24"/>
  <c r="S35" i="24"/>
  <c r="S83" i="24"/>
  <c r="AZ84" i="24"/>
  <c r="AZ82" i="24"/>
  <c r="S81" i="24"/>
  <c r="S108" i="24"/>
  <c r="AZ109" i="24"/>
  <c r="S92" i="24"/>
  <c r="AZ93" i="24"/>
  <c r="AZ35" i="24"/>
  <c r="S34" i="24"/>
  <c r="S21" i="24"/>
  <c r="AZ22" i="24"/>
  <c r="S113" i="24"/>
  <c r="AZ114" i="24"/>
  <c r="S111" i="24"/>
  <c r="AZ112" i="24"/>
  <c r="AZ49" i="24"/>
  <c r="S48" i="24"/>
  <c r="AZ27" i="24"/>
  <c r="S26" i="24"/>
  <c r="AZ23" i="24"/>
  <c r="S22" i="24"/>
  <c r="O10" i="24"/>
  <c r="AZ73" i="24"/>
  <c r="S72" i="24"/>
  <c r="AZ52" i="24"/>
  <c r="S51" i="24"/>
  <c r="AY25" i="24"/>
  <c r="R24" i="24"/>
  <c r="AX24" i="24" s="1"/>
  <c r="AD10" i="24"/>
  <c r="S114" i="24"/>
  <c r="AZ115" i="24"/>
  <c r="AZ61" i="24"/>
  <c r="S60" i="24"/>
  <c r="AZ42" i="24"/>
  <c r="S41" i="24"/>
  <c r="AZ34" i="24"/>
  <c r="S33" i="24"/>
  <c r="S84" i="24"/>
  <c r="AZ85" i="24"/>
  <c r="S82" i="24"/>
  <c r="AZ83" i="24"/>
  <c r="S87" i="24"/>
  <c r="AZ88" i="24"/>
  <c r="AZ58" i="24"/>
  <c r="S57" i="24"/>
  <c r="AZ33" i="24"/>
  <c r="S32" i="24"/>
  <c r="S112" i="24"/>
  <c r="AZ113" i="24"/>
  <c r="AZ105" i="24"/>
  <c r="S104" i="24"/>
  <c r="AZ60" i="24"/>
  <c r="S59" i="24"/>
  <c r="AZ39" i="24"/>
  <c r="S38" i="24"/>
  <c r="S88" i="24"/>
  <c r="AZ89" i="24"/>
  <c r="S115" i="24"/>
  <c r="AZ116" i="24"/>
  <c r="AY85" i="24"/>
  <c r="R84" i="24"/>
  <c r="AX84" i="24" s="1"/>
  <c r="AZ72" i="24"/>
  <c r="S71" i="24"/>
  <c r="AZ55" i="24"/>
  <c r="S54" i="24"/>
  <c r="AZ47" i="24"/>
  <c r="S46" i="24"/>
  <c r="AZ32" i="24"/>
  <c r="S31" i="24"/>
  <c r="AZ74" i="24"/>
  <c r="S73" i="24"/>
  <c r="AZ50" i="24"/>
  <c r="S49" i="24"/>
  <c r="R115" i="24"/>
  <c r="AX115" i="24" s="1"/>
  <c r="AY116" i="24"/>
  <c r="AZ67" i="24"/>
  <c r="S66" i="24"/>
  <c r="AZ59" i="24"/>
  <c r="S58" i="24"/>
  <c r="AZ40" i="24"/>
  <c r="S39" i="24"/>
  <c r="AZ62" i="24"/>
  <c r="S61" i="24"/>
  <c r="AY20" i="24"/>
  <c r="R19" i="24"/>
  <c r="AX19" i="24" s="1"/>
  <c r="AZ24" i="24"/>
  <c r="S23" i="24"/>
  <c r="AZ37" i="24"/>
  <c r="S36" i="24"/>
  <c r="AZ64" i="24"/>
  <c r="S63" i="24"/>
  <c r="AZ43" i="24"/>
  <c r="S42" i="24"/>
  <c r="S90" i="24"/>
  <c r="AZ91" i="24"/>
  <c r="R116" i="24"/>
  <c r="AX116" i="24" s="1"/>
  <c r="AY117" i="24"/>
  <c r="AZ106" i="24"/>
  <c r="S105" i="24"/>
  <c r="AZ128" i="24"/>
  <c r="S127" i="24"/>
  <c r="AZ70" i="24"/>
  <c r="S69" i="24"/>
  <c r="AZ53" i="24"/>
  <c r="S52" i="24"/>
  <c r="AZ45" i="24"/>
  <c r="S44" i="24"/>
  <c r="AZ30" i="24"/>
  <c r="S29" i="24"/>
  <c r="AZ71" i="24"/>
  <c r="S70" i="24"/>
  <c r="AZ56" i="24"/>
  <c r="S55" i="24"/>
  <c r="AZ48" i="24"/>
  <c r="S47" i="24"/>
  <c r="AZ31" i="24"/>
  <c r="S30" i="24"/>
  <c r="AZ25" i="24"/>
  <c r="S24" i="24"/>
  <c r="S106" i="24"/>
  <c r="AZ107" i="24"/>
  <c r="AZ90" i="24"/>
  <c r="S89" i="24"/>
  <c r="AZ65" i="24"/>
  <c r="S64" i="24"/>
  <c r="AZ38" i="24"/>
  <c r="S37" i="24"/>
  <c r="AY86" i="24"/>
  <c r="R85" i="24"/>
  <c r="AX85" i="24" s="1"/>
  <c r="AZ66" i="24"/>
  <c r="S65" i="24"/>
  <c r="AZ41" i="24"/>
  <c r="S40" i="24"/>
  <c r="AT10" i="24"/>
  <c r="AZ92" i="24"/>
  <c r="S91" i="24"/>
  <c r="AZ68" i="24"/>
  <c r="S67" i="24"/>
  <c r="AZ86" i="23"/>
  <c r="S85" i="23"/>
  <c r="AZ58" i="23"/>
  <c r="S57" i="23"/>
  <c r="S36" i="23"/>
  <c r="AZ37" i="23"/>
  <c r="AZ34" i="23"/>
  <c r="S33" i="23"/>
  <c r="S35" i="23"/>
  <c r="AZ36" i="23"/>
  <c r="AS10" i="23"/>
  <c r="R121" i="23"/>
  <c r="AX121" i="23" s="1"/>
  <c r="AY122" i="23"/>
  <c r="AZ119" i="23"/>
  <c r="S118" i="23"/>
  <c r="AZ87" i="23"/>
  <c r="S86" i="23"/>
  <c r="AZ113" i="23"/>
  <c r="S112" i="23"/>
  <c r="AZ93" i="23"/>
  <c r="S92" i="23"/>
  <c r="AZ85" i="23"/>
  <c r="S84" i="23"/>
  <c r="AZ89" i="23"/>
  <c r="S88" i="23"/>
  <c r="S68" i="23"/>
  <c r="AZ69" i="23"/>
  <c r="S61" i="23"/>
  <c r="AZ62" i="23"/>
  <c r="S40" i="23"/>
  <c r="AZ41" i="23"/>
  <c r="S20" i="23"/>
  <c r="AZ21" i="23"/>
  <c r="R92" i="23"/>
  <c r="AX92" i="23" s="1"/>
  <c r="AY93" i="23"/>
  <c r="S64" i="23"/>
  <c r="AZ65" i="23"/>
  <c r="S39" i="23"/>
  <c r="AZ40" i="23"/>
  <c r="S16" i="23"/>
  <c r="AZ17" i="23"/>
  <c r="R102" i="23"/>
  <c r="AX102" i="23" s="1"/>
  <c r="AY103" i="23"/>
  <c r="R94" i="23"/>
  <c r="AX94" i="23" s="1"/>
  <c r="AY95" i="23"/>
  <c r="R98" i="23"/>
  <c r="AX98" i="23" s="1"/>
  <c r="AY99" i="23"/>
  <c r="AY69" i="23"/>
  <c r="R68" i="23"/>
  <c r="AX68" i="23" s="1"/>
  <c r="R100" i="23"/>
  <c r="AX100" i="23" s="1"/>
  <c r="AY101" i="23"/>
  <c r="S58" i="23"/>
  <c r="AZ59" i="23"/>
  <c r="AZ105" i="23"/>
  <c r="S104" i="23"/>
  <c r="R96" i="23"/>
  <c r="AX96" i="23" s="1"/>
  <c r="AY97" i="23"/>
  <c r="S65" i="23"/>
  <c r="AZ66" i="23"/>
  <c r="AZ15" i="23"/>
  <c r="S14" i="23"/>
  <c r="AZ92" i="23"/>
  <c r="S91" i="23"/>
  <c r="AY45" i="23"/>
  <c r="R44" i="23"/>
  <c r="AX44" i="23" s="1"/>
  <c r="R14" i="23"/>
  <c r="AX14" i="23" s="1"/>
  <c r="AY15" i="23"/>
  <c r="AZ129" i="23"/>
  <c r="S128" i="23"/>
  <c r="R119" i="23"/>
  <c r="AX119" i="23" s="1"/>
  <c r="AY120" i="23"/>
  <c r="AZ91" i="23"/>
  <c r="S90" i="23"/>
  <c r="R124" i="23"/>
  <c r="AX124" i="23" s="1"/>
  <c r="AY125" i="23"/>
  <c r="AZ83" i="23"/>
  <c r="S82" i="23"/>
  <c r="S63" i="23"/>
  <c r="AZ64" i="23"/>
  <c r="S42" i="23"/>
  <c r="AZ43" i="23"/>
  <c r="S34" i="23"/>
  <c r="AZ35" i="23"/>
  <c r="S43" i="23"/>
  <c r="AZ44" i="23"/>
  <c r="S41" i="23"/>
  <c r="AZ42" i="23"/>
  <c r="S18" i="23"/>
  <c r="AZ19" i="23"/>
  <c r="R122" i="23"/>
  <c r="AX122" i="23" s="1"/>
  <c r="AY123" i="23"/>
  <c r="AZ88" i="23"/>
  <c r="S87" i="23"/>
  <c r="S66" i="23"/>
  <c r="AZ67" i="23"/>
  <c r="AZ82" i="23"/>
  <c r="S81" i="23"/>
  <c r="S13" i="23"/>
  <c r="AZ13" i="23"/>
  <c r="S12" i="23"/>
  <c r="AY12" i="23" s="1"/>
  <c r="AE10" i="23"/>
  <c r="O10" i="23"/>
  <c r="R125" i="23"/>
  <c r="AX125" i="23" s="1"/>
  <c r="AY126" i="23"/>
  <c r="AZ106" i="23"/>
  <c r="S105" i="23"/>
  <c r="R126" i="23"/>
  <c r="AX126" i="23" s="1"/>
  <c r="AY127" i="23"/>
  <c r="AZ84" i="23"/>
  <c r="S83" i="23"/>
  <c r="S60" i="23"/>
  <c r="AZ61" i="23"/>
  <c r="S44" i="23"/>
  <c r="AZ45" i="23"/>
  <c r="AY21" i="23"/>
  <c r="R20" i="23"/>
  <c r="AX20" i="23" s="1"/>
  <c r="R123" i="23"/>
  <c r="AX123" i="23" s="1"/>
  <c r="AY124" i="23"/>
  <c r="AZ115" i="23"/>
  <c r="S114" i="23"/>
  <c r="AZ110" i="23"/>
  <c r="S109" i="23"/>
  <c r="R120" i="23"/>
  <c r="AX120" i="23" s="1"/>
  <c r="AY121" i="23"/>
  <c r="AZ112" i="23"/>
  <c r="S111" i="23"/>
  <c r="AZ109" i="23"/>
  <c r="S108" i="23"/>
  <c r="AZ90" i="23"/>
  <c r="S89" i="23"/>
  <c r="S67" i="23"/>
  <c r="AZ68" i="23"/>
  <c r="S59" i="23"/>
  <c r="AZ60" i="23"/>
  <c r="S38" i="23"/>
  <c r="AZ39" i="23"/>
  <c r="S19" i="23"/>
  <c r="AZ20" i="23"/>
  <c r="S17" i="23"/>
  <c r="AZ18" i="23"/>
  <c r="S62" i="23"/>
  <c r="AZ63" i="23"/>
  <c r="S37" i="23"/>
  <c r="AZ38" i="23"/>
  <c r="AZ111" i="23"/>
  <c r="S110" i="23"/>
  <c r="R118" i="23"/>
  <c r="AX118" i="23" s="1"/>
  <c r="AY119" i="23"/>
  <c r="AZ118" i="23"/>
  <c r="S117" i="23"/>
  <c r="AZ108" i="23"/>
  <c r="S107" i="23"/>
  <c r="AZ107" i="23"/>
  <c r="S106" i="23"/>
  <c r="R27" i="22"/>
  <c r="AX27" i="22" s="1"/>
  <c r="AZ125" i="22"/>
  <c r="S95" i="22"/>
  <c r="AY95" i="22" s="1"/>
  <c r="S50" i="22"/>
  <c r="R49" i="22" s="1"/>
  <c r="AX49" i="22" s="1"/>
  <c r="R12" i="22"/>
  <c r="AX12" i="22" s="1"/>
  <c r="R71" i="22"/>
  <c r="AX71" i="22" s="1"/>
  <c r="R53" i="22"/>
  <c r="AX53" i="22" s="1"/>
  <c r="AZ21" i="22"/>
  <c r="AZ42" i="22"/>
  <c r="AZ73" i="22"/>
  <c r="AZ79" i="22"/>
  <c r="AZ47" i="22"/>
  <c r="AZ18" i="22"/>
  <c r="AZ29" i="22"/>
  <c r="AZ25" i="22"/>
  <c r="AY55" i="22"/>
  <c r="R54" i="22"/>
  <c r="AX54" i="22" s="1"/>
  <c r="S19" i="22"/>
  <c r="AZ20" i="22"/>
  <c r="AZ31" i="22"/>
  <c r="S18" i="22"/>
  <c r="AZ19" i="22"/>
  <c r="AY30" i="22"/>
  <c r="S14" i="22"/>
  <c r="AZ15" i="22"/>
  <c r="S39" i="22"/>
  <c r="AZ40" i="22"/>
  <c r="S16" i="22"/>
  <c r="AZ17" i="22"/>
  <c r="AZ56" i="22"/>
  <c r="S38" i="22"/>
  <c r="AZ39" i="22"/>
  <c r="S44" i="22"/>
  <c r="AZ45" i="22"/>
  <c r="AZ49" i="22"/>
  <c r="S42" i="22"/>
  <c r="AZ43" i="22"/>
  <c r="S34" i="22"/>
  <c r="AZ35" i="22"/>
  <c r="S37" i="22"/>
  <c r="AZ38" i="22"/>
  <c r="AY127" i="22"/>
  <c r="R126" i="22"/>
  <c r="AX126" i="22" s="1"/>
  <c r="AZ89" i="22"/>
  <c r="S88" i="22"/>
  <c r="S56" i="22"/>
  <c r="AZ57" i="22"/>
  <c r="AZ84" i="22"/>
  <c r="S83" i="22"/>
  <c r="AY125" i="22"/>
  <c r="R124" i="22"/>
  <c r="AX124" i="22" s="1"/>
  <c r="AY121" i="22"/>
  <c r="R120" i="22"/>
  <c r="AX120" i="22" s="1"/>
  <c r="AY117" i="22"/>
  <c r="R116" i="22"/>
  <c r="AX116" i="22" s="1"/>
  <c r="AY128" i="22"/>
  <c r="R127" i="22"/>
  <c r="AX127" i="22" s="1"/>
  <c r="AZ87" i="22"/>
  <c r="S86" i="22"/>
  <c r="AZ69" i="22"/>
  <c r="S68" i="22"/>
  <c r="S49" i="22"/>
  <c r="AZ50" i="22"/>
  <c r="AZ90" i="22"/>
  <c r="S89" i="22"/>
  <c r="AZ108" i="22"/>
  <c r="S107" i="22"/>
  <c r="AZ81" i="22"/>
  <c r="S80" i="22"/>
  <c r="S51" i="22"/>
  <c r="AZ52" i="22"/>
  <c r="O10" i="22"/>
  <c r="AZ93" i="22"/>
  <c r="S92" i="22"/>
  <c r="AZ61" i="22"/>
  <c r="S60" i="22"/>
  <c r="AY119" i="22"/>
  <c r="R118" i="22"/>
  <c r="AX118" i="22" s="1"/>
  <c r="R68" i="22"/>
  <c r="AX68" i="22" s="1"/>
  <c r="AY69" i="22"/>
  <c r="AS10" i="22"/>
  <c r="AZ82" i="22"/>
  <c r="S81" i="22"/>
  <c r="AZ63" i="22"/>
  <c r="S62" i="22"/>
  <c r="AZ66" i="22"/>
  <c r="S65" i="22"/>
  <c r="AY52" i="22"/>
  <c r="R51" i="22"/>
  <c r="AX51" i="22" s="1"/>
  <c r="R92" i="22"/>
  <c r="AX92" i="22" s="1"/>
  <c r="AY93" i="22"/>
  <c r="AY126" i="22"/>
  <c r="R125" i="22"/>
  <c r="AX125" i="22" s="1"/>
  <c r="AY122" i="22"/>
  <c r="R121" i="22"/>
  <c r="AX121" i="22" s="1"/>
  <c r="AY118" i="22"/>
  <c r="R117" i="22"/>
  <c r="AX117" i="22" s="1"/>
  <c r="R102" i="22"/>
  <c r="AX102" i="22" s="1"/>
  <c r="AY103" i="22"/>
  <c r="R98" i="22"/>
  <c r="AX98" i="22" s="1"/>
  <c r="AY99" i="22"/>
  <c r="R94" i="22"/>
  <c r="AX94" i="22" s="1"/>
  <c r="AZ91" i="22"/>
  <c r="S90" i="22"/>
  <c r="AZ109" i="22"/>
  <c r="S108" i="22"/>
  <c r="AZ105" i="22"/>
  <c r="S104" i="22"/>
  <c r="R99" i="22"/>
  <c r="AX99" i="22" s="1"/>
  <c r="AY100" i="22"/>
  <c r="R95" i="22"/>
  <c r="AX95" i="22" s="1"/>
  <c r="AY96" i="22"/>
  <c r="AZ85" i="22"/>
  <c r="S84" i="22"/>
  <c r="AZ62" i="22"/>
  <c r="S61" i="22"/>
  <c r="AZ59" i="22"/>
  <c r="S58" i="22"/>
  <c r="AZ65" i="22"/>
  <c r="S64" i="22"/>
  <c r="AY123" i="22"/>
  <c r="R122" i="22"/>
  <c r="AX122" i="22" s="1"/>
  <c r="AZ60" i="22"/>
  <c r="S59" i="22"/>
  <c r="AY50" i="22"/>
  <c r="AZ110" i="22"/>
  <c r="S109" i="22"/>
  <c r="AY124" i="22"/>
  <c r="R123" i="22"/>
  <c r="AX123" i="22" s="1"/>
  <c r="AY120" i="22"/>
  <c r="R119" i="22"/>
  <c r="AX119" i="22" s="1"/>
  <c r="AZ106" i="22"/>
  <c r="S105" i="22"/>
  <c r="R100" i="22"/>
  <c r="AX100" i="22" s="1"/>
  <c r="AY101" i="22"/>
  <c r="R96" i="22"/>
  <c r="AX96" i="22" s="1"/>
  <c r="AY97" i="22"/>
  <c r="AZ83" i="22"/>
  <c r="S82" i="22"/>
  <c r="AZ68" i="22"/>
  <c r="S67" i="22"/>
  <c r="AZ64" i="22"/>
  <c r="S63" i="22"/>
  <c r="AZ54" i="22"/>
  <c r="S53" i="22"/>
  <c r="AZ86" i="22"/>
  <c r="S85" i="22"/>
  <c r="AZ67" i="22"/>
  <c r="S66" i="22"/>
  <c r="R101" i="22"/>
  <c r="AX101" i="22" s="1"/>
  <c r="AY102" i="22"/>
  <c r="R97" i="22"/>
  <c r="AX97" i="22" s="1"/>
  <c r="AY98" i="22"/>
  <c r="R93" i="22"/>
  <c r="AX93" i="22" s="1"/>
  <c r="AY94" i="22"/>
  <c r="AZ107" i="22"/>
  <c r="S106" i="22"/>
  <c r="AZ92" i="22"/>
  <c r="S91" i="22"/>
  <c r="AZ88" i="22"/>
  <c r="S87" i="22"/>
  <c r="AY14" i="20"/>
  <c r="R13" i="20"/>
  <c r="AX13" i="20" s="1"/>
  <c r="AZ18" i="20"/>
  <c r="S17" i="20"/>
  <c r="AZ20" i="20"/>
  <c r="S19" i="20"/>
  <c r="AY15" i="20"/>
  <c r="R14" i="20"/>
  <c r="AX14" i="20" s="1"/>
  <c r="X10" i="20"/>
  <c r="AX10" i="20"/>
  <c r="X11" i="20"/>
  <c r="BA11" i="20"/>
  <c r="AZ13" i="20"/>
  <c r="AZ15" i="20"/>
  <c r="AZ16" i="20"/>
  <c r="AZ17" i="20"/>
  <c r="BA18" i="20"/>
  <c r="X19" i="20"/>
  <c r="AZ23" i="20"/>
  <c r="S26" i="20"/>
  <c r="AZ27" i="20"/>
  <c r="S30" i="20"/>
  <c r="AZ31" i="20"/>
  <c r="AZ35" i="20"/>
  <c r="S34" i="20"/>
  <c r="AZ39" i="20"/>
  <c r="S38" i="20"/>
  <c r="AZ43" i="20"/>
  <c r="S42" i="20"/>
  <c r="S46" i="20"/>
  <c r="AZ47" i="20"/>
  <c r="S50" i="20"/>
  <c r="AZ51" i="20"/>
  <c r="S53" i="20"/>
  <c r="AZ54" i="20"/>
  <c r="AD10" i="20"/>
  <c r="AY10" i="20"/>
  <c r="AZ12" i="20"/>
  <c r="X13" i="20"/>
  <c r="BA13" i="20"/>
  <c r="X14" i="20"/>
  <c r="X15" i="20"/>
  <c r="X16" i="20"/>
  <c r="X18" i="20"/>
  <c r="BA20" i="20"/>
  <c r="X20" i="20"/>
  <c r="X22" i="20"/>
  <c r="AY23" i="20"/>
  <c r="S27" i="20"/>
  <c r="AZ28" i="20"/>
  <c r="S31" i="20"/>
  <c r="AZ36" i="20"/>
  <c r="S35" i="20"/>
  <c r="AZ40" i="20"/>
  <c r="AZ45" i="20"/>
  <c r="S44" i="20"/>
  <c r="S47" i="20"/>
  <c r="AX53" i="20"/>
  <c r="AZ55" i="20"/>
  <c r="AZ10" i="20"/>
  <c r="AY11" i="20"/>
  <c r="X12" i="20"/>
  <c r="BA12" i="20"/>
  <c r="X17" i="20"/>
  <c r="AZ19" i="20"/>
  <c r="T21" i="20"/>
  <c r="BA21" i="20"/>
  <c r="X21" i="20"/>
  <c r="AZ22" i="20"/>
  <c r="S21" i="20"/>
  <c r="S24" i="20"/>
  <c r="AZ25" i="20"/>
  <c r="S28" i="20"/>
  <c r="AZ29" i="20"/>
  <c r="S32" i="20"/>
  <c r="AZ33" i="20"/>
  <c r="AZ37" i="20"/>
  <c r="S36" i="20"/>
  <c r="AZ41" i="20"/>
  <c r="S40" i="20"/>
  <c r="BA46" i="20"/>
  <c r="S48" i="20"/>
  <c r="AZ49" i="20"/>
  <c r="S51" i="20"/>
  <c r="BA250" i="20"/>
  <c r="X250" i="20"/>
  <c r="BA249" i="20"/>
  <c r="X249" i="20"/>
  <c r="BA248" i="20"/>
  <c r="X248" i="20"/>
  <c r="BA247" i="20"/>
  <c r="X247" i="20"/>
  <c r="BA246" i="20"/>
  <c r="X246" i="20"/>
  <c r="BA245" i="20"/>
  <c r="X245" i="20"/>
  <c r="BA244" i="20"/>
  <c r="BA243" i="20"/>
  <c r="BA242" i="20"/>
  <c r="BA241" i="20"/>
  <c r="X238" i="20"/>
  <c r="AZ241" i="20"/>
  <c r="AZ248" i="20"/>
  <c r="X244" i="20"/>
  <c r="X243" i="20"/>
  <c r="X242" i="20"/>
  <c r="X241" i="20"/>
  <c r="AX234" i="20"/>
  <c r="AX233" i="20"/>
  <c r="AX232" i="20"/>
  <c r="AX231" i="20"/>
  <c r="AX230" i="20"/>
  <c r="AX229" i="20"/>
  <c r="BA235" i="20"/>
  <c r="X235" i="20"/>
  <c r="BA234" i="20"/>
  <c r="X234" i="20"/>
  <c r="BA233" i="20"/>
  <c r="X233" i="20"/>
  <c r="BA232" i="20"/>
  <c r="X232" i="20"/>
  <c r="BA231" i="20"/>
  <c r="X231" i="20"/>
  <c r="BA230" i="20"/>
  <c r="X230" i="20"/>
  <c r="BA229" i="20"/>
  <c r="X229" i="20"/>
  <c r="BA228" i="20"/>
  <c r="X228" i="20"/>
  <c r="BA227" i="20"/>
  <c r="AX223" i="20"/>
  <c r="AX222" i="20"/>
  <c r="AX221" i="20"/>
  <c r="AX220" i="20"/>
  <c r="AX219" i="20"/>
  <c r="AX218" i="20"/>
  <c r="AX217" i="20"/>
  <c r="AX216" i="20"/>
  <c r="AX228" i="20"/>
  <c r="X227" i="20"/>
  <c r="X226" i="20"/>
  <c r="X225" i="20"/>
  <c r="X224" i="20"/>
  <c r="BA223" i="20"/>
  <c r="X223" i="20"/>
  <c r="BA222" i="20"/>
  <c r="X222" i="20"/>
  <c r="BA221" i="20"/>
  <c r="X221" i="20"/>
  <c r="BA220" i="20"/>
  <c r="X220" i="20"/>
  <c r="BA219" i="20"/>
  <c r="X219" i="20"/>
  <c r="BA218" i="20"/>
  <c r="X218" i="20"/>
  <c r="BA217" i="20"/>
  <c r="X217" i="20"/>
  <c r="BA216" i="20"/>
  <c r="X216" i="20"/>
  <c r="BA215" i="20"/>
  <c r="X215" i="20"/>
  <c r="BA214" i="20"/>
  <c r="X214" i="20"/>
  <c r="BA226" i="20"/>
  <c r="BA225" i="20"/>
  <c r="BA224" i="20"/>
  <c r="AX215" i="20"/>
  <c r="BA213" i="20"/>
  <c r="BA212" i="20"/>
  <c r="BA211" i="20"/>
  <c r="AX214" i="20"/>
  <c r="AX213" i="20"/>
  <c r="AZ212" i="20"/>
  <c r="AZ211" i="20"/>
  <c r="X210" i="20"/>
  <c r="X209" i="20"/>
  <c r="X208" i="20"/>
  <c r="X207" i="20"/>
  <c r="BA206" i="20"/>
  <c r="X206" i="20"/>
  <c r="BA205" i="20"/>
  <c r="X205" i="20"/>
  <c r="BA204" i="20"/>
  <c r="X204" i="20"/>
  <c r="BA203" i="20"/>
  <c r="X203" i="20"/>
  <c r="BA202" i="20"/>
  <c r="X202" i="20"/>
  <c r="BA201" i="20"/>
  <c r="X201" i="20"/>
  <c r="BA200" i="20"/>
  <c r="X200" i="20"/>
  <c r="BA199" i="20"/>
  <c r="X199" i="20"/>
  <c r="BA198" i="20"/>
  <c r="X198" i="20"/>
  <c r="BA197" i="20"/>
  <c r="X197" i="20"/>
  <c r="BA196" i="20"/>
  <c r="X213" i="20"/>
  <c r="AX212" i="20"/>
  <c r="AX211" i="20"/>
  <c r="X212" i="20"/>
  <c r="X211" i="20"/>
  <c r="X195" i="20"/>
  <c r="X194" i="20"/>
  <c r="X192" i="20"/>
  <c r="X191" i="20"/>
  <c r="BA190" i="20"/>
  <c r="X190" i="20"/>
  <c r="BA189" i="20"/>
  <c r="X189" i="20"/>
  <c r="BA188" i="20"/>
  <c r="X188" i="20"/>
  <c r="BA187" i="20"/>
  <c r="X187" i="20"/>
  <c r="BA186" i="20"/>
  <c r="X186" i="20"/>
  <c r="BA185" i="20"/>
  <c r="X185" i="20"/>
  <c r="BA184" i="20"/>
  <c r="X184" i="20"/>
  <c r="BA183" i="20"/>
  <c r="X183" i="20"/>
  <c r="BA182" i="20"/>
  <c r="X182" i="20"/>
  <c r="BA181" i="20"/>
  <c r="X181" i="20"/>
  <c r="BA180" i="20"/>
  <c r="X180" i="20"/>
  <c r="BA179" i="20"/>
  <c r="X179" i="20"/>
  <c r="BA178" i="20"/>
  <c r="X178" i="20"/>
  <c r="BA195" i="20"/>
  <c r="X196" i="20"/>
  <c r="BA194" i="20"/>
  <c r="BA177" i="20"/>
  <c r="X175" i="20"/>
  <c r="BA176" i="20"/>
  <c r="X173" i="20"/>
  <c r="X172" i="20"/>
  <c r="X171" i="20"/>
  <c r="BA170" i="20"/>
  <c r="X170" i="20"/>
  <c r="BA169" i="20"/>
  <c r="X169" i="20"/>
  <c r="BA168" i="20"/>
  <c r="X168" i="20"/>
  <c r="BA167" i="20"/>
  <c r="X167" i="20"/>
  <c r="BA166" i="20"/>
  <c r="X166" i="20"/>
  <c r="BA165" i="20"/>
  <c r="X165" i="20"/>
  <c r="BA164" i="20"/>
  <c r="X164" i="20"/>
  <c r="BA163" i="20"/>
  <c r="X163" i="20"/>
  <c r="BA162" i="20"/>
  <c r="X162" i="20"/>
  <c r="BA161" i="20"/>
  <c r="X161" i="20"/>
  <c r="BA160" i="20"/>
  <c r="X160" i="20"/>
  <c r="BA159" i="20"/>
  <c r="X159" i="20"/>
  <c r="BA158" i="20"/>
  <c r="X158" i="20"/>
  <c r="BA157" i="20"/>
  <c r="X157" i="20"/>
  <c r="BA156" i="20"/>
  <c r="X177" i="20"/>
  <c r="BA175" i="20"/>
  <c r="AZ173" i="20"/>
  <c r="AZ172" i="20"/>
  <c r="AZ171" i="20"/>
  <c r="AZ170" i="20"/>
  <c r="AZ169" i="20"/>
  <c r="AZ168" i="20"/>
  <c r="AZ167" i="20"/>
  <c r="AZ166" i="20"/>
  <c r="AZ165" i="20"/>
  <c r="AZ164" i="20"/>
  <c r="AZ163" i="20"/>
  <c r="AZ162" i="20"/>
  <c r="AZ161" i="20"/>
  <c r="AZ160" i="20"/>
  <c r="AZ159" i="20"/>
  <c r="AZ158" i="20"/>
  <c r="AZ154" i="20"/>
  <c r="AZ153" i="20"/>
  <c r="X176" i="20"/>
  <c r="BA174" i="20"/>
  <c r="X174" i="20"/>
  <c r="X155" i="20"/>
  <c r="BA153" i="20"/>
  <c r="X153" i="20"/>
  <c r="X154" i="20"/>
  <c r="X151" i="20"/>
  <c r="X150" i="20"/>
  <c r="X149" i="20"/>
  <c r="BA148" i="20"/>
  <c r="X148" i="20"/>
  <c r="BA147" i="20"/>
  <c r="X147" i="20"/>
  <c r="BA146" i="20"/>
  <c r="X146" i="20"/>
  <c r="BA145" i="20"/>
  <c r="X145" i="20"/>
  <c r="BA144" i="20"/>
  <c r="X144" i="20"/>
  <c r="BA143" i="20"/>
  <c r="X143" i="20"/>
  <c r="BA142" i="20"/>
  <c r="X142" i="20"/>
  <c r="BA141" i="20"/>
  <c r="X141" i="20"/>
  <c r="BA140" i="20"/>
  <c r="X140" i="20"/>
  <c r="BA139" i="20"/>
  <c r="X139" i="20"/>
  <c r="BA138" i="20"/>
  <c r="X138" i="20"/>
  <c r="BA137" i="20"/>
  <c r="X137" i="20"/>
  <c r="BA136" i="20"/>
  <c r="X136" i="20"/>
  <c r="BA135" i="20"/>
  <c r="X135" i="20"/>
  <c r="BA134" i="20"/>
  <c r="X134" i="20"/>
  <c r="BA133" i="20"/>
  <c r="X133" i="20"/>
  <c r="BA132" i="20"/>
  <c r="X132" i="20"/>
  <c r="BA131" i="20"/>
  <c r="BA155" i="20"/>
  <c r="X156" i="20"/>
  <c r="BA154" i="20"/>
  <c r="BA130" i="20"/>
  <c r="X131" i="20"/>
  <c r="X130" i="20"/>
  <c r="AY129" i="20"/>
  <c r="AZ122" i="20"/>
  <c r="AZ121" i="20"/>
  <c r="AZ120" i="20"/>
  <c r="AZ119" i="20"/>
  <c r="AZ118" i="20"/>
  <c r="AZ105" i="20"/>
  <c r="AZ104" i="20"/>
  <c r="AZ103" i="20"/>
  <c r="AZ102" i="20"/>
  <c r="AZ101" i="20"/>
  <c r="AZ100" i="20"/>
  <c r="AZ99" i="20"/>
  <c r="AZ98" i="20"/>
  <c r="BA117" i="20"/>
  <c r="X117" i="20"/>
  <c r="BA116" i="20"/>
  <c r="X116" i="20"/>
  <c r="BA115" i="20"/>
  <c r="X115" i="20"/>
  <c r="BA114" i="20"/>
  <c r="X114" i="20"/>
  <c r="X113" i="20"/>
  <c r="X112" i="20"/>
  <c r="X111" i="20"/>
  <c r="X110" i="20"/>
  <c r="X109" i="20"/>
  <c r="X106" i="20"/>
  <c r="BA93" i="20"/>
  <c r="X93" i="20"/>
  <c r="BA92" i="20"/>
  <c r="X92" i="20"/>
  <c r="AZ81" i="20"/>
  <c r="AZ80" i="20"/>
  <c r="AZ79" i="20"/>
  <c r="AZ78" i="20"/>
  <c r="AZ77" i="20"/>
  <c r="AZ76" i="20"/>
  <c r="AZ75" i="20"/>
  <c r="BA69" i="20"/>
  <c r="X69" i="20"/>
  <c r="BA68" i="20"/>
  <c r="X68" i="20"/>
  <c r="BA67" i="20"/>
  <c r="X67" i="20"/>
  <c r="BA66" i="20"/>
  <c r="X66" i="20"/>
  <c r="BA65" i="20"/>
  <c r="X65" i="20"/>
  <c r="BA64" i="20"/>
  <c r="X64" i="20"/>
  <c r="BA63" i="20"/>
  <c r="X63" i="20"/>
  <c r="BA62" i="20"/>
  <c r="X62" i="20"/>
  <c r="BA61" i="20"/>
  <c r="X61" i="20"/>
  <c r="BA60" i="20"/>
  <c r="X60" i="20"/>
  <c r="BA59" i="20"/>
  <c r="X59" i="20"/>
  <c r="BA58" i="20"/>
  <c r="X58" i="20"/>
  <c r="BA91" i="20"/>
  <c r="X50" i="20"/>
  <c r="X49" i="20"/>
  <c r="X48" i="20"/>
  <c r="X47" i="20"/>
  <c r="X46" i="20"/>
  <c r="BA33" i="20"/>
  <c r="X33" i="20"/>
  <c r="BA32" i="20"/>
  <c r="X32" i="20"/>
  <c r="BA31" i="20"/>
  <c r="X31" i="20"/>
  <c r="BA30" i="20"/>
  <c r="X30" i="20"/>
  <c r="BA29" i="20"/>
  <c r="X29" i="20"/>
  <c r="BA28" i="20"/>
  <c r="X28" i="20"/>
  <c r="BA27" i="20"/>
  <c r="X27" i="20"/>
  <c r="BA26" i="20"/>
  <c r="X26" i="20"/>
  <c r="BA25" i="20"/>
  <c r="X25" i="20"/>
  <c r="BA24" i="20"/>
  <c r="X24" i="20"/>
  <c r="BA23" i="20"/>
  <c r="BA10" i="20"/>
  <c r="AZ11" i="20"/>
  <c r="R12" i="20"/>
  <c r="AX12" i="20" s="1"/>
  <c r="AY18" i="20"/>
  <c r="BA19" i="20"/>
  <c r="S22" i="20"/>
  <c r="X23" i="20"/>
  <c r="S25" i="20"/>
  <c r="S29" i="20"/>
  <c r="AZ30" i="20"/>
  <c r="AZ34" i="20"/>
  <c r="AZ38" i="20"/>
  <c r="S37" i="20"/>
  <c r="AZ42" i="20"/>
  <c r="AZ46" i="20"/>
  <c r="S45" i="20"/>
  <c r="S49" i="20"/>
  <c r="AY54" i="20"/>
  <c r="X34" i="20"/>
  <c r="BA34" i="20"/>
  <c r="X35" i="20"/>
  <c r="BA35" i="20"/>
  <c r="X36" i="20"/>
  <c r="BA36" i="20"/>
  <c r="X37" i="20"/>
  <c r="BA37" i="20"/>
  <c r="X38" i="20"/>
  <c r="BA38" i="20"/>
  <c r="X39" i="20"/>
  <c r="BA39" i="20"/>
  <c r="X40" i="20"/>
  <c r="BA40" i="20"/>
  <c r="X41" i="20"/>
  <c r="BA41" i="20"/>
  <c r="X42" i="20"/>
  <c r="BA42" i="20"/>
  <c r="X43" i="20"/>
  <c r="BA43" i="20"/>
  <c r="X44" i="20"/>
  <c r="BA44" i="20"/>
  <c r="X45" i="20"/>
  <c r="BA45" i="20"/>
  <c r="BA56" i="20"/>
  <c r="X56" i="20"/>
  <c r="BA73" i="20"/>
  <c r="R74" i="20"/>
  <c r="AX74" i="20" s="1"/>
  <c r="AY75" i="20"/>
  <c r="R76" i="20"/>
  <c r="AX76" i="20" s="1"/>
  <c r="AY77" i="20"/>
  <c r="R78" i="20"/>
  <c r="AX78" i="20" s="1"/>
  <c r="AY79" i="20"/>
  <c r="R80" i="20"/>
  <c r="AX80" i="20" s="1"/>
  <c r="AY81" i="20"/>
  <c r="AY83" i="20"/>
  <c r="R82" i="20"/>
  <c r="AX82" i="20" s="1"/>
  <c r="AY85" i="20"/>
  <c r="R84" i="20"/>
  <c r="AX84" i="20" s="1"/>
  <c r="AY87" i="20"/>
  <c r="R86" i="20"/>
  <c r="AX86" i="20" s="1"/>
  <c r="AX90" i="20"/>
  <c r="T44" i="20"/>
  <c r="BA55" i="20"/>
  <c r="X55" i="20"/>
  <c r="S57" i="20"/>
  <c r="AZ58" i="20"/>
  <c r="AY59" i="20"/>
  <c r="R58" i="20"/>
  <c r="AX58" i="20" s="1"/>
  <c r="AY61" i="20"/>
  <c r="R60" i="20"/>
  <c r="AX60" i="20" s="1"/>
  <c r="AY63" i="20"/>
  <c r="R62" i="20"/>
  <c r="AX62" i="20" s="1"/>
  <c r="AY65" i="20"/>
  <c r="R64" i="20"/>
  <c r="AX64" i="20" s="1"/>
  <c r="AY67" i="20"/>
  <c r="R66" i="20"/>
  <c r="AX66" i="20" s="1"/>
  <c r="BA70" i="20"/>
  <c r="BA74" i="20"/>
  <c r="BA76" i="20"/>
  <c r="BA78" i="20"/>
  <c r="BA80" i="20"/>
  <c r="BA82" i="20"/>
  <c r="BA84" i="20"/>
  <c r="BA86" i="20"/>
  <c r="BA88" i="20"/>
  <c r="R88" i="20"/>
  <c r="AX88" i="20" s="1"/>
  <c r="AZ91" i="20"/>
  <c r="BA47" i="20"/>
  <c r="BA48" i="20"/>
  <c r="BA49" i="20"/>
  <c r="BA50" i="20"/>
  <c r="X51" i="20"/>
  <c r="BA51" i="20"/>
  <c r="X52" i="20"/>
  <c r="BA52" i="20"/>
  <c r="X53" i="20"/>
  <c r="BA53" i="20"/>
  <c r="X54" i="20"/>
  <c r="BA54" i="20"/>
  <c r="BA71" i="20"/>
  <c r="R73" i="20"/>
  <c r="AX73" i="20" s="1"/>
  <c r="AY74" i="20"/>
  <c r="R75" i="20"/>
  <c r="AX75" i="20" s="1"/>
  <c r="AY76" i="20"/>
  <c r="R77" i="20"/>
  <c r="AX77" i="20" s="1"/>
  <c r="AY78" i="20"/>
  <c r="R79" i="20"/>
  <c r="AX79" i="20" s="1"/>
  <c r="AY80" i="20"/>
  <c r="AY82" i="20"/>
  <c r="R81" i="20"/>
  <c r="AX81" i="20" s="1"/>
  <c r="AY84" i="20"/>
  <c r="R83" i="20"/>
  <c r="AX83" i="20" s="1"/>
  <c r="AY86" i="20"/>
  <c r="R85" i="20"/>
  <c r="AX85" i="20" s="1"/>
  <c r="AY88" i="20"/>
  <c r="R87" i="20"/>
  <c r="AX87" i="20" s="1"/>
  <c r="BA90" i="20"/>
  <c r="X91" i="20"/>
  <c r="T53" i="20"/>
  <c r="BA57" i="20"/>
  <c r="S58" i="20"/>
  <c r="AZ59" i="20"/>
  <c r="AY60" i="20"/>
  <c r="R59" i="20"/>
  <c r="AX59" i="20" s="1"/>
  <c r="AY62" i="20"/>
  <c r="R61" i="20"/>
  <c r="AX61" i="20" s="1"/>
  <c r="AY64" i="20"/>
  <c r="R63" i="20"/>
  <c r="AX63" i="20" s="1"/>
  <c r="AY66" i="20"/>
  <c r="R65" i="20"/>
  <c r="AX65" i="20" s="1"/>
  <c r="AY68" i="20"/>
  <c r="R67" i="20"/>
  <c r="AX67" i="20" s="1"/>
  <c r="BA72" i="20"/>
  <c r="BA75" i="20"/>
  <c r="BA77" i="20"/>
  <c r="BA79" i="20"/>
  <c r="BA81" i="20"/>
  <c r="BA83" i="20"/>
  <c r="BA85" i="20"/>
  <c r="BA87" i="20"/>
  <c r="BA89" i="20"/>
  <c r="AX91" i="20"/>
  <c r="T56" i="20"/>
  <c r="T57" i="20"/>
  <c r="AZ60" i="20"/>
  <c r="AZ61" i="20"/>
  <c r="AZ62" i="20"/>
  <c r="AZ63" i="20"/>
  <c r="AZ64" i="20"/>
  <c r="AZ65" i="20"/>
  <c r="AZ66" i="20"/>
  <c r="AZ67" i="20"/>
  <c r="AZ68" i="20"/>
  <c r="AZ69" i="20"/>
  <c r="T70" i="20"/>
  <c r="T71" i="20"/>
  <c r="T72" i="20"/>
  <c r="T73" i="20"/>
  <c r="T74" i="20"/>
  <c r="AZ82" i="20"/>
  <c r="AZ83" i="20"/>
  <c r="AZ84" i="20"/>
  <c r="AZ85" i="20"/>
  <c r="AZ86" i="20"/>
  <c r="AZ87" i="20"/>
  <c r="AZ88" i="20"/>
  <c r="AZ89" i="20"/>
  <c r="AZ90" i="20"/>
  <c r="AY92" i="20"/>
  <c r="BA95" i="20"/>
  <c r="BA97" i="20"/>
  <c r="AY97" i="20"/>
  <c r="R98" i="20"/>
  <c r="AX98" i="20" s="1"/>
  <c r="AY99" i="20"/>
  <c r="R100" i="20"/>
  <c r="AX100" i="20" s="1"/>
  <c r="AY101" i="20"/>
  <c r="R102" i="20"/>
  <c r="AX102" i="20" s="1"/>
  <c r="AY103" i="20"/>
  <c r="R104" i="20"/>
  <c r="AX104" i="20" s="1"/>
  <c r="AY105" i="20"/>
  <c r="AY107" i="20"/>
  <c r="R106" i="20"/>
  <c r="AX106" i="20" s="1"/>
  <c r="AY109" i="20"/>
  <c r="R108" i="20"/>
  <c r="AX108" i="20" s="1"/>
  <c r="AY111" i="20"/>
  <c r="R110" i="20"/>
  <c r="AX110" i="20" s="1"/>
  <c r="AY113" i="20"/>
  <c r="R112" i="20"/>
  <c r="AX112" i="20" s="1"/>
  <c r="AY115" i="20"/>
  <c r="R114" i="20"/>
  <c r="AX114" i="20" s="1"/>
  <c r="AY117" i="20"/>
  <c r="R116" i="20"/>
  <c r="AX116" i="20" s="1"/>
  <c r="R118" i="20"/>
  <c r="AX118" i="20" s="1"/>
  <c r="AY119" i="20"/>
  <c r="R120" i="20"/>
  <c r="AX120" i="20" s="1"/>
  <c r="AY121" i="20"/>
  <c r="R122" i="20"/>
  <c r="AX122" i="20" s="1"/>
  <c r="AY123" i="20"/>
  <c r="R124" i="20"/>
  <c r="AX124" i="20" s="1"/>
  <c r="AY125" i="20"/>
  <c r="X82" i="20"/>
  <c r="X83" i="20"/>
  <c r="X84" i="20"/>
  <c r="X85" i="20"/>
  <c r="X86" i="20"/>
  <c r="X87" i="20"/>
  <c r="X88" i="20"/>
  <c r="X89" i="20"/>
  <c r="S90" i="20"/>
  <c r="X90" i="20"/>
  <c r="AY91" i="20"/>
  <c r="AZ92" i="20"/>
  <c r="R96" i="20"/>
  <c r="AX96" i="20" s="1"/>
  <c r="BA98" i="20"/>
  <c r="BA100" i="20"/>
  <c r="BA102" i="20"/>
  <c r="BA104" i="20"/>
  <c r="BA106" i="20"/>
  <c r="BA108" i="20"/>
  <c r="BA110" i="20"/>
  <c r="BA112" i="20"/>
  <c r="BA118" i="20"/>
  <c r="BA120" i="20"/>
  <c r="BA122" i="20"/>
  <c r="BA124" i="20"/>
  <c r="BA126" i="20"/>
  <c r="BA94" i="20"/>
  <c r="BA96" i="20"/>
  <c r="AY98" i="20"/>
  <c r="R99" i="20"/>
  <c r="AX99" i="20" s="1"/>
  <c r="AY100" i="20"/>
  <c r="R101" i="20"/>
  <c r="AX101" i="20" s="1"/>
  <c r="AY102" i="20"/>
  <c r="R103" i="20"/>
  <c r="AX103" i="20" s="1"/>
  <c r="AY104" i="20"/>
  <c r="AY106" i="20"/>
  <c r="R105" i="20"/>
  <c r="AX105" i="20" s="1"/>
  <c r="AY108" i="20"/>
  <c r="R107" i="20"/>
  <c r="AX107" i="20" s="1"/>
  <c r="AY110" i="20"/>
  <c r="R109" i="20"/>
  <c r="AX109" i="20" s="1"/>
  <c r="AY112" i="20"/>
  <c r="R111" i="20"/>
  <c r="AX111" i="20" s="1"/>
  <c r="AY114" i="20"/>
  <c r="R113" i="20"/>
  <c r="AX113" i="20" s="1"/>
  <c r="AY116" i="20"/>
  <c r="R115" i="20"/>
  <c r="AX115" i="20" s="1"/>
  <c r="AY118" i="20"/>
  <c r="R117" i="20"/>
  <c r="AX117" i="20" s="1"/>
  <c r="R119" i="20"/>
  <c r="AX119" i="20" s="1"/>
  <c r="AY120" i="20"/>
  <c r="R121" i="20"/>
  <c r="AX121" i="20" s="1"/>
  <c r="AY122" i="20"/>
  <c r="R123" i="20"/>
  <c r="AX123" i="20" s="1"/>
  <c r="AY124" i="20"/>
  <c r="R125" i="20"/>
  <c r="AX125" i="20" s="1"/>
  <c r="AY126" i="20"/>
  <c r="X57" i="20"/>
  <c r="X70" i="20"/>
  <c r="X71" i="20"/>
  <c r="X72" i="20"/>
  <c r="X73" i="20"/>
  <c r="X74" i="20"/>
  <c r="X75" i="20"/>
  <c r="X76" i="20"/>
  <c r="X77" i="20"/>
  <c r="X78" i="20"/>
  <c r="X79" i="20"/>
  <c r="X80" i="20"/>
  <c r="X81" i="20"/>
  <c r="AZ93" i="20"/>
  <c r="R97" i="20"/>
  <c r="AX97" i="20" s="1"/>
  <c r="BA99" i="20"/>
  <c r="BA101" i="20"/>
  <c r="BA103" i="20"/>
  <c r="BA105" i="20"/>
  <c r="BA107" i="20"/>
  <c r="BA109" i="20"/>
  <c r="BA111" i="20"/>
  <c r="BA113" i="20"/>
  <c r="BA119" i="20"/>
  <c r="BA121" i="20"/>
  <c r="BA123" i="20"/>
  <c r="BA125" i="20"/>
  <c r="BA127" i="20"/>
  <c r="T94" i="20"/>
  <c r="T95" i="20"/>
  <c r="T96" i="20"/>
  <c r="T97" i="20"/>
  <c r="AZ106" i="20"/>
  <c r="AZ107" i="20"/>
  <c r="AZ108" i="20"/>
  <c r="AZ109" i="20"/>
  <c r="AZ110" i="20"/>
  <c r="AZ111" i="20"/>
  <c r="AZ112" i="20"/>
  <c r="AZ113" i="20"/>
  <c r="AZ114" i="20"/>
  <c r="AZ115" i="20"/>
  <c r="AZ116" i="20"/>
  <c r="AZ117" i="20"/>
  <c r="AZ130" i="20"/>
  <c r="AZ131" i="20"/>
  <c r="AZ132" i="20"/>
  <c r="AX133" i="20"/>
  <c r="AZ134" i="20"/>
  <c r="AX135" i="20"/>
  <c r="AZ136" i="20"/>
  <c r="AX137" i="20"/>
  <c r="AZ138" i="20"/>
  <c r="AX139" i="20"/>
  <c r="AZ140" i="20"/>
  <c r="AX141" i="20"/>
  <c r="AZ142" i="20"/>
  <c r="AX143" i="20"/>
  <c r="AZ144" i="20"/>
  <c r="AX145" i="20"/>
  <c r="AZ146" i="20"/>
  <c r="AX147" i="20"/>
  <c r="AZ148" i="20"/>
  <c r="AX149" i="20"/>
  <c r="AZ150" i="20"/>
  <c r="AX151" i="20"/>
  <c r="AZ152" i="20"/>
  <c r="X107" i="20"/>
  <c r="X108" i="20"/>
  <c r="AX128" i="20"/>
  <c r="T129" i="20"/>
  <c r="T128" i="20"/>
  <c r="BA129" i="20"/>
  <c r="X129" i="20"/>
  <c r="AY133" i="20"/>
  <c r="AY135" i="20"/>
  <c r="AY137" i="20"/>
  <c r="AY139" i="20"/>
  <c r="AY141" i="20"/>
  <c r="AY143" i="20"/>
  <c r="AY145" i="20"/>
  <c r="AY147" i="20"/>
  <c r="AY149" i="20"/>
  <c r="BA150" i="20"/>
  <c r="AY151" i="20"/>
  <c r="BA152" i="20"/>
  <c r="AZ123" i="20"/>
  <c r="AZ124" i="20"/>
  <c r="AZ125" i="20"/>
  <c r="AZ126" i="20"/>
  <c r="AZ127" i="20"/>
  <c r="AX130" i="20"/>
  <c r="AX131" i="20"/>
  <c r="AX132" i="20"/>
  <c r="AZ133" i="20"/>
  <c r="AX134" i="20"/>
  <c r="AZ135" i="20"/>
  <c r="AX136" i="20"/>
  <c r="AZ137" i="20"/>
  <c r="AX138" i="20"/>
  <c r="AZ139" i="20"/>
  <c r="AX140" i="20"/>
  <c r="AZ141" i="20"/>
  <c r="AX142" i="20"/>
  <c r="AZ143" i="20"/>
  <c r="AX144" i="20"/>
  <c r="AZ145" i="20"/>
  <c r="AX146" i="20"/>
  <c r="AZ147" i="20"/>
  <c r="AX148" i="20"/>
  <c r="AZ149" i="20"/>
  <c r="AX150" i="20"/>
  <c r="AZ151" i="20"/>
  <c r="AX152" i="20"/>
  <c r="X94" i="20"/>
  <c r="X95" i="20"/>
  <c r="X96" i="20"/>
  <c r="X97" i="20"/>
  <c r="X98" i="20"/>
  <c r="X99" i="20"/>
  <c r="X100" i="20"/>
  <c r="X101" i="20"/>
  <c r="X102" i="20"/>
  <c r="X103" i="20"/>
  <c r="X104" i="20"/>
  <c r="X105" i="20"/>
  <c r="X118" i="20"/>
  <c r="X119" i="20"/>
  <c r="X120" i="20"/>
  <c r="X121" i="20"/>
  <c r="X122" i="20"/>
  <c r="X123" i="20"/>
  <c r="X124" i="20"/>
  <c r="X125" i="20"/>
  <c r="X126" i="20"/>
  <c r="X127" i="20"/>
  <c r="BA128" i="20"/>
  <c r="X128" i="20"/>
  <c r="R129" i="20"/>
  <c r="AX129" i="20" s="1"/>
  <c r="AY130" i="20"/>
  <c r="AY131" i="20"/>
  <c r="AY132" i="20"/>
  <c r="AY134" i="20"/>
  <c r="AY136" i="20"/>
  <c r="AY138" i="20"/>
  <c r="AY140" i="20"/>
  <c r="AY142" i="20"/>
  <c r="AY144" i="20"/>
  <c r="AY146" i="20"/>
  <c r="AY148" i="20"/>
  <c r="BA149" i="20"/>
  <c r="AY150" i="20"/>
  <c r="BA151" i="20"/>
  <c r="AY152" i="20"/>
  <c r="AY155" i="20"/>
  <c r="AX156" i="20"/>
  <c r="AX157" i="20"/>
  <c r="AX159" i="20"/>
  <c r="AX161" i="20"/>
  <c r="AX163" i="20"/>
  <c r="AX165" i="20"/>
  <c r="AX167" i="20"/>
  <c r="AX169" i="20"/>
  <c r="AX171" i="20"/>
  <c r="AX173" i="20"/>
  <c r="AZ155" i="20"/>
  <c r="AY156" i="20"/>
  <c r="AY157" i="20"/>
  <c r="AY159" i="20"/>
  <c r="AY161" i="20"/>
  <c r="AY163" i="20"/>
  <c r="AY165" i="20"/>
  <c r="AY167" i="20"/>
  <c r="AY169" i="20"/>
  <c r="AY171" i="20"/>
  <c r="BA172" i="20"/>
  <c r="AY173" i="20"/>
  <c r="X152" i="20"/>
  <c r="AX153" i="20"/>
  <c r="AX154" i="20"/>
  <c r="AZ156" i="20"/>
  <c r="AZ157" i="20"/>
  <c r="AX158" i="20"/>
  <c r="AX160" i="20"/>
  <c r="AX162" i="20"/>
  <c r="AX164" i="20"/>
  <c r="AX166" i="20"/>
  <c r="AX168" i="20"/>
  <c r="AX170" i="20"/>
  <c r="AX172" i="20"/>
  <c r="AY153" i="20"/>
  <c r="AY154" i="20"/>
  <c r="AX155" i="20"/>
  <c r="AY158" i="20"/>
  <c r="AY160" i="20"/>
  <c r="AY162" i="20"/>
  <c r="AY164" i="20"/>
  <c r="AY166" i="20"/>
  <c r="AY168" i="20"/>
  <c r="AY170" i="20"/>
  <c r="BA171" i="20"/>
  <c r="AY172" i="20"/>
  <c r="BA173" i="20"/>
  <c r="AY174" i="20"/>
  <c r="AY175" i="20"/>
  <c r="AX176" i="20"/>
  <c r="AZ178" i="20"/>
  <c r="AX179" i="20"/>
  <c r="AZ180" i="20"/>
  <c r="AX181" i="20"/>
  <c r="AZ182" i="20"/>
  <c r="AX183" i="20"/>
  <c r="AZ184" i="20"/>
  <c r="AX185" i="20"/>
  <c r="AZ186" i="20"/>
  <c r="AX187" i="20"/>
  <c r="AZ188" i="20"/>
  <c r="AX189" i="20"/>
  <c r="AZ190" i="20"/>
  <c r="AX191" i="20"/>
  <c r="AZ192" i="20"/>
  <c r="AZ174" i="20"/>
  <c r="AZ175" i="20"/>
  <c r="AY176" i="20"/>
  <c r="AX177" i="20"/>
  <c r="AY179" i="20"/>
  <c r="AY181" i="20"/>
  <c r="AY183" i="20"/>
  <c r="AY185" i="20"/>
  <c r="AY187" i="20"/>
  <c r="AY189" i="20"/>
  <c r="AY191" i="20"/>
  <c r="BA192" i="20"/>
  <c r="AZ176" i="20"/>
  <c r="AY177" i="20"/>
  <c r="AX178" i="20"/>
  <c r="AZ179" i="20"/>
  <c r="AX180" i="20"/>
  <c r="AZ181" i="20"/>
  <c r="AX182" i="20"/>
  <c r="AZ183" i="20"/>
  <c r="AX184" i="20"/>
  <c r="AZ185" i="20"/>
  <c r="AX186" i="20"/>
  <c r="AZ187" i="20"/>
  <c r="AX188" i="20"/>
  <c r="AZ189" i="20"/>
  <c r="AX190" i="20"/>
  <c r="AZ191" i="20"/>
  <c r="AX192" i="20"/>
  <c r="AX174" i="20"/>
  <c r="AX175" i="20"/>
  <c r="AZ177" i="20"/>
  <c r="AY178" i="20"/>
  <c r="AY180" i="20"/>
  <c r="AY182" i="20"/>
  <c r="AY184" i="20"/>
  <c r="AY186" i="20"/>
  <c r="AY188" i="20"/>
  <c r="AY190" i="20"/>
  <c r="BA191" i="20"/>
  <c r="AY192" i="20"/>
  <c r="BA193" i="20"/>
  <c r="AZ194" i="20"/>
  <c r="AY195" i="20"/>
  <c r="AX196" i="20"/>
  <c r="AX197" i="20"/>
  <c r="AZ198" i="20"/>
  <c r="AX199" i="20"/>
  <c r="AZ200" i="20"/>
  <c r="AX201" i="20"/>
  <c r="AZ202" i="20"/>
  <c r="AX203" i="20"/>
  <c r="AZ204" i="20"/>
  <c r="AX205" i="20"/>
  <c r="AZ206" i="20"/>
  <c r="AX207" i="20"/>
  <c r="AZ208" i="20"/>
  <c r="AX209" i="20"/>
  <c r="AZ210" i="20"/>
  <c r="AX193" i="20"/>
  <c r="AZ195" i="20"/>
  <c r="AY196" i="20"/>
  <c r="AY197" i="20"/>
  <c r="AY199" i="20"/>
  <c r="AY201" i="20"/>
  <c r="AY203" i="20"/>
  <c r="AY205" i="20"/>
  <c r="AY207" i="20"/>
  <c r="BA208" i="20"/>
  <c r="AY209" i="20"/>
  <c r="BA210" i="20"/>
  <c r="AY193" i="20"/>
  <c r="X193" i="20"/>
  <c r="AX194" i="20"/>
  <c r="AZ196" i="20"/>
  <c r="AZ197" i="20"/>
  <c r="AX198" i="20"/>
  <c r="AZ199" i="20"/>
  <c r="AX200" i="20"/>
  <c r="AZ201" i="20"/>
  <c r="AX202" i="20"/>
  <c r="AZ203" i="20"/>
  <c r="AX204" i="20"/>
  <c r="AZ205" i="20"/>
  <c r="AX206" i="20"/>
  <c r="AZ207" i="20"/>
  <c r="AX208" i="20"/>
  <c r="AZ209" i="20"/>
  <c r="AX210" i="20"/>
  <c r="AZ193" i="20"/>
  <c r="AY194" i="20"/>
  <c r="AX195" i="20"/>
  <c r="AY198" i="20"/>
  <c r="AY200" i="20"/>
  <c r="AY202" i="20"/>
  <c r="AY204" i="20"/>
  <c r="AY206" i="20"/>
  <c r="BA207" i="20"/>
  <c r="AY208" i="20"/>
  <c r="BA209" i="20"/>
  <c r="AY210" i="20"/>
  <c r="AY211" i="20"/>
  <c r="AY212" i="20"/>
  <c r="AZ215" i="20"/>
  <c r="AZ216" i="20"/>
  <c r="AZ218" i="20"/>
  <c r="AZ220" i="20"/>
  <c r="AZ222" i="20"/>
  <c r="AZ224" i="20"/>
  <c r="AX225" i="20"/>
  <c r="AZ226" i="20"/>
  <c r="AX227" i="20"/>
  <c r="AY217" i="20"/>
  <c r="AY219" i="20"/>
  <c r="AY221" i="20"/>
  <c r="AY223" i="20"/>
  <c r="AY213" i="20"/>
  <c r="AY214" i="20"/>
  <c r="AZ217" i="20"/>
  <c r="AZ219" i="20"/>
  <c r="AZ221" i="20"/>
  <c r="AZ223" i="20"/>
  <c r="AX224" i="20"/>
  <c r="AZ225" i="20"/>
  <c r="AX226" i="20"/>
  <c r="AZ213" i="20"/>
  <c r="AZ214" i="20"/>
  <c r="AY215" i="20"/>
  <c r="AY216" i="20"/>
  <c r="AY218" i="20"/>
  <c r="AY220" i="20"/>
  <c r="AY222" i="20"/>
  <c r="AZ230" i="20"/>
  <c r="AZ232" i="20"/>
  <c r="AZ234" i="20"/>
  <c r="AX235" i="20"/>
  <c r="AY224" i="20"/>
  <c r="AY225" i="20"/>
  <c r="AY226" i="20"/>
  <c r="AY227" i="20"/>
  <c r="AY228" i="20"/>
  <c r="AY231" i="20"/>
  <c r="AY233" i="20"/>
  <c r="AY235" i="20"/>
  <c r="AZ227" i="20"/>
  <c r="AZ228" i="20"/>
  <c r="AY229" i="20"/>
  <c r="AZ231" i="20"/>
  <c r="AZ233" i="20"/>
  <c r="AZ235" i="20"/>
  <c r="AZ229" i="20"/>
  <c r="AY230" i="20"/>
  <c r="AY232" i="20"/>
  <c r="AY234" i="20"/>
  <c r="BA236" i="20"/>
  <c r="AX237" i="20"/>
  <c r="AZ238" i="20"/>
  <c r="AX239" i="20"/>
  <c r="AZ240" i="20"/>
  <c r="AX241" i="20"/>
  <c r="AZ242" i="20"/>
  <c r="AX243" i="20"/>
  <c r="AZ244" i="20"/>
  <c r="AX245" i="20"/>
  <c r="AZ246" i="20"/>
  <c r="AX247" i="20"/>
  <c r="AX249" i="20"/>
  <c r="AZ250" i="20"/>
  <c r="AX236" i="20"/>
  <c r="AY237" i="20"/>
  <c r="BA238" i="20"/>
  <c r="AY239" i="20"/>
  <c r="BA240" i="20"/>
  <c r="AY236" i="20"/>
  <c r="AZ237" i="20"/>
  <c r="AX238" i="20"/>
  <c r="AZ239" i="20"/>
  <c r="AX240" i="20"/>
  <c r="AX242" i="20"/>
  <c r="AZ243" i="20"/>
  <c r="AX244" i="20"/>
  <c r="AZ245" i="20"/>
  <c r="AX246" i="20"/>
  <c r="AZ247" i="20"/>
  <c r="AX248" i="20"/>
  <c r="AZ249" i="20"/>
  <c r="AX250" i="20"/>
  <c r="AZ236" i="20"/>
  <c r="BA237" i="20"/>
  <c r="AY238" i="20"/>
  <c r="BA239" i="20"/>
  <c r="AY241" i="20"/>
  <c r="AY242" i="20"/>
  <c r="AY243" i="20"/>
  <c r="AY244" i="20"/>
  <c r="AY246" i="20"/>
  <c r="AY250" i="20"/>
  <c r="AY247" i="20"/>
  <c r="AY248" i="20"/>
  <c r="X236" i="20"/>
  <c r="X237" i="20"/>
  <c r="X239" i="20"/>
  <c r="AY240" i="20"/>
  <c r="X240" i="20"/>
  <c r="AY245" i="20"/>
  <c r="AY249" i="20"/>
  <c r="AT10" i="19"/>
  <c r="R13" i="19"/>
  <c r="AX13" i="19" s="1"/>
  <c r="AY14" i="19"/>
  <c r="R17" i="19"/>
  <c r="AX17" i="19" s="1"/>
  <c r="AY18" i="19"/>
  <c r="AY23" i="19"/>
  <c r="R22" i="19"/>
  <c r="AX22" i="19" s="1"/>
  <c r="AY30" i="19"/>
  <c r="R29" i="19"/>
  <c r="AX29" i="19" s="1"/>
  <c r="AY27" i="19"/>
  <c r="R26" i="19"/>
  <c r="AX26" i="19" s="1"/>
  <c r="R14" i="19"/>
  <c r="AX14" i="19" s="1"/>
  <c r="AY15" i="19"/>
  <c r="R16" i="19"/>
  <c r="AX16" i="19" s="1"/>
  <c r="AY17" i="19"/>
  <c r="R18" i="19"/>
  <c r="AX18" i="19" s="1"/>
  <c r="AY19" i="19"/>
  <c r="AY25" i="19"/>
  <c r="R24" i="19"/>
  <c r="AX24" i="19" s="1"/>
  <c r="R15" i="19"/>
  <c r="AX15" i="19" s="1"/>
  <c r="AY16" i="19"/>
  <c r="R19" i="19"/>
  <c r="AX19" i="19" s="1"/>
  <c r="AY20" i="19"/>
  <c r="AY32" i="19"/>
  <c r="R31" i="19"/>
  <c r="AX31" i="19" s="1"/>
  <c r="T35" i="19"/>
  <c r="BA36" i="19"/>
  <c r="X36" i="19"/>
  <c r="T39" i="19"/>
  <c r="BA40" i="19"/>
  <c r="X40" i="19"/>
  <c r="T41" i="19"/>
  <c r="BA42" i="19"/>
  <c r="X42" i="19"/>
  <c r="BA84" i="19"/>
  <c r="X84" i="19"/>
  <c r="T83" i="19"/>
  <c r="BA88" i="19"/>
  <c r="X88" i="19"/>
  <c r="T87" i="19"/>
  <c r="X92" i="19"/>
  <c r="BA92" i="19"/>
  <c r="T91" i="19"/>
  <c r="AZ250" i="19"/>
  <c r="AZ249" i="19"/>
  <c r="AZ248" i="19"/>
  <c r="AZ247" i="19"/>
  <c r="AZ246" i="19"/>
  <c r="AZ245" i="19"/>
  <c r="AZ244" i="19"/>
  <c r="AY250" i="19"/>
  <c r="AY248" i="19"/>
  <c r="AY246" i="19"/>
  <c r="AY244" i="19"/>
  <c r="X242" i="19"/>
  <c r="AY241" i="19"/>
  <c r="AY239" i="19"/>
  <c r="AX236" i="19"/>
  <c r="AX235" i="19"/>
  <c r="AX234" i="19"/>
  <c r="AY249" i="19"/>
  <c r="AY247" i="19"/>
  <c r="AY245" i="19"/>
  <c r="AY243" i="19"/>
  <c r="AX239" i="19"/>
  <c r="AY238" i="19"/>
  <c r="AX238" i="19"/>
  <c r="AY237" i="19"/>
  <c r="AZ232" i="19"/>
  <c r="AZ231" i="19"/>
  <c r="BA241" i="19"/>
  <c r="AY234" i="19"/>
  <c r="AX237" i="19"/>
  <c r="AY235" i="19"/>
  <c r="AY231" i="19"/>
  <c r="AY229" i="19"/>
  <c r="AY233" i="19"/>
  <c r="AY232" i="19"/>
  <c r="AY230" i="19"/>
  <c r="AX225" i="19"/>
  <c r="X218" i="19"/>
  <c r="X217" i="19"/>
  <c r="X216" i="19"/>
  <c r="X215" i="19"/>
  <c r="X214" i="19"/>
  <c r="X213" i="19"/>
  <c r="X212" i="19"/>
  <c r="X211" i="19"/>
  <c r="X210" i="19"/>
  <c r="X209" i="19"/>
  <c r="X208" i="19"/>
  <c r="X207" i="19"/>
  <c r="X206" i="19"/>
  <c r="X205" i="19"/>
  <c r="X204" i="19"/>
  <c r="X203" i="19"/>
  <c r="AY228" i="19"/>
  <c r="AX224" i="19"/>
  <c r="AX227" i="19"/>
  <c r="AX223" i="19"/>
  <c r="AX218" i="19"/>
  <c r="AX214" i="19"/>
  <c r="AX210" i="19"/>
  <c r="AX206" i="19"/>
  <c r="X202" i="19"/>
  <c r="AX217" i="19"/>
  <c r="AX213" i="19"/>
  <c r="AX209" i="19"/>
  <c r="AX205" i="19"/>
  <c r="AZ202" i="19"/>
  <c r="AX201" i="19"/>
  <c r="AX200" i="19"/>
  <c r="AX199" i="19"/>
  <c r="AX198" i="19"/>
  <c r="AX197" i="19"/>
  <c r="AX196" i="19"/>
  <c r="AX195" i="19"/>
  <c r="AX194" i="19"/>
  <c r="AX193" i="19"/>
  <c r="AX192" i="19"/>
  <c r="AX191" i="19"/>
  <c r="AX190" i="19"/>
  <c r="AX226" i="19"/>
  <c r="AX215" i="19"/>
  <c r="AX211" i="19"/>
  <c r="AX207" i="19"/>
  <c r="AZ220" i="19"/>
  <c r="AX208" i="19"/>
  <c r="BA200" i="19"/>
  <c r="X198" i="19"/>
  <c r="BA196" i="19"/>
  <c r="X194" i="19"/>
  <c r="BA192" i="19"/>
  <c r="BA189" i="19"/>
  <c r="BA188" i="19"/>
  <c r="AX212" i="19"/>
  <c r="AX202" i="19"/>
  <c r="X201" i="19"/>
  <c r="BA199" i="19"/>
  <c r="X197" i="19"/>
  <c r="BA195" i="19"/>
  <c r="X193" i="19"/>
  <c r="BA191" i="19"/>
  <c r="AX189" i="19"/>
  <c r="AX188" i="19"/>
  <c r="AX187" i="19"/>
  <c r="X187" i="19"/>
  <c r="AX222" i="19"/>
  <c r="AX216" i="19"/>
  <c r="X200" i="19"/>
  <c r="BA198" i="19"/>
  <c r="X196" i="19"/>
  <c r="BA194" i="19"/>
  <c r="X192" i="19"/>
  <c r="BA190" i="19"/>
  <c r="X190" i="19"/>
  <c r="X189" i="19"/>
  <c r="X188" i="19"/>
  <c r="AY236" i="19"/>
  <c r="X199" i="19"/>
  <c r="BA193" i="19"/>
  <c r="AY172" i="19"/>
  <c r="BA171" i="19"/>
  <c r="X171" i="19"/>
  <c r="AX204" i="19"/>
  <c r="BA197" i="19"/>
  <c r="AY185" i="19"/>
  <c r="AY183" i="19"/>
  <c r="AY181" i="19"/>
  <c r="AY179" i="19"/>
  <c r="AY177" i="19"/>
  <c r="AY175" i="19"/>
  <c r="AY153" i="19"/>
  <c r="AY152" i="19"/>
  <c r="AY151" i="19"/>
  <c r="AY150" i="19"/>
  <c r="AY149" i="19"/>
  <c r="AY148" i="19"/>
  <c r="AY147" i="19"/>
  <c r="AY146" i="19"/>
  <c r="AY145" i="19"/>
  <c r="AY144" i="19"/>
  <c r="AY143" i="19"/>
  <c r="AY142" i="19"/>
  <c r="AY141" i="19"/>
  <c r="AY140" i="19"/>
  <c r="AY139" i="19"/>
  <c r="AY138" i="19"/>
  <c r="AY137" i="19"/>
  <c r="X195" i="19"/>
  <c r="AY186" i="19"/>
  <c r="AY184" i="19"/>
  <c r="AY182" i="19"/>
  <c r="AY180" i="19"/>
  <c r="AY178" i="19"/>
  <c r="AY176" i="19"/>
  <c r="AY174" i="19"/>
  <c r="X172" i="19"/>
  <c r="AY170" i="19"/>
  <c r="AX166" i="19"/>
  <c r="AX162" i="19"/>
  <c r="AX158" i="19"/>
  <c r="AX154" i="19"/>
  <c r="AX150" i="19"/>
  <c r="AX146" i="19"/>
  <c r="AX142" i="19"/>
  <c r="AX138" i="19"/>
  <c r="AX169" i="19"/>
  <c r="AX165" i="19"/>
  <c r="AX161" i="19"/>
  <c r="AX157" i="19"/>
  <c r="AX153" i="19"/>
  <c r="AX149" i="19"/>
  <c r="AX145" i="19"/>
  <c r="AX141" i="19"/>
  <c r="AX137" i="19"/>
  <c r="AY136" i="19"/>
  <c r="AX168" i="19"/>
  <c r="AX164" i="19"/>
  <c r="AX160" i="19"/>
  <c r="AX156" i="19"/>
  <c r="AX152" i="19"/>
  <c r="AX148" i="19"/>
  <c r="AX144" i="19"/>
  <c r="AX140" i="19"/>
  <c r="AX136" i="19"/>
  <c r="AY135" i="19"/>
  <c r="AY134" i="19"/>
  <c r="AX132" i="19"/>
  <c r="AX131" i="19"/>
  <c r="AX130" i="19"/>
  <c r="X191" i="19"/>
  <c r="AX155" i="19"/>
  <c r="AX139" i="19"/>
  <c r="X131" i="19"/>
  <c r="X130" i="19"/>
  <c r="AY129" i="19"/>
  <c r="BA201" i="19"/>
  <c r="AX159" i="19"/>
  <c r="AX143" i="19"/>
  <c r="AX135" i="19"/>
  <c r="AX134" i="19"/>
  <c r="BA132" i="19"/>
  <c r="X124" i="19"/>
  <c r="AX163" i="19"/>
  <c r="AX147" i="19"/>
  <c r="X133" i="19"/>
  <c r="BA131" i="19"/>
  <c r="AX167" i="19"/>
  <c r="BA130" i="19"/>
  <c r="BA123" i="19"/>
  <c r="BA121" i="19"/>
  <c r="BA119" i="19"/>
  <c r="X104" i="19"/>
  <c r="X102" i="19"/>
  <c r="X100" i="19"/>
  <c r="X98" i="19"/>
  <c r="BA97" i="19"/>
  <c r="X96" i="19"/>
  <c r="BA95" i="19"/>
  <c r="X94" i="19"/>
  <c r="X123" i="19"/>
  <c r="X121" i="19"/>
  <c r="X119" i="19"/>
  <c r="BA105" i="19"/>
  <c r="BA103" i="19"/>
  <c r="BA101" i="19"/>
  <c r="BA99" i="19"/>
  <c r="AX151" i="19"/>
  <c r="X132" i="19"/>
  <c r="X122" i="19"/>
  <c r="X120" i="19"/>
  <c r="X118" i="19"/>
  <c r="BA104" i="19"/>
  <c r="BA102" i="19"/>
  <c r="BA100" i="19"/>
  <c r="BA98" i="19"/>
  <c r="BA122" i="19"/>
  <c r="X97" i="19"/>
  <c r="BA96" i="19"/>
  <c r="X95" i="19"/>
  <c r="X80" i="19"/>
  <c r="X78" i="19"/>
  <c r="X76" i="19"/>
  <c r="X74" i="19"/>
  <c r="X72" i="19"/>
  <c r="X70" i="19"/>
  <c r="BA62" i="19"/>
  <c r="BA118" i="19"/>
  <c r="BA81" i="19"/>
  <c r="BA79" i="19"/>
  <c r="BA77" i="19"/>
  <c r="BA75" i="19"/>
  <c r="BA73" i="19"/>
  <c r="BA71" i="19"/>
  <c r="BA10" i="19"/>
  <c r="AZ11" i="19"/>
  <c r="R12" i="19"/>
  <c r="AX12" i="19" s="1"/>
  <c r="X22" i="19"/>
  <c r="X23" i="19"/>
  <c r="X24" i="19"/>
  <c r="X25" i="19"/>
  <c r="X26" i="19"/>
  <c r="X27" i="19"/>
  <c r="X28" i="19"/>
  <c r="X29" i="19"/>
  <c r="X30" i="19"/>
  <c r="X31" i="19"/>
  <c r="BA31" i="19"/>
  <c r="X32" i="19"/>
  <c r="BA32" i="19"/>
  <c r="S33" i="19"/>
  <c r="X33" i="19"/>
  <c r="BA33" i="19"/>
  <c r="R45" i="19"/>
  <c r="AX45" i="19" s="1"/>
  <c r="AZ46" i="19"/>
  <c r="S45" i="19"/>
  <c r="BA46" i="19"/>
  <c r="X48" i="19"/>
  <c r="R48" i="19"/>
  <c r="AX48" i="19" s="1"/>
  <c r="AY49" i="19"/>
  <c r="AZ50" i="19"/>
  <c r="BA50" i="19"/>
  <c r="X52" i="19"/>
  <c r="R52" i="19"/>
  <c r="AX52" i="19" s="1"/>
  <c r="AY53" i="19"/>
  <c r="AZ54" i="19"/>
  <c r="BA54" i="19"/>
  <c r="X56" i="19"/>
  <c r="BA61" i="19"/>
  <c r="T62" i="19"/>
  <c r="X63" i="19"/>
  <c r="BA63" i="19"/>
  <c r="BA69" i="19"/>
  <c r="X69" i="19"/>
  <c r="T68" i="19"/>
  <c r="AZ71" i="19"/>
  <c r="AZ73" i="19"/>
  <c r="AZ75" i="19"/>
  <c r="AZ77" i="19"/>
  <c r="AZ79" i="19"/>
  <c r="X81" i="19"/>
  <c r="BA85" i="19"/>
  <c r="X85" i="19"/>
  <c r="T84" i="19"/>
  <c r="BA89" i="19"/>
  <c r="X89" i="19"/>
  <c r="T88" i="19"/>
  <c r="BA94" i="19"/>
  <c r="BA120" i="19"/>
  <c r="AZ123" i="19"/>
  <c r="S122" i="19"/>
  <c r="AY131" i="19"/>
  <c r="AZ150" i="19"/>
  <c r="T37" i="19"/>
  <c r="BA38" i="19"/>
  <c r="X38" i="19"/>
  <c r="T43" i="19"/>
  <c r="BA44" i="19"/>
  <c r="X44" i="19"/>
  <c r="R53" i="19"/>
  <c r="AX53" i="19" s="1"/>
  <c r="AY54" i="19"/>
  <c r="T58" i="19"/>
  <c r="BA59" i="19"/>
  <c r="X59" i="19"/>
  <c r="AZ15" i="19"/>
  <c r="AZ16" i="19"/>
  <c r="AZ17" i="19"/>
  <c r="AZ18" i="19"/>
  <c r="AZ19" i="19"/>
  <c r="AZ20" i="19"/>
  <c r="AZ21" i="19"/>
  <c r="BA35" i="19"/>
  <c r="X35" i="19"/>
  <c r="T36" i="19"/>
  <c r="BA37" i="19"/>
  <c r="X37" i="19"/>
  <c r="T38" i="19"/>
  <c r="BA39" i="19"/>
  <c r="X39" i="19"/>
  <c r="T40" i="19"/>
  <c r="BA41" i="19"/>
  <c r="X41" i="19"/>
  <c r="T42" i="19"/>
  <c r="BA43" i="19"/>
  <c r="X43" i="19"/>
  <c r="T45" i="19"/>
  <c r="T44" i="19"/>
  <c r="BA45" i="19"/>
  <c r="X45" i="19"/>
  <c r="X47" i="19"/>
  <c r="R47" i="19"/>
  <c r="AX47" i="19" s="1"/>
  <c r="AY48" i="19"/>
  <c r="AZ49" i="19"/>
  <c r="BA49" i="19"/>
  <c r="X51" i="19"/>
  <c r="R51" i="19"/>
  <c r="AX51" i="19" s="1"/>
  <c r="AY52" i="19"/>
  <c r="AZ53" i="19"/>
  <c r="BA53" i="19"/>
  <c r="X55" i="19"/>
  <c r="R55" i="19"/>
  <c r="AX55" i="19" s="1"/>
  <c r="AY56" i="19"/>
  <c r="AZ57" i="19"/>
  <c r="BA57" i="19"/>
  <c r="BA58" i="19"/>
  <c r="X58" i="19"/>
  <c r="T60" i="19"/>
  <c r="T59" i="19"/>
  <c r="BA60" i="19"/>
  <c r="X60" i="19"/>
  <c r="X61" i="19"/>
  <c r="T63" i="19"/>
  <c r="X64" i="19"/>
  <c r="X65" i="19"/>
  <c r="BA66" i="19"/>
  <c r="X66" i="19"/>
  <c r="T65" i="19"/>
  <c r="AY70" i="19"/>
  <c r="R69" i="19"/>
  <c r="AX69" i="19" s="1"/>
  <c r="BA70" i="19"/>
  <c r="X71" i="19"/>
  <c r="AY72" i="19"/>
  <c r="R71" i="19"/>
  <c r="AX71" i="19" s="1"/>
  <c r="BA72" i="19"/>
  <c r="X73" i="19"/>
  <c r="AY74" i="19"/>
  <c r="R73" i="19"/>
  <c r="AX73" i="19" s="1"/>
  <c r="BA74" i="19"/>
  <c r="X75" i="19"/>
  <c r="AY76" i="19"/>
  <c r="R75" i="19"/>
  <c r="AX75" i="19" s="1"/>
  <c r="BA76" i="19"/>
  <c r="X77" i="19"/>
  <c r="AY78" i="19"/>
  <c r="R77" i="19"/>
  <c r="AX77" i="19" s="1"/>
  <c r="BA78" i="19"/>
  <c r="X79" i="19"/>
  <c r="BA80" i="19"/>
  <c r="X99" i="19"/>
  <c r="X103" i="19"/>
  <c r="X105" i="19"/>
  <c r="T108" i="19"/>
  <c r="BA109" i="19"/>
  <c r="X109" i="19"/>
  <c r="T112" i="19"/>
  <c r="BA113" i="19"/>
  <c r="X113" i="19"/>
  <c r="T116" i="19"/>
  <c r="BA117" i="19"/>
  <c r="X117" i="19"/>
  <c r="R49" i="19"/>
  <c r="AX49" i="19" s="1"/>
  <c r="AY50" i="19"/>
  <c r="AY10" i="19"/>
  <c r="AZ12" i="19"/>
  <c r="X13" i="19"/>
  <c r="BA13" i="19"/>
  <c r="X14" i="19"/>
  <c r="X15" i="19"/>
  <c r="X16" i="19"/>
  <c r="X17" i="19"/>
  <c r="X18" i="19"/>
  <c r="X19" i="19"/>
  <c r="X20" i="19"/>
  <c r="X21" i="19"/>
  <c r="X46" i="19"/>
  <c r="R46" i="19"/>
  <c r="AX46" i="19" s="1"/>
  <c r="AY47" i="19"/>
  <c r="AZ48" i="19"/>
  <c r="BA48" i="19"/>
  <c r="X50" i="19"/>
  <c r="R50" i="19"/>
  <c r="AX50" i="19" s="1"/>
  <c r="AY51" i="19"/>
  <c r="AZ52" i="19"/>
  <c r="BA52" i="19"/>
  <c r="X54" i="19"/>
  <c r="R54" i="19"/>
  <c r="AX54" i="19" s="1"/>
  <c r="AY55" i="19"/>
  <c r="AZ56" i="19"/>
  <c r="BA56" i="19"/>
  <c r="BA64" i="19"/>
  <c r="AY159" i="19"/>
  <c r="T61" i="19"/>
  <c r="BA67" i="19"/>
  <c r="X67" i="19"/>
  <c r="T66" i="19"/>
  <c r="S69" i="19"/>
  <c r="AZ70" i="19"/>
  <c r="AZ72" i="19"/>
  <c r="AZ74" i="19"/>
  <c r="AZ76" i="19"/>
  <c r="AZ78" i="19"/>
  <c r="AZ80" i="19"/>
  <c r="BA82" i="19"/>
  <c r="X82" i="19"/>
  <c r="T81" i="19"/>
  <c r="BA86" i="19"/>
  <c r="X86" i="19"/>
  <c r="T85" i="19"/>
  <c r="BA90" i="19"/>
  <c r="X90" i="19"/>
  <c r="T89" i="19"/>
  <c r="AZ120" i="19"/>
  <c r="S119" i="19"/>
  <c r="T64" i="19"/>
  <c r="BA68" i="19"/>
  <c r="X68" i="19"/>
  <c r="T67" i="19"/>
  <c r="AY71" i="19"/>
  <c r="R70" i="19"/>
  <c r="AX70" i="19" s="1"/>
  <c r="AY73" i="19"/>
  <c r="R72" i="19"/>
  <c r="AX72" i="19" s="1"/>
  <c r="AY75" i="19"/>
  <c r="R74" i="19"/>
  <c r="AX74" i="19" s="1"/>
  <c r="AY77" i="19"/>
  <c r="R76" i="19"/>
  <c r="AX76" i="19" s="1"/>
  <c r="AY79" i="19"/>
  <c r="R78" i="19"/>
  <c r="AX78" i="19" s="1"/>
  <c r="BA83" i="19"/>
  <c r="X83" i="19"/>
  <c r="T82" i="19"/>
  <c r="BA87" i="19"/>
  <c r="X87" i="19"/>
  <c r="T86" i="19"/>
  <c r="BA91" i="19"/>
  <c r="X91" i="19"/>
  <c r="T90" i="19"/>
  <c r="BA93" i="19"/>
  <c r="R97" i="19"/>
  <c r="AX97" i="19" s="1"/>
  <c r="AY98" i="19"/>
  <c r="R99" i="19"/>
  <c r="AX99" i="19" s="1"/>
  <c r="AY100" i="19"/>
  <c r="R101" i="19"/>
  <c r="AX101" i="19" s="1"/>
  <c r="AY102" i="19"/>
  <c r="AZ118" i="19"/>
  <c r="S117" i="19"/>
  <c r="T69" i="19"/>
  <c r="T92" i="19"/>
  <c r="X93" i="19"/>
  <c r="T94" i="19"/>
  <c r="T96" i="19"/>
  <c r="AZ98" i="19"/>
  <c r="AZ100" i="19"/>
  <c r="AZ102" i="19"/>
  <c r="AZ104" i="19"/>
  <c r="T107" i="19"/>
  <c r="BA108" i="19"/>
  <c r="X108" i="19"/>
  <c r="T111" i="19"/>
  <c r="BA112" i="19"/>
  <c r="X112" i="19"/>
  <c r="T115" i="19"/>
  <c r="BA116" i="19"/>
  <c r="X116" i="19"/>
  <c r="BA125" i="19"/>
  <c r="X125" i="19"/>
  <c r="BA141" i="19"/>
  <c r="AZ166" i="19"/>
  <c r="BA173" i="19"/>
  <c r="X173" i="19"/>
  <c r="T93" i="19"/>
  <c r="T95" i="19"/>
  <c r="AY97" i="19"/>
  <c r="T97" i="19"/>
  <c r="AZ99" i="19"/>
  <c r="AZ101" i="19"/>
  <c r="AZ103" i="19"/>
  <c r="BA106" i="19"/>
  <c r="X106" i="19"/>
  <c r="T105" i="19"/>
  <c r="T109" i="19"/>
  <c r="BA110" i="19"/>
  <c r="X110" i="19"/>
  <c r="T113" i="19"/>
  <c r="BA114" i="19"/>
  <c r="X114" i="19"/>
  <c r="AY118" i="19"/>
  <c r="R117" i="19"/>
  <c r="AX117" i="19" s="1"/>
  <c r="R119" i="19"/>
  <c r="AX119" i="19" s="1"/>
  <c r="AY120" i="19"/>
  <c r="T124" i="19"/>
  <c r="AY133" i="19"/>
  <c r="AX96" i="19"/>
  <c r="R98" i="19"/>
  <c r="AX98" i="19" s="1"/>
  <c r="AY99" i="19"/>
  <c r="R100" i="19"/>
  <c r="AX100" i="19" s="1"/>
  <c r="AY101" i="19"/>
  <c r="R102" i="19"/>
  <c r="AX102" i="19" s="1"/>
  <c r="AY103" i="19"/>
  <c r="T106" i="19"/>
  <c r="BA107" i="19"/>
  <c r="X107" i="19"/>
  <c r="T110" i="19"/>
  <c r="BA111" i="19"/>
  <c r="X111" i="19"/>
  <c r="T114" i="19"/>
  <c r="BA115" i="19"/>
  <c r="X115" i="19"/>
  <c r="T117" i="19"/>
  <c r="AZ119" i="19"/>
  <c r="AZ121" i="19"/>
  <c r="BA124" i="19"/>
  <c r="T127" i="19"/>
  <c r="BA128" i="19"/>
  <c r="X128" i="19"/>
  <c r="AY130" i="19"/>
  <c r="R129" i="19"/>
  <c r="AX129" i="19" s="1"/>
  <c r="BA157" i="19"/>
  <c r="T122" i="19"/>
  <c r="AX128" i="19"/>
  <c r="AZ130" i="19"/>
  <c r="AZ131" i="19"/>
  <c r="AY132" i="19"/>
  <c r="AX133" i="19"/>
  <c r="BA137" i="19"/>
  <c r="AZ146" i="19"/>
  <c r="BA153" i="19"/>
  <c r="AY155" i="19"/>
  <c r="AZ162" i="19"/>
  <c r="BA169" i="19"/>
  <c r="T125" i="19"/>
  <c r="BA126" i="19"/>
  <c r="X126" i="19"/>
  <c r="T128" i="19"/>
  <c r="BA129" i="19"/>
  <c r="X129" i="19"/>
  <c r="T129" i="19"/>
  <c r="AZ132" i="19"/>
  <c r="AZ142" i="19"/>
  <c r="BA149" i="19"/>
  <c r="AZ158" i="19"/>
  <c r="BA165" i="19"/>
  <c r="AY167" i="19"/>
  <c r="AZ171" i="19"/>
  <c r="AZ201" i="19"/>
  <c r="T126" i="19"/>
  <c r="BA127" i="19"/>
  <c r="X127" i="19"/>
  <c r="AZ133" i="19"/>
  <c r="AZ134" i="19"/>
  <c r="AZ138" i="19"/>
  <c r="BA145" i="19"/>
  <c r="AZ154" i="19"/>
  <c r="BA161" i="19"/>
  <c r="AY163" i="19"/>
  <c r="AZ170" i="19"/>
  <c r="BA134" i="19"/>
  <c r="X134" i="19"/>
  <c r="AZ135" i="19"/>
  <c r="BA138" i="19"/>
  <c r="AZ139" i="19"/>
  <c r="BA142" i="19"/>
  <c r="AZ143" i="19"/>
  <c r="BA146" i="19"/>
  <c r="AZ147" i="19"/>
  <c r="BA150" i="19"/>
  <c r="AZ151" i="19"/>
  <c r="BA154" i="19"/>
  <c r="AZ155" i="19"/>
  <c r="AY156" i="19"/>
  <c r="BA158" i="19"/>
  <c r="AZ159" i="19"/>
  <c r="AY160" i="19"/>
  <c r="BA162" i="19"/>
  <c r="AZ163" i="19"/>
  <c r="AY164" i="19"/>
  <c r="BA166" i="19"/>
  <c r="AZ167" i="19"/>
  <c r="AY168" i="19"/>
  <c r="BA170" i="19"/>
  <c r="BA174" i="19"/>
  <c r="X174" i="19"/>
  <c r="BA176" i="19"/>
  <c r="X176" i="19"/>
  <c r="BA178" i="19"/>
  <c r="X178" i="19"/>
  <c r="BA180" i="19"/>
  <c r="X180" i="19"/>
  <c r="BA182" i="19"/>
  <c r="X182" i="19"/>
  <c r="BA184" i="19"/>
  <c r="X184" i="19"/>
  <c r="X186" i="19"/>
  <c r="BA186" i="19"/>
  <c r="AY194" i="19"/>
  <c r="BA133" i="19"/>
  <c r="BA135" i="19"/>
  <c r="X135" i="19"/>
  <c r="AZ136" i="19"/>
  <c r="BA139" i="19"/>
  <c r="AZ140" i="19"/>
  <c r="BA143" i="19"/>
  <c r="AZ144" i="19"/>
  <c r="BA147" i="19"/>
  <c r="AZ148" i="19"/>
  <c r="BA151" i="19"/>
  <c r="AZ152" i="19"/>
  <c r="BA155" i="19"/>
  <c r="AZ156" i="19"/>
  <c r="AY157" i="19"/>
  <c r="BA159" i="19"/>
  <c r="AZ160" i="19"/>
  <c r="AY161" i="19"/>
  <c r="BA163" i="19"/>
  <c r="AZ164" i="19"/>
  <c r="AY165" i="19"/>
  <c r="BA167" i="19"/>
  <c r="AZ168" i="19"/>
  <c r="AY169" i="19"/>
  <c r="AX170" i="19"/>
  <c r="BA172" i="19"/>
  <c r="AY173" i="19"/>
  <c r="BA210" i="19"/>
  <c r="BA136" i="19"/>
  <c r="X136" i="19"/>
  <c r="AZ137" i="19"/>
  <c r="BA140" i="19"/>
  <c r="AZ141" i="19"/>
  <c r="BA144" i="19"/>
  <c r="AZ145" i="19"/>
  <c r="BA148" i="19"/>
  <c r="AZ149" i="19"/>
  <c r="BA152" i="19"/>
  <c r="AZ153" i="19"/>
  <c r="AY154" i="19"/>
  <c r="BA156" i="19"/>
  <c r="AZ157" i="19"/>
  <c r="AY158" i="19"/>
  <c r="BA160" i="19"/>
  <c r="AZ161" i="19"/>
  <c r="AY162" i="19"/>
  <c r="BA164" i="19"/>
  <c r="AZ165" i="19"/>
  <c r="AY166" i="19"/>
  <c r="BA168" i="19"/>
  <c r="AZ169" i="19"/>
  <c r="AY171" i="19"/>
  <c r="AX172" i="19"/>
  <c r="AZ187" i="19"/>
  <c r="X137" i="19"/>
  <c r="X138" i="19"/>
  <c r="X139" i="19"/>
  <c r="X140" i="19"/>
  <c r="X141" i="19"/>
  <c r="X142" i="19"/>
  <c r="X143" i="19"/>
  <c r="X144" i="19"/>
  <c r="X145" i="19"/>
  <c r="X146" i="19"/>
  <c r="X147" i="19"/>
  <c r="X148" i="19"/>
  <c r="X149" i="19"/>
  <c r="X150" i="19"/>
  <c r="X151" i="19"/>
  <c r="X152" i="19"/>
  <c r="X153" i="19"/>
  <c r="X154" i="19"/>
  <c r="X155" i="19"/>
  <c r="X156" i="19"/>
  <c r="X157" i="19"/>
  <c r="X158" i="19"/>
  <c r="X159" i="19"/>
  <c r="X160" i="19"/>
  <c r="X161" i="19"/>
  <c r="X162" i="19"/>
  <c r="X163" i="19"/>
  <c r="X164" i="19"/>
  <c r="X165" i="19"/>
  <c r="X166" i="19"/>
  <c r="X167" i="19"/>
  <c r="X168" i="19"/>
  <c r="X169" i="19"/>
  <c r="X170" i="19"/>
  <c r="AZ173" i="19"/>
  <c r="AZ174" i="19"/>
  <c r="AX175" i="19"/>
  <c r="AZ176" i="19"/>
  <c r="AX177" i="19"/>
  <c r="AZ178" i="19"/>
  <c r="AX179" i="19"/>
  <c r="AZ180" i="19"/>
  <c r="AX181" i="19"/>
  <c r="AZ182" i="19"/>
  <c r="AX183" i="19"/>
  <c r="AZ184" i="19"/>
  <c r="AX185" i="19"/>
  <c r="AY198" i="19"/>
  <c r="AX203" i="19"/>
  <c r="AX173" i="19"/>
  <c r="AX174" i="19"/>
  <c r="AZ175" i="19"/>
  <c r="AX176" i="19"/>
  <c r="AZ177" i="19"/>
  <c r="AX178" i="19"/>
  <c r="AZ179" i="19"/>
  <c r="AX180" i="19"/>
  <c r="AZ181" i="19"/>
  <c r="AX182" i="19"/>
  <c r="AZ183" i="19"/>
  <c r="AX184" i="19"/>
  <c r="AZ185" i="19"/>
  <c r="AX186" i="19"/>
  <c r="BA187" i="19"/>
  <c r="AZ197" i="19"/>
  <c r="AX220" i="19"/>
  <c r="AX171" i="19"/>
  <c r="AZ172" i="19"/>
  <c r="BA175" i="19"/>
  <c r="X175" i="19"/>
  <c r="BA177" i="19"/>
  <c r="X177" i="19"/>
  <c r="BA179" i="19"/>
  <c r="X179" i="19"/>
  <c r="BA181" i="19"/>
  <c r="X181" i="19"/>
  <c r="BA183" i="19"/>
  <c r="X183" i="19"/>
  <c r="BA185" i="19"/>
  <c r="X185" i="19"/>
  <c r="AZ193" i="19"/>
  <c r="AY212" i="19"/>
  <c r="AY191" i="19"/>
  <c r="AZ194" i="19"/>
  <c r="AY195" i="19"/>
  <c r="AZ198" i="19"/>
  <c r="AY199" i="19"/>
  <c r="AY203" i="19"/>
  <c r="BA206" i="19"/>
  <c r="AY208" i="19"/>
  <c r="AZ215" i="19"/>
  <c r="BA232" i="19"/>
  <c r="X232" i="19"/>
  <c r="AY188" i="19"/>
  <c r="AY189" i="19"/>
  <c r="AY190" i="19"/>
  <c r="AZ191" i="19"/>
  <c r="AY192" i="19"/>
  <c r="AZ195" i="19"/>
  <c r="AY196" i="19"/>
  <c r="AZ199" i="19"/>
  <c r="AY200" i="19"/>
  <c r="BA202" i="19"/>
  <c r="AZ203" i="19"/>
  <c r="AY204" i="19"/>
  <c r="AZ211" i="19"/>
  <c r="BA218" i="19"/>
  <c r="AZ221" i="19"/>
  <c r="AZ186" i="19"/>
  <c r="AY187" i="19"/>
  <c r="AZ188" i="19"/>
  <c r="AZ189" i="19"/>
  <c r="AZ190" i="19"/>
  <c r="AZ192" i="19"/>
  <c r="AY193" i="19"/>
  <c r="AZ196" i="19"/>
  <c r="AY197" i="19"/>
  <c r="AZ200" i="19"/>
  <c r="AY201" i="19"/>
  <c r="AZ207" i="19"/>
  <c r="BA214" i="19"/>
  <c r="AY216" i="19"/>
  <c r="BA205" i="19"/>
  <c r="AZ206" i="19"/>
  <c r="AY207" i="19"/>
  <c r="BA209" i="19"/>
  <c r="AZ210" i="19"/>
  <c r="AY211" i="19"/>
  <c r="BA213" i="19"/>
  <c r="AZ214" i="19"/>
  <c r="AY215" i="19"/>
  <c r="BA217" i="19"/>
  <c r="AZ218" i="19"/>
  <c r="AZ219" i="19"/>
  <c r="BA220" i="19"/>
  <c r="AZ225" i="19"/>
  <c r="AZ204" i="19"/>
  <c r="AY205" i="19"/>
  <c r="BA207" i="19"/>
  <c r="AZ208" i="19"/>
  <c r="AY209" i="19"/>
  <c r="BA211" i="19"/>
  <c r="AZ212" i="19"/>
  <c r="AY213" i="19"/>
  <c r="BA215" i="19"/>
  <c r="AZ216" i="19"/>
  <c r="AY217" i="19"/>
  <c r="AX219" i="19"/>
  <c r="BA224" i="19"/>
  <c r="AY226" i="19"/>
  <c r="AY202" i="19"/>
  <c r="BA203" i="19"/>
  <c r="BA204" i="19"/>
  <c r="AZ205" i="19"/>
  <c r="AY206" i="19"/>
  <c r="BA208" i="19"/>
  <c r="AZ209" i="19"/>
  <c r="AY210" i="19"/>
  <c r="BA212" i="19"/>
  <c r="AZ213" i="19"/>
  <c r="AY214" i="19"/>
  <c r="BA216" i="19"/>
  <c r="AZ217" i="19"/>
  <c r="AY218" i="19"/>
  <c r="AX221" i="19"/>
  <c r="AY222" i="19"/>
  <c r="BA230" i="19"/>
  <c r="X230" i="19"/>
  <c r="AY219" i="19"/>
  <c r="BA221" i="19"/>
  <c r="AZ222" i="19"/>
  <c r="AY223" i="19"/>
  <c r="BA225" i="19"/>
  <c r="AZ226" i="19"/>
  <c r="AY227" i="19"/>
  <c r="AZ234" i="19"/>
  <c r="X235" i="19"/>
  <c r="BA239" i="19"/>
  <c r="X239" i="19"/>
  <c r="AY220" i="19"/>
  <c r="BA222" i="19"/>
  <c r="AZ223" i="19"/>
  <c r="AY224" i="19"/>
  <c r="BA226" i="19"/>
  <c r="AZ227" i="19"/>
  <c r="AY242" i="19"/>
  <c r="BA219" i="19"/>
  <c r="AY221" i="19"/>
  <c r="BA223" i="19"/>
  <c r="AZ224" i="19"/>
  <c r="AY225" i="19"/>
  <c r="BA227" i="19"/>
  <c r="AZ228" i="19"/>
  <c r="X219" i="19"/>
  <c r="X220" i="19"/>
  <c r="X221" i="19"/>
  <c r="X222" i="19"/>
  <c r="X223" i="19"/>
  <c r="X224" i="19"/>
  <c r="X225" i="19"/>
  <c r="X226" i="19"/>
  <c r="X227" i="19"/>
  <c r="AX229" i="19"/>
  <c r="AZ230" i="19"/>
  <c r="AX231" i="19"/>
  <c r="AX233" i="19"/>
  <c r="AZ235" i="19"/>
  <c r="X241" i="19"/>
  <c r="AX246" i="19"/>
  <c r="AX250" i="19"/>
  <c r="BA228" i="19"/>
  <c r="X228" i="19"/>
  <c r="AZ229" i="19"/>
  <c r="AX230" i="19"/>
  <c r="AX232" i="19"/>
  <c r="X234" i="19"/>
  <c r="AZ240" i="19"/>
  <c r="AZ243" i="19"/>
  <c r="AX244" i="19"/>
  <c r="AX248" i="19"/>
  <c r="AX228" i="19"/>
  <c r="BA229" i="19"/>
  <c r="X229" i="19"/>
  <c r="BA231" i="19"/>
  <c r="X231" i="19"/>
  <c r="X233" i="19"/>
  <c r="BA233" i="19"/>
  <c r="AZ236" i="19"/>
  <c r="BA234" i="19"/>
  <c r="BA235" i="19"/>
  <c r="BA236" i="19"/>
  <c r="X236" i="19"/>
  <c r="AZ237" i="19"/>
  <c r="X240" i="19"/>
  <c r="BA240" i="19"/>
  <c r="AZ242" i="19"/>
  <c r="BA237" i="19"/>
  <c r="X237" i="19"/>
  <c r="AZ238" i="19"/>
  <c r="AZ233" i="19"/>
  <c r="BA238" i="19"/>
  <c r="X238" i="19"/>
  <c r="AZ239" i="19"/>
  <c r="AY240" i="19"/>
  <c r="AZ241" i="19"/>
  <c r="BA244" i="19"/>
  <c r="X244" i="19"/>
  <c r="BA246" i="19"/>
  <c r="X246" i="19"/>
  <c r="BA248" i="19"/>
  <c r="X248" i="19"/>
  <c r="BA250" i="19"/>
  <c r="X250" i="19"/>
  <c r="AX240" i="19"/>
  <c r="AX241" i="19"/>
  <c r="BA242" i="19"/>
  <c r="BA243" i="19"/>
  <c r="X243" i="19"/>
  <c r="BA245" i="19"/>
  <c r="X245" i="19"/>
  <c r="BA247" i="19"/>
  <c r="X247" i="19"/>
  <c r="BA249" i="19"/>
  <c r="X249" i="19"/>
  <c r="AX242" i="19"/>
  <c r="AX243" i="19"/>
  <c r="AX245" i="19"/>
  <c r="AX247" i="19"/>
  <c r="AX249" i="19"/>
  <c r="K39" i="15" l="1"/>
  <c r="D44" i="32"/>
  <c r="E44" i="32" s="1"/>
  <c r="L34" i="22"/>
  <c r="L32" i="19"/>
  <c r="M34" i="22"/>
  <c r="D34" i="19"/>
  <c r="C34" i="19"/>
  <c r="B34" i="19" s="1"/>
  <c r="F33" i="19"/>
  <c r="M33" i="19" s="1"/>
  <c r="L33" i="19"/>
  <c r="B35" i="22"/>
  <c r="L27" i="23"/>
  <c r="M27" i="23"/>
  <c r="B28" i="23"/>
  <c r="D29" i="24"/>
  <c r="C29" i="24"/>
  <c r="F28" i="24"/>
  <c r="AY13" i="24"/>
  <c r="R12" i="24"/>
  <c r="AX12" i="24" s="1"/>
  <c r="F34" i="20"/>
  <c r="D35" i="20"/>
  <c r="C35" i="20"/>
  <c r="H34" i="20"/>
  <c r="L34" i="20" s="1"/>
  <c r="G34" i="20"/>
  <c r="AZ24" i="20"/>
  <c r="S29" i="19"/>
  <c r="AZ30" i="19"/>
  <c r="S21" i="19"/>
  <c r="AZ22" i="19"/>
  <c r="S26" i="19"/>
  <c r="AZ27" i="19"/>
  <c r="S22" i="19"/>
  <c r="AZ23" i="19"/>
  <c r="S28" i="19"/>
  <c r="AZ29" i="19"/>
  <c r="S31" i="19"/>
  <c r="AZ32" i="19"/>
  <c r="S24" i="19"/>
  <c r="AZ25" i="19"/>
  <c r="AY91" i="24"/>
  <c r="R90" i="24"/>
  <c r="AX90" i="24" s="1"/>
  <c r="R23" i="24"/>
  <c r="AX23" i="24" s="1"/>
  <c r="AY24" i="24"/>
  <c r="R38" i="24"/>
  <c r="AX38" i="24" s="1"/>
  <c r="AY39" i="24"/>
  <c r="R70" i="24"/>
  <c r="AX70" i="24" s="1"/>
  <c r="AY71" i="24"/>
  <c r="R66" i="24"/>
  <c r="AX66" i="24" s="1"/>
  <c r="AY67" i="24"/>
  <c r="R29" i="24"/>
  <c r="AX29" i="24" s="1"/>
  <c r="AY30" i="24"/>
  <c r="R69" i="24"/>
  <c r="AX69" i="24" s="1"/>
  <c r="AY70" i="24"/>
  <c r="R41" i="24"/>
  <c r="AX41" i="24" s="1"/>
  <c r="AY42" i="24"/>
  <c r="R57" i="24"/>
  <c r="AX57" i="24" s="1"/>
  <c r="AY58" i="24"/>
  <c r="R30" i="24"/>
  <c r="AX30" i="24" s="1"/>
  <c r="AY31" i="24"/>
  <c r="R53" i="24"/>
  <c r="AX53" i="24" s="1"/>
  <c r="AY54" i="24"/>
  <c r="R37" i="24"/>
  <c r="AX37" i="24" s="1"/>
  <c r="AY38" i="24"/>
  <c r="R81" i="24"/>
  <c r="AX81" i="24" s="1"/>
  <c r="AY82" i="24"/>
  <c r="R50" i="24"/>
  <c r="AX50" i="24" s="1"/>
  <c r="AY51" i="24"/>
  <c r="R71" i="24"/>
  <c r="AX71" i="24" s="1"/>
  <c r="AY72" i="24"/>
  <c r="R21" i="24"/>
  <c r="AX21" i="24" s="1"/>
  <c r="AY22" i="24"/>
  <c r="R47" i="24"/>
  <c r="AX47" i="24" s="1"/>
  <c r="AY48" i="24"/>
  <c r="R110" i="24"/>
  <c r="AX110" i="24" s="1"/>
  <c r="AY111" i="24"/>
  <c r="R112" i="24"/>
  <c r="AX112" i="24" s="1"/>
  <c r="AY113" i="24"/>
  <c r="R91" i="24"/>
  <c r="AX91" i="24" s="1"/>
  <c r="AY92" i="24"/>
  <c r="AY81" i="24"/>
  <c r="R80" i="24"/>
  <c r="AX80" i="24" s="1"/>
  <c r="R27" i="24"/>
  <c r="AX27" i="24" s="1"/>
  <c r="AY28" i="24"/>
  <c r="R67" i="24"/>
  <c r="AX67" i="24" s="1"/>
  <c r="AY68" i="24"/>
  <c r="R127" i="24"/>
  <c r="AX127" i="24" s="1"/>
  <c r="AY128" i="24"/>
  <c r="R63" i="24"/>
  <c r="AX63" i="24" s="1"/>
  <c r="AY64" i="24"/>
  <c r="R60" i="24"/>
  <c r="AX60" i="24" s="1"/>
  <c r="AY61" i="24"/>
  <c r="R65" i="24"/>
  <c r="AX65" i="24" s="1"/>
  <c r="AY66" i="24"/>
  <c r="R56" i="24"/>
  <c r="AX56" i="24" s="1"/>
  <c r="AY57" i="24"/>
  <c r="R83" i="24"/>
  <c r="AX83" i="24" s="1"/>
  <c r="AY84" i="24"/>
  <c r="AY26" i="24"/>
  <c r="R25" i="24"/>
  <c r="AX25" i="24" s="1"/>
  <c r="R107" i="24"/>
  <c r="AX107" i="24" s="1"/>
  <c r="AY108" i="24"/>
  <c r="R64" i="24"/>
  <c r="AX64" i="24" s="1"/>
  <c r="AY65" i="24"/>
  <c r="R36" i="24"/>
  <c r="AX36" i="24" s="1"/>
  <c r="AY37" i="24"/>
  <c r="R105" i="24"/>
  <c r="AX105" i="24" s="1"/>
  <c r="AY106" i="24"/>
  <c r="R54" i="24"/>
  <c r="AX54" i="24" s="1"/>
  <c r="AY55" i="24"/>
  <c r="AY29" i="24"/>
  <c r="R28" i="24"/>
  <c r="AX28" i="24" s="1"/>
  <c r="R51" i="24"/>
  <c r="AX51" i="24" s="1"/>
  <c r="AY52" i="24"/>
  <c r="R126" i="24"/>
  <c r="AX126" i="24" s="1"/>
  <c r="AY127" i="24"/>
  <c r="R114" i="24"/>
  <c r="AX114" i="24" s="1"/>
  <c r="AY115" i="24"/>
  <c r="AY88" i="24"/>
  <c r="R87" i="24"/>
  <c r="AX87" i="24" s="1"/>
  <c r="R40" i="24"/>
  <c r="AX40" i="24" s="1"/>
  <c r="AY41" i="24"/>
  <c r="AS10" i="24"/>
  <c r="Q10" i="24"/>
  <c r="R34" i="24"/>
  <c r="AX34" i="24" s="1"/>
  <c r="AY35" i="24"/>
  <c r="R61" i="24"/>
  <c r="AX61" i="24" s="1"/>
  <c r="AY62" i="24"/>
  <c r="R52" i="24"/>
  <c r="AX52" i="24" s="1"/>
  <c r="AY53" i="24"/>
  <c r="R49" i="24"/>
  <c r="AX49" i="24" s="1"/>
  <c r="AY50" i="24"/>
  <c r="AY89" i="24"/>
  <c r="R88" i="24"/>
  <c r="AX88" i="24" s="1"/>
  <c r="R62" i="24"/>
  <c r="AX62" i="24" s="1"/>
  <c r="AY63" i="24"/>
  <c r="AY23" i="24"/>
  <c r="R22" i="24"/>
  <c r="AX22" i="24" s="1"/>
  <c r="R45" i="24"/>
  <c r="AX45" i="24" s="1"/>
  <c r="AY46" i="24"/>
  <c r="R111" i="24"/>
  <c r="AX111" i="24" s="1"/>
  <c r="AY112" i="24"/>
  <c r="AY87" i="24"/>
  <c r="R86" i="24"/>
  <c r="AX86" i="24" s="1"/>
  <c r="R59" i="24"/>
  <c r="AX59" i="24" s="1"/>
  <c r="AY60" i="24"/>
  <c r="O11" i="24"/>
  <c r="AY21" i="24"/>
  <c r="R20" i="24"/>
  <c r="AX20" i="24" s="1"/>
  <c r="R106" i="24"/>
  <c r="AX106" i="24" s="1"/>
  <c r="AY107" i="24"/>
  <c r="R39" i="24"/>
  <c r="AX39" i="24" s="1"/>
  <c r="AY40" i="24"/>
  <c r="R46" i="24"/>
  <c r="AX46" i="24" s="1"/>
  <c r="AY47" i="24"/>
  <c r="R43" i="24"/>
  <c r="AX43" i="24" s="1"/>
  <c r="AY44" i="24"/>
  <c r="R68" i="24"/>
  <c r="AX68" i="24" s="1"/>
  <c r="AY69" i="24"/>
  <c r="R104" i="24"/>
  <c r="AX104" i="24" s="1"/>
  <c r="AY105" i="24"/>
  <c r="R89" i="24"/>
  <c r="AX89" i="24" s="1"/>
  <c r="AY90" i="24"/>
  <c r="R35" i="24"/>
  <c r="AX35" i="24" s="1"/>
  <c r="AY36" i="24"/>
  <c r="R48" i="24"/>
  <c r="AX48" i="24" s="1"/>
  <c r="AY49" i="24"/>
  <c r="R72" i="24"/>
  <c r="AX72" i="24" s="1"/>
  <c r="AY73" i="24"/>
  <c r="R58" i="24"/>
  <c r="AX58" i="24" s="1"/>
  <c r="AY59" i="24"/>
  <c r="R103" i="24"/>
  <c r="AX103" i="24" s="1"/>
  <c r="AY104" i="24"/>
  <c r="R31" i="24"/>
  <c r="AX31" i="24" s="1"/>
  <c r="AY32" i="24"/>
  <c r="R32" i="24"/>
  <c r="AX32" i="24" s="1"/>
  <c r="AY33" i="24"/>
  <c r="R113" i="24"/>
  <c r="AX113" i="24" s="1"/>
  <c r="AY114" i="24"/>
  <c r="AB11" i="24"/>
  <c r="R33" i="24"/>
  <c r="AX33" i="24" s="1"/>
  <c r="AY34" i="24"/>
  <c r="AY83" i="24"/>
  <c r="R82" i="24"/>
  <c r="AX82" i="24" s="1"/>
  <c r="R42" i="24"/>
  <c r="AX42" i="24" s="1"/>
  <c r="AY43" i="24"/>
  <c r="R109" i="24"/>
  <c r="AX109" i="24" s="1"/>
  <c r="AY110" i="24"/>
  <c r="R44" i="24"/>
  <c r="AX44" i="24" s="1"/>
  <c r="AY45" i="24"/>
  <c r="AY27" i="24"/>
  <c r="R26" i="24"/>
  <c r="AX26" i="24" s="1"/>
  <c r="R108" i="24"/>
  <c r="AX108" i="24" s="1"/>
  <c r="AY109" i="24"/>
  <c r="R16" i="23"/>
  <c r="AX16" i="23" s="1"/>
  <c r="AY17" i="23"/>
  <c r="AY43" i="23"/>
  <c r="R42" i="23"/>
  <c r="AX42" i="23" s="1"/>
  <c r="R13" i="23"/>
  <c r="AX13" i="23" s="1"/>
  <c r="AY14" i="23"/>
  <c r="R105" i="23"/>
  <c r="AX105" i="23" s="1"/>
  <c r="AY106" i="23"/>
  <c r="R106" i="23"/>
  <c r="AX106" i="23" s="1"/>
  <c r="AY107" i="23"/>
  <c r="AY62" i="23"/>
  <c r="R61" i="23"/>
  <c r="AX61" i="23" s="1"/>
  <c r="AY19" i="23"/>
  <c r="R18" i="23"/>
  <c r="AX18" i="23" s="1"/>
  <c r="R108" i="23"/>
  <c r="AX108" i="23" s="1"/>
  <c r="AY109" i="23"/>
  <c r="AY44" i="23"/>
  <c r="R43" i="23"/>
  <c r="AX43" i="23" s="1"/>
  <c r="O11" i="23"/>
  <c r="AY41" i="23"/>
  <c r="R40" i="23"/>
  <c r="AX40" i="23" s="1"/>
  <c r="R127" i="23"/>
  <c r="AX127" i="23" s="1"/>
  <c r="AY128" i="23"/>
  <c r="AY64" i="23"/>
  <c r="R63" i="23"/>
  <c r="AX63" i="23" s="1"/>
  <c r="AY40" i="23"/>
  <c r="R39" i="23"/>
  <c r="AX39" i="23" s="1"/>
  <c r="R91" i="23"/>
  <c r="AX91" i="23" s="1"/>
  <c r="AY92" i="23"/>
  <c r="R117" i="23"/>
  <c r="AX117" i="23" s="1"/>
  <c r="AY118" i="23"/>
  <c r="R56" i="23"/>
  <c r="AX56" i="23" s="1"/>
  <c r="AY57" i="23"/>
  <c r="AY59" i="23"/>
  <c r="R58" i="23"/>
  <c r="AX58" i="23" s="1"/>
  <c r="AY65" i="23"/>
  <c r="R64" i="23"/>
  <c r="AX64" i="23" s="1"/>
  <c r="R15" i="23"/>
  <c r="AX15" i="23" s="1"/>
  <c r="AY16" i="23"/>
  <c r="AY68" i="23"/>
  <c r="R67" i="23"/>
  <c r="AX67" i="23" s="1"/>
  <c r="AY67" i="23"/>
  <c r="R66" i="23"/>
  <c r="AX66" i="23" s="1"/>
  <c r="R107" i="23"/>
  <c r="AX107" i="23" s="1"/>
  <c r="AY108" i="23"/>
  <c r="R82" i="23"/>
  <c r="AX82" i="23" s="1"/>
  <c r="AY83" i="23"/>
  <c r="R104" i="23"/>
  <c r="AX104" i="23" s="1"/>
  <c r="AY105" i="23"/>
  <c r="R80" i="23"/>
  <c r="AX80" i="23" s="1"/>
  <c r="AY81" i="23"/>
  <c r="AY66" i="23"/>
  <c r="R65" i="23"/>
  <c r="AX65" i="23" s="1"/>
  <c r="AY18" i="23"/>
  <c r="R17" i="23"/>
  <c r="AX17" i="23" s="1"/>
  <c r="R62" i="23"/>
  <c r="AX62" i="23" s="1"/>
  <c r="AY63" i="23"/>
  <c r="R90" i="23"/>
  <c r="AX90" i="23" s="1"/>
  <c r="AY91" i="23"/>
  <c r="R103" i="23"/>
  <c r="AX103" i="23" s="1"/>
  <c r="AY104" i="23"/>
  <c r="R57" i="23"/>
  <c r="AX57" i="23" s="1"/>
  <c r="AY58" i="23"/>
  <c r="AY39" i="23"/>
  <c r="R38" i="23"/>
  <c r="AX38" i="23" s="1"/>
  <c r="AY20" i="23"/>
  <c r="R19" i="23"/>
  <c r="AX19" i="23" s="1"/>
  <c r="R83" i="23"/>
  <c r="AX83" i="23" s="1"/>
  <c r="AY84" i="23"/>
  <c r="R85" i="23"/>
  <c r="AX85" i="23" s="1"/>
  <c r="AY86" i="23"/>
  <c r="AY35" i="23"/>
  <c r="R34" i="23"/>
  <c r="AX34" i="23" s="1"/>
  <c r="AY60" i="23"/>
  <c r="R59" i="23"/>
  <c r="AX59" i="23" s="1"/>
  <c r="AY42" i="23"/>
  <c r="R41" i="23"/>
  <c r="AX41" i="23" s="1"/>
  <c r="R116" i="23"/>
  <c r="AX116" i="23" s="1"/>
  <c r="AY117" i="23"/>
  <c r="R109" i="23"/>
  <c r="AX109" i="23" s="1"/>
  <c r="AY110" i="23"/>
  <c r="AY37" i="23"/>
  <c r="R36" i="23"/>
  <c r="AX36" i="23" s="1"/>
  <c r="AY38" i="23"/>
  <c r="R37" i="23"/>
  <c r="AX37" i="23" s="1"/>
  <c r="R88" i="23"/>
  <c r="AX88" i="23" s="1"/>
  <c r="AY89" i="23"/>
  <c r="R110" i="23"/>
  <c r="AX110" i="23" s="1"/>
  <c r="AY111" i="23"/>
  <c r="R113" i="23"/>
  <c r="AX113" i="23" s="1"/>
  <c r="AY114" i="23"/>
  <c r="Q10" i="23"/>
  <c r="AB10" i="23" s="1"/>
  <c r="AT10" i="23"/>
  <c r="AY13" i="23"/>
  <c r="R12" i="23"/>
  <c r="AX12" i="23" s="1"/>
  <c r="R86" i="23"/>
  <c r="AX86" i="23" s="1"/>
  <c r="AY87" i="23"/>
  <c r="R33" i="23"/>
  <c r="AX33" i="23" s="1"/>
  <c r="AY34" i="23"/>
  <c r="R81" i="23"/>
  <c r="AX81" i="23" s="1"/>
  <c r="AY82" i="23"/>
  <c r="R89" i="23"/>
  <c r="AX89" i="23" s="1"/>
  <c r="AY90" i="23"/>
  <c r="AY61" i="23"/>
  <c r="R60" i="23"/>
  <c r="AX60" i="23" s="1"/>
  <c r="R87" i="23"/>
  <c r="AX87" i="23" s="1"/>
  <c r="AY88" i="23"/>
  <c r="R111" i="23"/>
  <c r="AX111" i="23" s="1"/>
  <c r="AY112" i="23"/>
  <c r="R32" i="23"/>
  <c r="AX32" i="23" s="1"/>
  <c r="AY33" i="23"/>
  <c r="AY36" i="23"/>
  <c r="R35" i="23"/>
  <c r="AX35" i="23" s="1"/>
  <c r="R84" i="23"/>
  <c r="AX84" i="23" s="1"/>
  <c r="AY85" i="23"/>
  <c r="AY37" i="22"/>
  <c r="R36" i="22"/>
  <c r="AX36" i="22" s="1"/>
  <c r="AY42" i="22"/>
  <c r="R41" i="22"/>
  <c r="AX41" i="22" s="1"/>
  <c r="AY16" i="22"/>
  <c r="R15" i="22"/>
  <c r="AX15" i="22" s="1"/>
  <c r="R13" i="22"/>
  <c r="AX13" i="22" s="1"/>
  <c r="AY14" i="22"/>
  <c r="R37" i="22"/>
  <c r="AX37" i="22" s="1"/>
  <c r="AY38" i="22"/>
  <c r="AY34" i="22"/>
  <c r="R33" i="22"/>
  <c r="AX33" i="22" s="1"/>
  <c r="AY39" i="22"/>
  <c r="R38" i="22"/>
  <c r="AX38" i="22" s="1"/>
  <c r="R18" i="22"/>
  <c r="AX18" i="22" s="1"/>
  <c r="AY19" i="22"/>
  <c r="AY44" i="22"/>
  <c r="R43" i="22"/>
  <c r="AX43" i="22" s="1"/>
  <c r="AY18" i="22"/>
  <c r="R17" i="22"/>
  <c r="AX17" i="22" s="1"/>
  <c r="R86" i="22"/>
  <c r="AX86" i="22" s="1"/>
  <c r="AY87" i="22"/>
  <c r="R84" i="22"/>
  <c r="AX84" i="22" s="1"/>
  <c r="AY85" i="22"/>
  <c r="R81" i="22"/>
  <c r="AX81" i="22" s="1"/>
  <c r="AY82" i="22"/>
  <c r="R60" i="22"/>
  <c r="AX60" i="22" s="1"/>
  <c r="AY61" i="22"/>
  <c r="R90" i="22"/>
  <c r="AX90" i="22" s="1"/>
  <c r="AY91" i="22"/>
  <c r="R65" i="22"/>
  <c r="AX65" i="22" s="1"/>
  <c r="AY66" i="22"/>
  <c r="R66" i="22"/>
  <c r="AX66" i="22" s="1"/>
  <c r="AY67" i="22"/>
  <c r="R83" i="22"/>
  <c r="AX83" i="22" s="1"/>
  <c r="AY84" i="22"/>
  <c r="R59" i="22"/>
  <c r="AX59" i="22" s="1"/>
  <c r="AY60" i="22"/>
  <c r="Q10" i="22"/>
  <c r="AB11" i="22" s="1"/>
  <c r="R79" i="22"/>
  <c r="AX79" i="22" s="1"/>
  <c r="AY80" i="22"/>
  <c r="R67" i="22"/>
  <c r="AX67" i="22" s="1"/>
  <c r="AY68" i="22"/>
  <c r="R89" i="22"/>
  <c r="AX89" i="22" s="1"/>
  <c r="AY90" i="22"/>
  <c r="R85" i="22"/>
  <c r="AX85" i="22" s="1"/>
  <c r="AY86" i="22"/>
  <c r="R104" i="22"/>
  <c r="AX104" i="22" s="1"/>
  <c r="AY105" i="22"/>
  <c r="R58" i="22"/>
  <c r="AX58" i="22" s="1"/>
  <c r="AY59" i="22"/>
  <c r="R57" i="22"/>
  <c r="AX57" i="22" s="1"/>
  <c r="AY58" i="22"/>
  <c r="R103" i="22"/>
  <c r="AX103" i="22" s="1"/>
  <c r="AY104" i="22"/>
  <c r="R64" i="22"/>
  <c r="AX64" i="22" s="1"/>
  <c r="AY65" i="22"/>
  <c r="R61" i="22"/>
  <c r="AX61" i="22" s="1"/>
  <c r="AY62" i="22"/>
  <c r="R91" i="22"/>
  <c r="AX91" i="22" s="1"/>
  <c r="AY92" i="22"/>
  <c r="AY51" i="22"/>
  <c r="R50" i="22"/>
  <c r="AX50" i="22" s="1"/>
  <c r="R106" i="22"/>
  <c r="AX106" i="22" s="1"/>
  <c r="AY107" i="22"/>
  <c r="R88" i="22"/>
  <c r="AX88" i="22" s="1"/>
  <c r="AY89" i="22"/>
  <c r="R82" i="22"/>
  <c r="AX82" i="22" s="1"/>
  <c r="AY83" i="22"/>
  <c r="R105" i="22"/>
  <c r="AX105" i="22" s="1"/>
  <c r="AY106" i="22"/>
  <c r="R62" i="22"/>
  <c r="AX62" i="22" s="1"/>
  <c r="AY63" i="22"/>
  <c r="AY49" i="22"/>
  <c r="R48" i="22"/>
  <c r="AX48" i="22" s="1"/>
  <c r="AY56" i="22"/>
  <c r="R55" i="22"/>
  <c r="AX55" i="22" s="1"/>
  <c r="AY53" i="22"/>
  <c r="R52" i="22"/>
  <c r="AX52" i="22" s="1"/>
  <c r="R108" i="22"/>
  <c r="AX108" i="22" s="1"/>
  <c r="AY109" i="22"/>
  <c r="R63" i="22"/>
  <c r="AX63" i="22" s="1"/>
  <c r="AY64" i="22"/>
  <c r="R107" i="22"/>
  <c r="AX107" i="22" s="1"/>
  <c r="AY108" i="22"/>
  <c r="R80" i="22"/>
  <c r="AX80" i="22" s="1"/>
  <c r="AY81" i="22"/>
  <c r="R87" i="22"/>
  <c r="AX87" i="22" s="1"/>
  <c r="AY88" i="22"/>
  <c r="AZ129" i="20"/>
  <c r="S128" i="20"/>
  <c r="S95" i="20"/>
  <c r="AZ96" i="20"/>
  <c r="S70" i="20"/>
  <c r="AZ71" i="20"/>
  <c r="S56" i="20"/>
  <c r="AZ57" i="20"/>
  <c r="AY57" i="20"/>
  <c r="R56" i="20"/>
  <c r="AX56" i="20" s="1"/>
  <c r="R48" i="20"/>
  <c r="AX48" i="20" s="1"/>
  <c r="AY49" i="20"/>
  <c r="R24" i="20"/>
  <c r="AX24" i="20" s="1"/>
  <c r="AY25" i="20"/>
  <c r="R27" i="20"/>
  <c r="AX27" i="20" s="1"/>
  <c r="AY28" i="20"/>
  <c r="R43" i="20"/>
  <c r="AX43" i="20" s="1"/>
  <c r="AY44" i="20"/>
  <c r="R34" i="20"/>
  <c r="AX34" i="20" s="1"/>
  <c r="AY35" i="20"/>
  <c r="R37" i="20"/>
  <c r="AX37" i="20" s="1"/>
  <c r="AY38" i="20"/>
  <c r="AY17" i="20"/>
  <c r="R16" i="20"/>
  <c r="AX16" i="20" s="1"/>
  <c r="S94" i="20"/>
  <c r="AZ95" i="20"/>
  <c r="S73" i="20"/>
  <c r="AZ74" i="20"/>
  <c r="AZ70" i="20"/>
  <c r="S69" i="20"/>
  <c r="S55" i="20"/>
  <c r="AZ56" i="20"/>
  <c r="S52" i="20"/>
  <c r="AZ53" i="20"/>
  <c r="R44" i="20"/>
  <c r="AX44" i="20" s="1"/>
  <c r="AY45" i="20"/>
  <c r="R36" i="20"/>
  <c r="AX36" i="20" s="1"/>
  <c r="AY37" i="20"/>
  <c r="R50" i="20"/>
  <c r="AX50" i="20" s="1"/>
  <c r="AY51" i="20"/>
  <c r="R39" i="20"/>
  <c r="AX39" i="20" s="1"/>
  <c r="AY40" i="20"/>
  <c r="R26" i="20"/>
  <c r="AX26" i="20" s="1"/>
  <c r="AY27" i="20"/>
  <c r="R52" i="20"/>
  <c r="AX52" i="20" s="1"/>
  <c r="AY53" i="20"/>
  <c r="R45" i="20"/>
  <c r="AX45" i="20" s="1"/>
  <c r="AY46" i="20"/>
  <c r="R29" i="20"/>
  <c r="AX29" i="20" s="1"/>
  <c r="AY30" i="20"/>
  <c r="S93" i="20"/>
  <c r="AZ94" i="20"/>
  <c r="S72" i="20"/>
  <c r="AZ73" i="20"/>
  <c r="R28" i="20"/>
  <c r="AX28" i="20" s="1"/>
  <c r="AY29" i="20"/>
  <c r="R21" i="20"/>
  <c r="AX21" i="20" s="1"/>
  <c r="AY22" i="20"/>
  <c r="R31" i="20"/>
  <c r="AX31" i="20" s="1"/>
  <c r="AY32" i="20"/>
  <c r="R23" i="20"/>
  <c r="AX23" i="20" s="1"/>
  <c r="AY24" i="20"/>
  <c r="R38" i="20"/>
  <c r="AX38" i="20" s="1"/>
  <c r="AY39" i="20"/>
  <c r="R41" i="20"/>
  <c r="AX41" i="20" s="1"/>
  <c r="AY42" i="20"/>
  <c r="AY34" i="20"/>
  <c r="R33" i="20"/>
  <c r="AX33" i="20" s="1"/>
  <c r="R18" i="20"/>
  <c r="AX18" i="20" s="1"/>
  <c r="AY19" i="20"/>
  <c r="AZ128" i="20"/>
  <c r="S127" i="20"/>
  <c r="S96" i="20"/>
  <c r="AZ97" i="20"/>
  <c r="AY90" i="20"/>
  <c r="R89" i="20"/>
  <c r="AX89" i="20" s="1"/>
  <c r="S71" i="20"/>
  <c r="AZ72" i="20"/>
  <c r="AY58" i="20"/>
  <c r="R57" i="20"/>
  <c r="AX57" i="20" s="1"/>
  <c r="AZ44" i="20"/>
  <c r="S43" i="20"/>
  <c r="R40" i="20"/>
  <c r="AX40" i="20" s="1"/>
  <c r="AY41" i="20"/>
  <c r="R32" i="20"/>
  <c r="AX32" i="20" s="1"/>
  <c r="AY33" i="20"/>
  <c r="O10" i="20"/>
  <c r="R47" i="20"/>
  <c r="AX47" i="20" s="1"/>
  <c r="AY48" i="20"/>
  <c r="R35" i="20"/>
  <c r="AX35" i="20" s="1"/>
  <c r="AY36" i="20"/>
  <c r="R20" i="20"/>
  <c r="AX20" i="20" s="1"/>
  <c r="AY21" i="20"/>
  <c r="AZ21" i="20"/>
  <c r="S20" i="20"/>
  <c r="AE10" i="20"/>
  <c r="R46" i="20"/>
  <c r="AX46" i="20" s="1"/>
  <c r="AY47" i="20"/>
  <c r="R30" i="20"/>
  <c r="AX30" i="20" s="1"/>
  <c r="AY31" i="20"/>
  <c r="AS10" i="20"/>
  <c r="R49" i="20"/>
  <c r="AX49" i="20" s="1"/>
  <c r="AY50" i="20"/>
  <c r="R25" i="20"/>
  <c r="AX25" i="20" s="1"/>
  <c r="AY26" i="20"/>
  <c r="S128" i="19"/>
  <c r="AZ129" i="19"/>
  <c r="S116" i="19"/>
  <c r="AZ117" i="19"/>
  <c r="S84" i="19"/>
  <c r="AZ85" i="19"/>
  <c r="R68" i="19"/>
  <c r="AX68" i="19" s="1"/>
  <c r="AY69" i="19"/>
  <c r="AZ61" i="19"/>
  <c r="S60" i="19"/>
  <c r="S115" i="19"/>
  <c r="AZ116" i="19"/>
  <c r="S62" i="19"/>
  <c r="AZ63" i="19"/>
  <c r="S37" i="19"/>
  <c r="AZ38" i="19"/>
  <c r="AZ58" i="19"/>
  <c r="S57" i="19"/>
  <c r="S36" i="19"/>
  <c r="AZ37" i="19"/>
  <c r="S34" i="19"/>
  <c r="AZ35" i="19"/>
  <c r="AZ127" i="19"/>
  <c r="S126" i="19"/>
  <c r="S108" i="19"/>
  <c r="AZ109" i="19"/>
  <c r="S89" i="19"/>
  <c r="AZ90" i="19"/>
  <c r="AZ106" i="19"/>
  <c r="S105" i="19"/>
  <c r="S112" i="19"/>
  <c r="AZ113" i="19"/>
  <c r="AZ105" i="19"/>
  <c r="S104" i="19"/>
  <c r="AZ95" i="19"/>
  <c r="S94" i="19"/>
  <c r="S106" i="19"/>
  <c r="AZ107" i="19"/>
  <c r="AZ92" i="19"/>
  <c r="S91" i="19"/>
  <c r="S88" i="19"/>
  <c r="AZ89" i="19"/>
  <c r="AZ66" i="19"/>
  <c r="S65" i="19"/>
  <c r="S58" i="19"/>
  <c r="AZ59" i="19"/>
  <c r="S39" i="19"/>
  <c r="AZ40" i="19"/>
  <c r="S42" i="19"/>
  <c r="AZ43" i="19"/>
  <c r="AZ62" i="19"/>
  <c r="S61" i="19"/>
  <c r="S82" i="19"/>
  <c r="AZ83" i="19"/>
  <c r="S38" i="19"/>
  <c r="AZ39" i="19"/>
  <c r="AZ125" i="19"/>
  <c r="S124" i="19"/>
  <c r="AZ122" i="19"/>
  <c r="S121" i="19"/>
  <c r="S109" i="19"/>
  <c r="AZ110" i="19"/>
  <c r="AZ124" i="19"/>
  <c r="S123" i="19"/>
  <c r="AZ93" i="19"/>
  <c r="S92" i="19"/>
  <c r="S110" i="19"/>
  <c r="AZ111" i="19"/>
  <c r="AZ96" i="19"/>
  <c r="S95" i="19"/>
  <c r="S68" i="19"/>
  <c r="AZ69" i="19"/>
  <c r="AZ82" i="19"/>
  <c r="S81" i="19"/>
  <c r="AZ64" i="19"/>
  <c r="S63" i="19"/>
  <c r="AD10" i="19"/>
  <c r="S107" i="19"/>
  <c r="AZ108" i="19"/>
  <c r="S59" i="19"/>
  <c r="AZ60" i="19"/>
  <c r="S43" i="19"/>
  <c r="AZ44" i="19"/>
  <c r="S41" i="19"/>
  <c r="AZ42" i="19"/>
  <c r="S83" i="19"/>
  <c r="AZ84" i="19"/>
  <c r="AY33" i="19"/>
  <c r="R32" i="19"/>
  <c r="AX32" i="19" s="1"/>
  <c r="S86" i="19"/>
  <c r="AZ87" i="19"/>
  <c r="S40" i="19"/>
  <c r="AZ41" i="19"/>
  <c r="AZ126" i="19"/>
  <c r="S125" i="19"/>
  <c r="S127" i="19"/>
  <c r="AZ128" i="19"/>
  <c r="S113" i="19"/>
  <c r="AZ114" i="19"/>
  <c r="AZ97" i="19"/>
  <c r="S96" i="19"/>
  <c r="S114" i="19"/>
  <c r="AZ115" i="19"/>
  <c r="AZ94" i="19"/>
  <c r="S93" i="19"/>
  <c r="R116" i="19"/>
  <c r="AX116" i="19" s="1"/>
  <c r="AY117" i="19"/>
  <c r="S85" i="19"/>
  <c r="AZ86" i="19"/>
  <c r="S66" i="19"/>
  <c r="AZ67" i="19"/>
  <c r="R118" i="19"/>
  <c r="AX118" i="19" s="1"/>
  <c r="AY119" i="19"/>
  <c r="AZ81" i="19"/>
  <c r="S80" i="19"/>
  <c r="S111" i="19"/>
  <c r="AZ112" i="19"/>
  <c r="AZ65" i="19"/>
  <c r="S64" i="19"/>
  <c r="S44" i="19"/>
  <c r="AZ45" i="19"/>
  <c r="AZ36" i="19"/>
  <c r="S35" i="19"/>
  <c r="R121" i="19"/>
  <c r="AX121" i="19" s="1"/>
  <c r="AY122" i="19"/>
  <c r="S87" i="19"/>
  <c r="AZ88" i="19"/>
  <c r="S67" i="19"/>
  <c r="AZ68" i="19"/>
  <c r="R44" i="19"/>
  <c r="AX44" i="19" s="1"/>
  <c r="AY45" i="19"/>
  <c r="O10" i="19"/>
  <c r="S90" i="19"/>
  <c r="AZ91" i="19"/>
  <c r="K40" i="15" l="1"/>
  <c r="D45" i="32"/>
  <c r="E45" i="32" s="1"/>
  <c r="M34" i="20"/>
  <c r="F34" i="19"/>
  <c r="D35" i="19"/>
  <c r="C35" i="19"/>
  <c r="H34" i="19"/>
  <c r="L34" i="19" s="1"/>
  <c r="G34" i="19"/>
  <c r="C36" i="22"/>
  <c r="B36" i="22" s="1"/>
  <c r="F35" i="22"/>
  <c r="D36" i="22"/>
  <c r="C29" i="23"/>
  <c r="D29" i="23"/>
  <c r="F28" i="23"/>
  <c r="L28" i="24"/>
  <c r="M28" i="24"/>
  <c r="B29" i="24"/>
  <c r="B35" i="20"/>
  <c r="AB11" i="23"/>
  <c r="AQ11" i="23" s="1"/>
  <c r="AY29" i="19"/>
  <c r="R28" i="19"/>
  <c r="AX28" i="19" s="1"/>
  <c r="AY24" i="19"/>
  <c r="R23" i="19"/>
  <c r="AX23" i="19" s="1"/>
  <c r="AY28" i="19"/>
  <c r="R27" i="19"/>
  <c r="AX27" i="19" s="1"/>
  <c r="AY26" i="19"/>
  <c r="R25" i="19"/>
  <c r="AX25" i="19" s="1"/>
  <c r="AY31" i="19"/>
  <c r="R30" i="19"/>
  <c r="AX30" i="19" s="1"/>
  <c r="AY22" i="19"/>
  <c r="R21" i="19"/>
  <c r="AX21" i="19" s="1"/>
  <c r="R20" i="19"/>
  <c r="AX20" i="19" s="1"/>
  <c r="AY21" i="19"/>
  <c r="O12" i="24"/>
  <c r="AW10" i="24"/>
  <c r="Q11" i="24"/>
  <c r="P10" i="24"/>
  <c r="Z10" i="24"/>
  <c r="AF10" i="24" s="1"/>
  <c r="AC11" i="24"/>
  <c r="W10" i="24"/>
  <c r="Y10" i="24" s="1"/>
  <c r="AB10" i="24"/>
  <c r="AQ10" i="23"/>
  <c r="BB10" i="23"/>
  <c r="AI10" i="23"/>
  <c r="Z10" i="23"/>
  <c r="AF10" i="23" s="1"/>
  <c r="AC11" i="23"/>
  <c r="Q11" i="23"/>
  <c r="AD11" i="23" s="1"/>
  <c r="P10" i="23"/>
  <c r="AW10" i="23"/>
  <c r="W10" i="23"/>
  <c r="Y10" i="23" s="1"/>
  <c r="AG10" i="23" s="1"/>
  <c r="O11" i="22"/>
  <c r="Q11" i="22" s="1"/>
  <c r="P10" i="22"/>
  <c r="AW10" i="22"/>
  <c r="Z10" i="22"/>
  <c r="AF10" i="22" s="1"/>
  <c r="AC11" i="22"/>
  <c r="W10" i="22"/>
  <c r="Y10" i="22" s="1"/>
  <c r="AB10" i="22"/>
  <c r="Q10" i="20"/>
  <c r="AY93" i="20"/>
  <c r="R92" i="20"/>
  <c r="AX92" i="20" s="1"/>
  <c r="R54" i="20"/>
  <c r="AX54" i="20" s="1"/>
  <c r="AY55" i="20"/>
  <c r="R72" i="20"/>
  <c r="AX72" i="20" s="1"/>
  <c r="AY73" i="20"/>
  <c r="AY95" i="20"/>
  <c r="R94" i="20"/>
  <c r="AX94" i="20" s="1"/>
  <c r="O11" i="20"/>
  <c r="R42" i="20"/>
  <c r="AX42" i="20" s="1"/>
  <c r="AY43" i="20"/>
  <c r="R126" i="20"/>
  <c r="AX126" i="20" s="1"/>
  <c r="AY127" i="20"/>
  <c r="AY69" i="20"/>
  <c r="R68" i="20"/>
  <c r="AX68" i="20" s="1"/>
  <c r="AY70" i="20"/>
  <c r="R69" i="20"/>
  <c r="AX69" i="20" s="1"/>
  <c r="R127" i="20"/>
  <c r="AX127" i="20" s="1"/>
  <c r="AY128" i="20"/>
  <c r="R19" i="20"/>
  <c r="AX19" i="20" s="1"/>
  <c r="AY20" i="20"/>
  <c r="AB11" i="20"/>
  <c r="R70" i="20"/>
  <c r="AX70" i="20" s="1"/>
  <c r="AY71" i="20"/>
  <c r="R51" i="20"/>
  <c r="AX51" i="20" s="1"/>
  <c r="AY52" i="20"/>
  <c r="AT10" i="20"/>
  <c r="AY96" i="20"/>
  <c r="R95" i="20"/>
  <c r="AX95" i="20" s="1"/>
  <c r="R71" i="20"/>
  <c r="AX71" i="20" s="1"/>
  <c r="AY72" i="20"/>
  <c r="AY94" i="20"/>
  <c r="R93" i="20"/>
  <c r="AX93" i="20" s="1"/>
  <c r="R55" i="20"/>
  <c r="AX55" i="20" s="1"/>
  <c r="AY56" i="20"/>
  <c r="Q10" i="19"/>
  <c r="AB10" i="19" s="1"/>
  <c r="AY35" i="19"/>
  <c r="R34" i="19"/>
  <c r="AX34" i="19" s="1"/>
  <c r="AY44" i="19"/>
  <c r="R43" i="19"/>
  <c r="AX43" i="19" s="1"/>
  <c r="R92" i="19"/>
  <c r="AX92" i="19" s="1"/>
  <c r="AY93" i="19"/>
  <c r="R113" i="19"/>
  <c r="AX113" i="19" s="1"/>
  <c r="AY114" i="19"/>
  <c r="R112" i="19"/>
  <c r="AX112" i="19" s="1"/>
  <c r="AY113" i="19"/>
  <c r="R85" i="19"/>
  <c r="AX85" i="19" s="1"/>
  <c r="AY86" i="19"/>
  <c r="R40" i="19"/>
  <c r="AX40" i="19" s="1"/>
  <c r="AY41" i="19"/>
  <c r="AS10" i="19"/>
  <c r="AY81" i="19"/>
  <c r="R80" i="19"/>
  <c r="AX80" i="19" s="1"/>
  <c r="R94" i="19"/>
  <c r="AX94" i="19" s="1"/>
  <c r="AY95" i="19"/>
  <c r="AY92" i="19"/>
  <c r="R91" i="19"/>
  <c r="AX91" i="19" s="1"/>
  <c r="R122" i="19"/>
  <c r="AX122" i="19" s="1"/>
  <c r="AY123" i="19"/>
  <c r="R81" i="19"/>
  <c r="AX81" i="19" s="1"/>
  <c r="AY82" i="19"/>
  <c r="R105" i="19"/>
  <c r="AX105" i="19" s="1"/>
  <c r="AY106" i="19"/>
  <c r="R103" i="19"/>
  <c r="AX103" i="19" s="1"/>
  <c r="AY104" i="19"/>
  <c r="R104" i="19"/>
  <c r="AX104" i="19" s="1"/>
  <c r="AY105" i="19"/>
  <c r="R88" i="19"/>
  <c r="AX88" i="19" s="1"/>
  <c r="AY89" i="19"/>
  <c r="R107" i="19"/>
  <c r="AX107" i="19" s="1"/>
  <c r="AY108" i="19"/>
  <c r="AY34" i="19"/>
  <c r="R33" i="19"/>
  <c r="AX33" i="19" s="1"/>
  <c r="R89" i="19"/>
  <c r="AX89" i="19" s="1"/>
  <c r="AY90" i="19"/>
  <c r="R86" i="19"/>
  <c r="AX86" i="19" s="1"/>
  <c r="AY87" i="19"/>
  <c r="O11" i="19"/>
  <c r="R66" i="19"/>
  <c r="AX66" i="19" s="1"/>
  <c r="AY67" i="19"/>
  <c r="AY64" i="19"/>
  <c r="R63" i="19"/>
  <c r="AX63" i="19" s="1"/>
  <c r="AY80" i="19"/>
  <c r="R79" i="19"/>
  <c r="AX79" i="19" s="1"/>
  <c r="R84" i="19"/>
  <c r="AX84" i="19" s="1"/>
  <c r="AY85" i="19"/>
  <c r="AY40" i="19"/>
  <c r="R39" i="19"/>
  <c r="AX39" i="19" s="1"/>
  <c r="AY59" i="19"/>
  <c r="R58" i="19"/>
  <c r="AX58" i="19" s="1"/>
  <c r="R106" i="19"/>
  <c r="AX106" i="19" s="1"/>
  <c r="AY107" i="19"/>
  <c r="R120" i="19"/>
  <c r="AX120" i="19" s="1"/>
  <c r="AY121" i="19"/>
  <c r="R57" i="19"/>
  <c r="AX57" i="19" s="1"/>
  <c r="AY58" i="19"/>
  <c r="R90" i="19"/>
  <c r="AX90" i="19" s="1"/>
  <c r="AY91" i="19"/>
  <c r="AY36" i="19"/>
  <c r="R35" i="19"/>
  <c r="AX35" i="19" s="1"/>
  <c r="R83" i="19"/>
  <c r="AX83" i="19" s="1"/>
  <c r="AY84" i="19"/>
  <c r="R115" i="19"/>
  <c r="AX115" i="19" s="1"/>
  <c r="AY116" i="19"/>
  <c r="AB11" i="19"/>
  <c r="R110" i="19"/>
  <c r="AX110" i="19" s="1"/>
  <c r="AY111" i="19"/>
  <c r="AY66" i="19"/>
  <c r="R65" i="19"/>
  <c r="AX65" i="19" s="1"/>
  <c r="R126" i="19"/>
  <c r="AX126" i="19" s="1"/>
  <c r="AY127" i="19"/>
  <c r="R42" i="19"/>
  <c r="AX42" i="19" s="1"/>
  <c r="AY43" i="19"/>
  <c r="AY63" i="19"/>
  <c r="R62" i="19"/>
  <c r="AX62" i="19" s="1"/>
  <c r="AY38" i="19"/>
  <c r="R37" i="19"/>
  <c r="AX37" i="19" s="1"/>
  <c r="R38" i="19"/>
  <c r="AX38" i="19" s="1"/>
  <c r="AY39" i="19"/>
  <c r="R93" i="19"/>
  <c r="AX93" i="19" s="1"/>
  <c r="AY94" i="19"/>
  <c r="R125" i="19"/>
  <c r="AX125" i="19" s="1"/>
  <c r="AY126" i="19"/>
  <c r="R56" i="19"/>
  <c r="AX56" i="19" s="1"/>
  <c r="AY57" i="19"/>
  <c r="R36" i="19"/>
  <c r="AX36" i="19" s="1"/>
  <c r="AY37" i="19"/>
  <c r="AY62" i="19"/>
  <c r="R61" i="19"/>
  <c r="AX61" i="19" s="1"/>
  <c r="R95" i="19"/>
  <c r="AX95" i="19" s="1"/>
  <c r="AY96" i="19"/>
  <c r="R124" i="19"/>
  <c r="AX124" i="19" s="1"/>
  <c r="AY125" i="19"/>
  <c r="R82" i="19"/>
  <c r="AX82" i="19" s="1"/>
  <c r="AY83" i="19"/>
  <c r="R67" i="19"/>
  <c r="AX67" i="19" s="1"/>
  <c r="AY68" i="19"/>
  <c r="R109" i="19"/>
  <c r="AX109" i="19" s="1"/>
  <c r="AY110" i="19"/>
  <c r="R108" i="19"/>
  <c r="AX108" i="19" s="1"/>
  <c r="AY109" i="19"/>
  <c r="R123" i="19"/>
  <c r="AX123" i="19" s="1"/>
  <c r="AY124" i="19"/>
  <c r="AY61" i="19"/>
  <c r="R60" i="19"/>
  <c r="AX60" i="19" s="1"/>
  <c r="AY42" i="19"/>
  <c r="R41" i="19"/>
  <c r="AX41" i="19" s="1"/>
  <c r="R64" i="19"/>
  <c r="AX64" i="19" s="1"/>
  <c r="AY65" i="19"/>
  <c r="R87" i="19"/>
  <c r="AX87" i="19" s="1"/>
  <c r="AY88" i="19"/>
  <c r="R111" i="19"/>
  <c r="AX111" i="19" s="1"/>
  <c r="AY112" i="19"/>
  <c r="R114" i="19"/>
  <c r="AX114" i="19" s="1"/>
  <c r="AY115" i="19"/>
  <c r="R59" i="19"/>
  <c r="AX59" i="19" s="1"/>
  <c r="AY60" i="19"/>
  <c r="R127" i="19"/>
  <c r="AX127" i="19" s="1"/>
  <c r="AY128" i="19"/>
  <c r="K41" i="15" l="1"/>
  <c r="D46" i="32"/>
  <c r="E46" i="32" s="1"/>
  <c r="M34" i="19"/>
  <c r="B35" i="19"/>
  <c r="D37" i="22"/>
  <c r="C37" i="22"/>
  <c r="B37" i="22" s="1"/>
  <c r="F36" i="22"/>
  <c r="M35" i="22"/>
  <c r="L35" i="22"/>
  <c r="M36" i="22"/>
  <c r="L36" i="22"/>
  <c r="L28" i="23"/>
  <c r="M28" i="23"/>
  <c r="B29" i="23"/>
  <c r="D30" i="24"/>
  <c r="F29" i="24"/>
  <c r="C30" i="24"/>
  <c r="C36" i="20"/>
  <c r="B36" i="20" s="1"/>
  <c r="F35" i="20"/>
  <c r="D36" i="20"/>
  <c r="O13" i="24"/>
  <c r="Z11" i="24"/>
  <c r="AF11" i="24" s="1"/>
  <c r="AU11" i="24" s="1"/>
  <c r="AC12" i="24"/>
  <c r="AR12" i="24" s="1"/>
  <c r="Q12" i="24"/>
  <c r="AB13" i="24" s="1"/>
  <c r="AE11" i="24"/>
  <c r="AW11" i="24"/>
  <c r="P11" i="24"/>
  <c r="W11" i="24"/>
  <c r="Y11" i="24" s="1"/>
  <c r="AU10" i="24"/>
  <c r="AH10" i="24"/>
  <c r="AB12" i="24"/>
  <c r="AQ12" i="24" s="1"/>
  <c r="AQ11" i="24"/>
  <c r="AG10" i="24"/>
  <c r="AQ10" i="24"/>
  <c r="BB10" i="24"/>
  <c r="AI10" i="24"/>
  <c r="AD11" i="24"/>
  <c r="AR11" i="24"/>
  <c r="AS11" i="23"/>
  <c r="O12" i="23"/>
  <c r="Q12" i="23" s="1"/>
  <c r="AB12" i="23"/>
  <c r="AU10" i="23"/>
  <c r="AH10" i="23"/>
  <c r="AC12" i="23"/>
  <c r="AE11" i="23"/>
  <c r="Z11" i="23"/>
  <c r="AF11" i="23" s="1"/>
  <c r="AW11" i="23"/>
  <c r="P11" i="23"/>
  <c r="W11" i="23"/>
  <c r="Y11" i="23" s="1"/>
  <c r="AR11" i="23"/>
  <c r="O12" i="22"/>
  <c r="AC12" i="22"/>
  <c r="AR12" i="22" s="1"/>
  <c r="AE11" i="22"/>
  <c r="Q12" i="22"/>
  <c r="Z11" i="22"/>
  <c r="AF11" i="22" s="1"/>
  <c r="AU11" i="22" s="1"/>
  <c r="P11" i="22"/>
  <c r="AW11" i="22"/>
  <c r="W11" i="22"/>
  <c r="Y11" i="22" s="1"/>
  <c r="AD11" i="22"/>
  <c r="AU10" i="22"/>
  <c r="AH10" i="22"/>
  <c r="AR11" i="22"/>
  <c r="AQ11" i="22"/>
  <c r="AG10" i="22"/>
  <c r="AQ10" i="22"/>
  <c r="BB10" i="22"/>
  <c r="AI10" i="22"/>
  <c r="AB12" i="22"/>
  <c r="AQ12" i="22" s="1"/>
  <c r="AW10" i="20"/>
  <c r="Z10" i="20"/>
  <c r="AF10" i="20" s="1"/>
  <c r="Q11" i="20"/>
  <c r="AD11" i="20" s="1"/>
  <c r="P10" i="20"/>
  <c r="AC11" i="20"/>
  <c r="W10" i="20"/>
  <c r="Y10" i="20" s="1"/>
  <c r="AB10" i="20"/>
  <c r="BB10" i="19"/>
  <c r="AQ10" i="19"/>
  <c r="AQ11" i="19"/>
  <c r="AI10" i="19"/>
  <c r="Q11" i="19"/>
  <c r="AD11" i="19" s="1"/>
  <c r="P10" i="19"/>
  <c r="AC11" i="19"/>
  <c r="AW10" i="19"/>
  <c r="Z10" i="19"/>
  <c r="AF10" i="19" s="1"/>
  <c r="W10" i="19"/>
  <c r="Y10" i="19" s="1"/>
  <c r="K42" i="15" l="1"/>
  <c r="D47" i="32"/>
  <c r="E47" i="32" s="1"/>
  <c r="C36" i="19"/>
  <c r="B36" i="19" s="1"/>
  <c r="F35" i="19"/>
  <c r="D36" i="19"/>
  <c r="C38" i="22"/>
  <c r="B38" i="22" s="1"/>
  <c r="F37" i="22"/>
  <c r="M37" i="22" s="1"/>
  <c r="D38" i="22"/>
  <c r="L37" i="22"/>
  <c r="D30" i="23"/>
  <c r="F29" i="23"/>
  <c r="C30" i="23"/>
  <c r="L29" i="24"/>
  <c r="M29" i="24"/>
  <c r="AH11" i="24"/>
  <c r="B30" i="24"/>
  <c r="D37" i="20"/>
  <c r="C37" i="20"/>
  <c r="B37" i="20" s="1"/>
  <c r="F36" i="20"/>
  <c r="M35" i="20"/>
  <c r="L35" i="20"/>
  <c r="M36" i="20"/>
  <c r="L36" i="20"/>
  <c r="AD12" i="24"/>
  <c r="AS12" i="24" s="1"/>
  <c r="AI11" i="24"/>
  <c r="AQ13" i="24"/>
  <c r="AS11" i="24"/>
  <c r="BB11" i="24"/>
  <c r="AT11" i="24"/>
  <c r="AG11" i="24"/>
  <c r="AC13" i="24"/>
  <c r="P12" i="24"/>
  <c r="AW12" i="24"/>
  <c r="AE12" i="24"/>
  <c r="Q13" i="24"/>
  <c r="AB14" i="24" s="1"/>
  <c r="Z12" i="24"/>
  <c r="AF12" i="24" s="1"/>
  <c r="W12" i="24"/>
  <c r="Y12" i="24" s="1"/>
  <c r="AI11" i="23"/>
  <c r="AB13" i="23"/>
  <c r="AQ13" i="23" s="1"/>
  <c r="AR12" i="23"/>
  <c r="AU11" i="23"/>
  <c r="BB11" i="23"/>
  <c r="AT11" i="23"/>
  <c r="AD12" i="23"/>
  <c r="AG11" i="23"/>
  <c r="AW12" i="23"/>
  <c r="AE12" i="23"/>
  <c r="AC13" i="23"/>
  <c r="P12" i="23"/>
  <c r="Z12" i="23"/>
  <c r="AF12" i="23" s="1"/>
  <c r="W12" i="23"/>
  <c r="Y12" i="23" s="1"/>
  <c r="AH11" i="23"/>
  <c r="AQ12" i="23"/>
  <c r="AG11" i="22"/>
  <c r="AI11" i="22"/>
  <c r="AB13" i="22"/>
  <c r="AQ13" i="22" s="1"/>
  <c r="AH11" i="22"/>
  <c r="AC13" i="22"/>
  <c r="AR13" i="22" s="1"/>
  <c r="P12" i="22"/>
  <c r="AW12" i="22"/>
  <c r="AE12" i="22"/>
  <c r="AT12" i="22" s="1"/>
  <c r="Z12" i="22"/>
  <c r="AF12" i="22" s="1"/>
  <c r="W12" i="22"/>
  <c r="Y12" i="22" s="1"/>
  <c r="AS11" i="22"/>
  <c r="BB11" i="22"/>
  <c r="AT11" i="22"/>
  <c r="O13" i="22"/>
  <c r="Q13" i="22" s="1"/>
  <c r="AD12" i="22"/>
  <c r="AS11" i="20"/>
  <c r="AQ11" i="20"/>
  <c r="AG10" i="20"/>
  <c r="AQ10" i="20"/>
  <c r="BB10" i="20"/>
  <c r="AI10" i="20"/>
  <c r="AC12" i="20"/>
  <c r="AR12" i="20" s="1"/>
  <c r="AE11" i="20"/>
  <c r="Z11" i="20"/>
  <c r="AF11" i="20" s="1"/>
  <c r="AU11" i="20" s="1"/>
  <c r="AW11" i="20"/>
  <c r="P11" i="20"/>
  <c r="W11" i="20"/>
  <c r="Y11" i="20" s="1"/>
  <c r="AB12" i="20"/>
  <c r="AQ12" i="20" s="1"/>
  <c r="O12" i="20"/>
  <c r="Q12" i="20" s="1"/>
  <c r="AU10" i="20"/>
  <c r="AH10" i="20"/>
  <c r="AR11" i="20"/>
  <c r="AS11" i="19"/>
  <c r="AR11" i="19"/>
  <c r="AB12" i="19"/>
  <c r="O12" i="19"/>
  <c r="Q12" i="19" s="1"/>
  <c r="AH10" i="19"/>
  <c r="AU10" i="19"/>
  <c r="AW11" i="19"/>
  <c r="P11" i="19"/>
  <c r="AE11" i="19"/>
  <c r="BB11" i="19" s="1"/>
  <c r="AC12" i="19"/>
  <c r="Z11" i="19"/>
  <c r="AF11" i="19" s="1"/>
  <c r="W11" i="19"/>
  <c r="Y11" i="19" s="1"/>
  <c r="AG10" i="19"/>
  <c r="K43" i="15" l="1"/>
  <c r="D48" i="32"/>
  <c r="E48" i="32" s="1"/>
  <c r="D37" i="19"/>
  <c r="C37" i="19"/>
  <c r="B37" i="19" s="1"/>
  <c r="F36" i="19"/>
  <c r="M36" i="19" s="1"/>
  <c r="M35" i="19"/>
  <c r="L35" i="19"/>
  <c r="D39" i="22"/>
  <c r="C39" i="22"/>
  <c r="B39" i="22" s="1"/>
  <c r="F38" i="22"/>
  <c r="M38" i="22" s="1"/>
  <c r="B30" i="23"/>
  <c r="L29" i="23"/>
  <c r="M29" i="23"/>
  <c r="D31" i="24"/>
  <c r="F30" i="24"/>
  <c r="C31" i="24"/>
  <c r="C38" i="20"/>
  <c r="B38" i="20" s="1"/>
  <c r="F37" i="20"/>
  <c r="M37" i="20" s="1"/>
  <c r="D38" i="20"/>
  <c r="AH11" i="20"/>
  <c r="AH12" i="23"/>
  <c r="BB12" i="23"/>
  <c r="AH12" i="24"/>
  <c r="AU12" i="24"/>
  <c r="AT12" i="24"/>
  <c r="AQ14" i="24"/>
  <c r="O14" i="24"/>
  <c r="Q14" i="24" s="1"/>
  <c r="AE13" i="24"/>
  <c r="Z13" i="24"/>
  <c r="AF13" i="24" s="1"/>
  <c r="P13" i="24"/>
  <c r="AC14" i="24"/>
  <c r="AW13" i="24"/>
  <c r="W13" i="24"/>
  <c r="Y13" i="24" s="1"/>
  <c r="AR13" i="24"/>
  <c r="AD13" i="24"/>
  <c r="AI12" i="24"/>
  <c r="AG12" i="24"/>
  <c r="BB12" i="24"/>
  <c r="AS12" i="23"/>
  <c r="AG12" i="23"/>
  <c r="AR13" i="23"/>
  <c r="AI12" i="23"/>
  <c r="O13" i="23"/>
  <c r="Q13" i="23" s="1"/>
  <c r="AU12" i="23"/>
  <c r="AT12" i="23"/>
  <c r="O14" i="22"/>
  <c r="Q14" i="22" s="1"/>
  <c r="AC14" i="22"/>
  <c r="AR14" i="22" s="1"/>
  <c r="AW13" i="22"/>
  <c r="AE13" i="22"/>
  <c r="Z13" i="22"/>
  <c r="AF13" i="22" s="1"/>
  <c r="AU13" i="22" s="1"/>
  <c r="P13" i="22"/>
  <c r="W13" i="22"/>
  <c r="Y13" i="22" s="1"/>
  <c r="AS12" i="22"/>
  <c r="AB14" i="22"/>
  <c r="AH12" i="22"/>
  <c r="AU12" i="22"/>
  <c r="BB12" i="22"/>
  <c r="AD13" i="22"/>
  <c r="AG12" i="22"/>
  <c r="AI12" i="22"/>
  <c r="AW12" i="20"/>
  <c r="AC13" i="20"/>
  <c r="P12" i="20"/>
  <c r="AE12" i="20"/>
  <c r="AT12" i="20" s="1"/>
  <c r="Z12" i="20"/>
  <c r="AF12" i="20" s="1"/>
  <c r="W12" i="20"/>
  <c r="Y12" i="20" s="1"/>
  <c r="AB13" i="20"/>
  <c r="O13" i="20"/>
  <c r="Q13" i="20" s="1"/>
  <c r="AT11" i="20"/>
  <c r="BB11" i="20"/>
  <c r="AI11" i="20"/>
  <c r="AD12" i="20"/>
  <c r="AG11" i="20"/>
  <c r="AI11" i="19"/>
  <c r="AC13" i="19"/>
  <c r="AR13" i="19" s="1"/>
  <c r="P12" i="19"/>
  <c r="Z12" i="19"/>
  <c r="AF12" i="19" s="1"/>
  <c r="AE12" i="19"/>
  <c r="AT12" i="19" s="1"/>
  <c r="AW12" i="19"/>
  <c r="W12" i="19"/>
  <c r="Y12" i="19" s="1"/>
  <c r="AU11" i="19"/>
  <c r="AB13" i="19"/>
  <c r="AQ13" i="19" s="1"/>
  <c r="AQ12" i="19"/>
  <c r="AH11" i="19"/>
  <c r="AR12" i="19"/>
  <c r="AT11" i="19"/>
  <c r="AD12" i="19"/>
  <c r="AG11" i="19"/>
  <c r="K44" i="15" l="1"/>
  <c r="D49" i="32"/>
  <c r="E49" i="32" s="1"/>
  <c r="L37" i="20"/>
  <c r="L38" i="22"/>
  <c r="L36" i="19"/>
  <c r="C38" i="19"/>
  <c r="B38" i="19" s="1"/>
  <c r="F37" i="19"/>
  <c r="M37" i="19" s="1"/>
  <c r="D38" i="19"/>
  <c r="C40" i="22"/>
  <c r="B40" i="22" s="1"/>
  <c r="F39" i="22"/>
  <c r="M39" i="22" s="1"/>
  <c r="D40" i="22"/>
  <c r="D31" i="23"/>
  <c r="F30" i="23"/>
  <c r="C31" i="23"/>
  <c r="L30" i="24"/>
  <c r="M30" i="24"/>
  <c r="B31" i="24"/>
  <c r="D39" i="20"/>
  <c r="C39" i="20"/>
  <c r="B39" i="20" s="1"/>
  <c r="F38" i="20"/>
  <c r="M38" i="20" s="1"/>
  <c r="L38" i="20"/>
  <c r="AG13" i="24"/>
  <c r="AI13" i="24"/>
  <c r="AH12" i="19"/>
  <c r="O13" i="19"/>
  <c r="Q13" i="19" s="1"/>
  <c r="AW13" i="19" s="1"/>
  <c r="AR14" i="24"/>
  <c r="AD14" i="24"/>
  <c r="AS14" i="24" s="1"/>
  <c r="AE14" i="24"/>
  <c r="AT14" i="24" s="1"/>
  <c r="Z14" i="24"/>
  <c r="AF14" i="24" s="1"/>
  <c r="AU14" i="24" s="1"/>
  <c r="AC15" i="24"/>
  <c r="AR15" i="24" s="1"/>
  <c r="AW14" i="24"/>
  <c r="W14" i="24"/>
  <c r="Y14" i="24" s="1"/>
  <c r="P14" i="24"/>
  <c r="AU13" i="24"/>
  <c r="AB15" i="24"/>
  <c r="BB13" i="24"/>
  <c r="AS13" i="24"/>
  <c r="AT13" i="24"/>
  <c r="AH13" i="24"/>
  <c r="AD13" i="23"/>
  <c r="AC14" i="23"/>
  <c r="AW13" i="23"/>
  <c r="P13" i="23"/>
  <c r="AE13" i="23"/>
  <c r="Z13" i="23"/>
  <c r="AF13" i="23" s="1"/>
  <c r="W13" i="23"/>
  <c r="Y13" i="23" s="1"/>
  <c r="AB14" i="23"/>
  <c r="AU12" i="19"/>
  <c r="AI13" i="22"/>
  <c r="AH13" i="22"/>
  <c r="BB13" i="22"/>
  <c r="AS13" i="22"/>
  <c r="AT13" i="22"/>
  <c r="AC15" i="22"/>
  <c r="AW14" i="22"/>
  <c r="AE14" i="22"/>
  <c r="Z14" i="22"/>
  <c r="AF14" i="22" s="1"/>
  <c r="W14" i="22"/>
  <c r="Y14" i="22" s="1"/>
  <c r="P14" i="22"/>
  <c r="AD14" i="22"/>
  <c r="AB15" i="22"/>
  <c r="AQ14" i="22"/>
  <c r="AG13" i="22"/>
  <c r="AE13" i="20"/>
  <c r="Z13" i="20"/>
  <c r="AF13" i="20" s="1"/>
  <c r="P13" i="20"/>
  <c r="AC14" i="20"/>
  <c r="AR14" i="20" s="1"/>
  <c r="AW13" i="20"/>
  <c r="W13" i="20"/>
  <c r="Y13" i="20" s="1"/>
  <c r="AB14" i="20"/>
  <c r="AI12" i="20"/>
  <c r="AD13" i="20"/>
  <c r="AS13" i="20" s="1"/>
  <c r="AG12" i="20"/>
  <c r="AH12" i="20"/>
  <c r="AU12" i="20"/>
  <c r="AH13" i="20"/>
  <c r="AU13" i="20"/>
  <c r="AR13" i="20"/>
  <c r="AS12" i="20"/>
  <c r="BB12" i="20"/>
  <c r="AQ13" i="20"/>
  <c r="AS12" i="19"/>
  <c r="AG12" i="19"/>
  <c r="AI12" i="19"/>
  <c r="BB12" i="19"/>
  <c r="K45" i="15" l="1"/>
  <c r="D50" i="32"/>
  <c r="E50" i="32" s="1"/>
  <c r="L39" i="22"/>
  <c r="L37" i="19"/>
  <c r="D39" i="19"/>
  <c r="C39" i="19"/>
  <c r="B39" i="19" s="1"/>
  <c r="F38" i="19"/>
  <c r="M38" i="19" s="1"/>
  <c r="D41" i="22"/>
  <c r="C41" i="22"/>
  <c r="B41" i="22" s="1"/>
  <c r="F40" i="22"/>
  <c r="M40" i="22" s="1"/>
  <c r="L30" i="23"/>
  <c r="M30" i="23"/>
  <c r="B31" i="23"/>
  <c r="D32" i="24"/>
  <c r="C32" i="24"/>
  <c r="F31" i="24"/>
  <c r="C40" i="20"/>
  <c r="B40" i="20" s="1"/>
  <c r="F39" i="20"/>
  <c r="M39" i="20" s="1"/>
  <c r="D40" i="20"/>
  <c r="BB14" i="22"/>
  <c r="BB13" i="20"/>
  <c r="AC14" i="19"/>
  <c r="AR14" i="19" s="1"/>
  <c r="Z13" i="19"/>
  <c r="AF13" i="19" s="1"/>
  <c r="AE13" i="19"/>
  <c r="AT13" i="19" s="1"/>
  <c r="AB14" i="19"/>
  <c r="AQ14" i="19" s="1"/>
  <c r="W13" i="19"/>
  <c r="Y13" i="19" s="1"/>
  <c r="AD13" i="19"/>
  <c r="P13" i="19"/>
  <c r="BB14" i="24"/>
  <c r="AQ15" i="24"/>
  <c r="O15" i="24"/>
  <c r="Q15" i="24" s="1"/>
  <c r="AH14" i="24"/>
  <c r="AG14" i="24"/>
  <c r="AI14" i="24"/>
  <c r="AR14" i="23"/>
  <c r="AQ14" i="23"/>
  <c r="BB13" i="23"/>
  <c r="AG13" i="23"/>
  <c r="AS13" i="23"/>
  <c r="AT13" i="23"/>
  <c r="AI13" i="23"/>
  <c r="O14" i="23"/>
  <c r="Q14" i="23" s="1"/>
  <c r="AU13" i="23"/>
  <c r="AH13" i="23"/>
  <c r="AI14" i="22"/>
  <c r="AH14" i="22"/>
  <c r="AU14" i="22"/>
  <c r="AR15" i="22"/>
  <c r="O15" i="22"/>
  <c r="Q15" i="22" s="1"/>
  <c r="AG14" i="22"/>
  <c r="AT14" i="22"/>
  <c r="AQ15" i="22"/>
  <c r="AS14" i="22"/>
  <c r="O14" i="20"/>
  <c r="Q14" i="20" s="1"/>
  <c r="AG13" i="20"/>
  <c r="AI13" i="20"/>
  <c r="AQ14" i="20"/>
  <c r="AT13" i="20"/>
  <c r="K46" i="15" l="1"/>
  <c r="D51" i="32"/>
  <c r="E51" i="32" s="1"/>
  <c r="L39" i="20"/>
  <c r="L38" i="19"/>
  <c r="C40" i="19"/>
  <c r="F39" i="19"/>
  <c r="M39" i="19" s="1"/>
  <c r="D40" i="19"/>
  <c r="C42" i="22"/>
  <c r="B42" i="22" s="1"/>
  <c r="F41" i="22"/>
  <c r="L41" i="22" s="1"/>
  <c r="D42" i="22"/>
  <c r="L40" i="22"/>
  <c r="D32" i="23"/>
  <c r="C32" i="23"/>
  <c r="B32" i="23" s="1"/>
  <c r="F31" i="23"/>
  <c r="AB16" i="24"/>
  <c r="B32" i="24"/>
  <c r="L31" i="24"/>
  <c r="M31" i="24"/>
  <c r="D41" i="20"/>
  <c r="C41" i="20"/>
  <c r="B41" i="20" s="1"/>
  <c r="F40" i="20"/>
  <c r="M40" i="20" s="1"/>
  <c r="AU13" i="19"/>
  <c r="AH13" i="19"/>
  <c r="AB15" i="20"/>
  <c r="AQ15" i="20" s="1"/>
  <c r="BB13" i="19"/>
  <c r="AG13" i="19"/>
  <c r="AS13" i="19"/>
  <c r="AI13" i="19"/>
  <c r="O14" i="19"/>
  <c r="Q14" i="19" s="1"/>
  <c r="AQ16" i="24"/>
  <c r="AE15" i="24"/>
  <c r="Z15" i="24"/>
  <c r="AF15" i="24" s="1"/>
  <c r="AC16" i="24"/>
  <c r="AW15" i="24"/>
  <c r="W15" i="24"/>
  <c r="Y15" i="24" s="1"/>
  <c r="P15" i="24"/>
  <c r="AD15" i="24"/>
  <c r="O16" i="24"/>
  <c r="Q16" i="24" s="1"/>
  <c r="AB15" i="23"/>
  <c r="O15" i="23"/>
  <c r="Q15" i="23" s="1"/>
  <c r="P14" i="23"/>
  <c r="AC15" i="23"/>
  <c r="AW14" i="23"/>
  <c r="Z14" i="23"/>
  <c r="AF14" i="23" s="1"/>
  <c r="AE14" i="23"/>
  <c r="W14" i="23"/>
  <c r="Y14" i="23" s="1"/>
  <c r="AD14" i="23"/>
  <c r="AQ15" i="23"/>
  <c r="AD15" i="22"/>
  <c r="AC16" i="22"/>
  <c r="AW15" i="22"/>
  <c r="W15" i="22"/>
  <c r="Y15" i="22" s="1"/>
  <c r="AE15" i="22"/>
  <c r="Z15" i="22"/>
  <c r="AF15" i="22" s="1"/>
  <c r="P15" i="22"/>
  <c r="O16" i="22"/>
  <c r="Q16" i="22" s="1"/>
  <c r="AB16" i="22"/>
  <c r="AD14" i="20"/>
  <c r="AE14" i="20"/>
  <c r="Z14" i="20"/>
  <c r="AF14" i="20" s="1"/>
  <c r="P14" i="20"/>
  <c r="AC15" i="20"/>
  <c r="AW14" i="20"/>
  <c r="W14" i="20"/>
  <c r="Y14" i="20" s="1"/>
  <c r="K47" i="15" l="1"/>
  <c r="D52" i="32"/>
  <c r="E52" i="32" s="1"/>
  <c r="L40" i="20"/>
  <c r="M41" i="22"/>
  <c r="L39" i="19"/>
  <c r="B40" i="19"/>
  <c r="D43" i="22"/>
  <c r="C43" i="22"/>
  <c r="B43" i="22" s="1"/>
  <c r="F42" i="22"/>
  <c r="M42" i="22" s="1"/>
  <c r="D33" i="23"/>
  <c r="F32" i="23"/>
  <c r="L32" i="23" s="1"/>
  <c r="C33" i="23"/>
  <c r="L31" i="23"/>
  <c r="M31" i="23"/>
  <c r="M32" i="23"/>
  <c r="D33" i="24"/>
  <c r="C33" i="24"/>
  <c r="F32" i="24"/>
  <c r="D42" i="20"/>
  <c r="C42" i="20"/>
  <c r="B42" i="20" s="1"/>
  <c r="F41" i="20"/>
  <c r="M41" i="20" s="1"/>
  <c r="L41" i="20"/>
  <c r="AD14" i="19"/>
  <c r="AW14" i="19"/>
  <c r="P14" i="19"/>
  <c r="W14" i="19"/>
  <c r="Y14" i="19" s="1"/>
  <c r="AE14" i="19"/>
  <c r="AT14" i="19" s="1"/>
  <c r="Z14" i="19"/>
  <c r="AF14" i="19" s="1"/>
  <c r="AC15" i="19"/>
  <c r="AR15" i="19" s="1"/>
  <c r="AB15" i="19"/>
  <c r="AQ15" i="19" s="1"/>
  <c r="AE16" i="24"/>
  <c r="Z16" i="24"/>
  <c r="AF16" i="24" s="1"/>
  <c r="AU16" i="24" s="1"/>
  <c r="AC17" i="24"/>
  <c r="AR17" i="24" s="1"/>
  <c r="AW16" i="24"/>
  <c r="P16" i="24"/>
  <c r="W16" i="24"/>
  <c r="Y16" i="24" s="1"/>
  <c r="AH16" i="24" s="1"/>
  <c r="AB17" i="24"/>
  <c r="AG15" i="24"/>
  <c r="AS15" i="24"/>
  <c r="BB15" i="24"/>
  <c r="AU15" i="24"/>
  <c r="AH15" i="24"/>
  <c r="AD16" i="24"/>
  <c r="AR16" i="24"/>
  <c r="AI15" i="24"/>
  <c r="AT15" i="24"/>
  <c r="AB16" i="23"/>
  <c r="AQ16" i="23" s="1"/>
  <c r="AC16" i="23"/>
  <c r="AR16" i="23" s="1"/>
  <c r="AW15" i="23"/>
  <c r="P15" i="23"/>
  <c r="AE15" i="23"/>
  <c r="Z15" i="23"/>
  <c r="AF15" i="23" s="1"/>
  <c r="AU15" i="23" s="1"/>
  <c r="W15" i="23"/>
  <c r="Y15" i="23" s="1"/>
  <c r="AR15" i="23"/>
  <c r="AH14" i="23"/>
  <c r="AU14" i="23"/>
  <c r="AT14" i="23"/>
  <c r="AG14" i="23"/>
  <c r="AD15" i="23"/>
  <c r="AS14" i="23"/>
  <c r="BB14" i="23"/>
  <c r="AI14" i="23"/>
  <c r="AC17" i="22"/>
  <c r="AW16" i="22"/>
  <c r="AE16" i="22"/>
  <c r="Z16" i="22"/>
  <c r="AF16" i="22" s="1"/>
  <c r="AU16" i="22" s="1"/>
  <c r="P16" i="22"/>
  <c r="W16" i="22"/>
  <c r="Y16" i="22" s="1"/>
  <c r="AT16" i="22"/>
  <c r="AT15" i="22"/>
  <c r="AR17" i="22"/>
  <c r="AR16" i="22"/>
  <c r="AI15" i="22"/>
  <c r="AD16" i="22"/>
  <c r="BB16" i="22" s="1"/>
  <c r="AB17" i="22"/>
  <c r="AQ17" i="22" s="1"/>
  <c r="AQ16" i="22"/>
  <c r="O17" i="22"/>
  <c r="Q17" i="22" s="1"/>
  <c r="AU15" i="22"/>
  <c r="AH15" i="22"/>
  <c r="AS15" i="22"/>
  <c r="BB15" i="22"/>
  <c r="AG15" i="22"/>
  <c r="O15" i="20"/>
  <c r="Q15" i="20" s="1"/>
  <c r="AI14" i="20"/>
  <c r="AU14" i="20"/>
  <c r="AH14" i="20"/>
  <c r="AS14" i="20"/>
  <c r="AG14" i="20"/>
  <c r="BB14" i="20"/>
  <c r="AT14" i="20"/>
  <c r="AR15" i="20"/>
  <c r="K48" i="15" l="1"/>
  <c r="D53" i="32"/>
  <c r="E53" i="32" s="1"/>
  <c r="D41" i="19"/>
  <c r="C41" i="19"/>
  <c r="B41" i="19" s="1"/>
  <c r="F40" i="19"/>
  <c r="C44" i="22"/>
  <c r="B44" i="22" s="1"/>
  <c r="F43" i="22"/>
  <c r="D44" i="22"/>
  <c r="L42" i="22"/>
  <c r="M43" i="22"/>
  <c r="L43" i="22"/>
  <c r="B33" i="23"/>
  <c r="L32" i="24"/>
  <c r="M32" i="24"/>
  <c r="B33" i="24"/>
  <c r="D43" i="20"/>
  <c r="C43" i="20"/>
  <c r="F42" i="20"/>
  <c r="L42" i="20" s="1"/>
  <c r="O15" i="19"/>
  <c r="Q15" i="19" s="1"/>
  <c r="AH14" i="19"/>
  <c r="AU14" i="19"/>
  <c r="AS14" i="19"/>
  <c r="AG14" i="19"/>
  <c r="BB14" i="19"/>
  <c r="AI14" i="19"/>
  <c r="AG16" i="24"/>
  <c r="AQ17" i="24"/>
  <c r="AI16" i="24"/>
  <c r="AS16" i="24"/>
  <c r="O17" i="24"/>
  <c r="Q17" i="24" s="1"/>
  <c r="AT16" i="24"/>
  <c r="BB16" i="24"/>
  <c r="AI15" i="23"/>
  <c r="BB15" i="23"/>
  <c r="AT15" i="23"/>
  <c r="AS15" i="23"/>
  <c r="AH15" i="23"/>
  <c r="AG15" i="23"/>
  <c r="O16" i="23"/>
  <c r="Q16" i="23" s="1"/>
  <c r="AH16" i="22"/>
  <c r="AS16" i="22"/>
  <c r="AC18" i="22"/>
  <c r="AW17" i="22"/>
  <c r="W17" i="22"/>
  <c r="Y17" i="22" s="1"/>
  <c r="AE17" i="22"/>
  <c r="Z17" i="22"/>
  <c r="AF17" i="22" s="1"/>
  <c r="P17" i="22"/>
  <c r="AD17" i="22"/>
  <c r="AB18" i="22"/>
  <c r="AI16" i="22"/>
  <c r="O18" i="22"/>
  <c r="Q18" i="22" s="1"/>
  <c r="AG16" i="22"/>
  <c r="AE15" i="20"/>
  <c r="Z15" i="20"/>
  <c r="AF15" i="20" s="1"/>
  <c r="P15" i="20"/>
  <c r="AC16" i="20"/>
  <c r="AW15" i="20"/>
  <c r="W15" i="20"/>
  <c r="Y15" i="20" s="1"/>
  <c r="AB16" i="20"/>
  <c r="AD15" i="20"/>
  <c r="K49" i="15" l="1"/>
  <c r="D54" i="32"/>
  <c r="E54" i="32" s="1"/>
  <c r="C42" i="19"/>
  <c r="B42" i="19" s="1"/>
  <c r="F41" i="19"/>
  <c r="L41" i="19" s="1"/>
  <c r="D42" i="19"/>
  <c r="M40" i="19"/>
  <c r="L40" i="19"/>
  <c r="D45" i="22"/>
  <c r="C45" i="22"/>
  <c r="B45" i="22" s="1"/>
  <c r="F44" i="22"/>
  <c r="M44" i="22" s="1"/>
  <c r="D34" i="23"/>
  <c r="C34" i="23"/>
  <c r="B34" i="23" s="1"/>
  <c r="F33" i="23"/>
  <c r="D34" i="24"/>
  <c r="F33" i="24"/>
  <c r="C34" i="24"/>
  <c r="M42" i="20"/>
  <c r="B43" i="20"/>
  <c r="AD15" i="19"/>
  <c r="AC16" i="19"/>
  <c r="AR16" i="19" s="1"/>
  <c r="Z15" i="19"/>
  <c r="AF15" i="19" s="1"/>
  <c r="AW15" i="19"/>
  <c r="P15" i="19"/>
  <c r="W15" i="19"/>
  <c r="Y15" i="19" s="1"/>
  <c r="AE15" i="19"/>
  <c r="AT15" i="19" s="1"/>
  <c r="AB16" i="19"/>
  <c r="AQ16" i="19" s="1"/>
  <c r="AB18" i="24"/>
  <c r="AQ18" i="24" s="1"/>
  <c r="AD17" i="24"/>
  <c r="AE17" i="24"/>
  <c r="Z17" i="24"/>
  <c r="AF17" i="24" s="1"/>
  <c r="AC18" i="24"/>
  <c r="AW17" i="24"/>
  <c r="W17" i="24"/>
  <c r="Y17" i="24" s="1"/>
  <c r="P17" i="24"/>
  <c r="AB17" i="23"/>
  <c r="AC17" i="23"/>
  <c r="AW16" i="23"/>
  <c r="AE16" i="23"/>
  <c r="P16" i="23"/>
  <c r="Z16" i="23"/>
  <c r="AF16" i="23" s="1"/>
  <c r="W16" i="23"/>
  <c r="Y16" i="23" s="1"/>
  <c r="AD16" i="23"/>
  <c r="BB17" i="22"/>
  <c r="AC19" i="22"/>
  <c r="AR19" i="22" s="1"/>
  <c r="AW18" i="22"/>
  <c r="AE18" i="22"/>
  <c r="Z18" i="22"/>
  <c r="AF18" i="22" s="1"/>
  <c r="W18" i="22"/>
  <c r="Y18" i="22" s="1"/>
  <c r="P18" i="22"/>
  <c r="AD18" i="22"/>
  <c r="AS18" i="22" s="1"/>
  <c r="AB19" i="22"/>
  <c r="AQ18" i="22"/>
  <c r="AI17" i="22"/>
  <c r="AS17" i="22"/>
  <c r="AU18" i="22"/>
  <c r="AU17" i="22"/>
  <c r="AH17" i="22"/>
  <c r="O19" i="22"/>
  <c r="Q19" i="22" s="1"/>
  <c r="AG17" i="22"/>
  <c r="AT17" i="22"/>
  <c r="AR18" i="22"/>
  <c r="AQ16" i="20"/>
  <c r="AI15" i="20"/>
  <c r="AH15" i="20"/>
  <c r="AU15" i="20"/>
  <c r="O16" i="20"/>
  <c r="Q16" i="20" s="1"/>
  <c r="AT15" i="20"/>
  <c r="BB15" i="20"/>
  <c r="AG15" i="20"/>
  <c r="AS15" i="20"/>
  <c r="AR16" i="20"/>
  <c r="K50" i="15" l="1"/>
  <c r="D55" i="32"/>
  <c r="E55" i="32" s="1"/>
  <c r="M41" i="19"/>
  <c r="D43" i="19"/>
  <c r="C43" i="19"/>
  <c r="B43" i="19" s="1"/>
  <c r="F42" i="19"/>
  <c r="M42" i="19" s="1"/>
  <c r="D46" i="22"/>
  <c r="F45" i="22"/>
  <c r="L45" i="22" s="1"/>
  <c r="C46" i="22"/>
  <c r="L44" i="22"/>
  <c r="D35" i="23"/>
  <c r="C35" i="23"/>
  <c r="H34" i="23"/>
  <c r="G34" i="23"/>
  <c r="F34" i="23"/>
  <c r="L33" i="23"/>
  <c r="M33" i="23"/>
  <c r="L33" i="24"/>
  <c r="M33" i="24"/>
  <c r="B34" i="24"/>
  <c r="D44" i="20"/>
  <c r="F43" i="20"/>
  <c r="C44" i="20"/>
  <c r="AU15" i="19"/>
  <c r="AH15" i="19"/>
  <c r="AI15" i="19"/>
  <c r="O16" i="19"/>
  <c r="Q16" i="19" s="1"/>
  <c r="AG15" i="19"/>
  <c r="BB15" i="19"/>
  <c r="AS15" i="19"/>
  <c r="AU17" i="24"/>
  <c r="AH17" i="24"/>
  <c r="AR18" i="24"/>
  <c r="O18" i="24"/>
  <c r="Q18" i="24" s="1"/>
  <c r="BB17" i="24"/>
  <c r="AS17" i="24"/>
  <c r="AI17" i="24"/>
  <c r="AT17" i="24"/>
  <c r="AG17" i="24"/>
  <c r="AS16" i="23"/>
  <c r="BB16" i="23"/>
  <c r="AQ17" i="23"/>
  <c r="AR17" i="23"/>
  <c r="O17" i="23"/>
  <c r="Q17" i="23" s="1"/>
  <c r="AG16" i="23"/>
  <c r="AT16" i="23"/>
  <c r="AI16" i="23"/>
  <c r="AU16" i="23"/>
  <c r="AH16" i="23"/>
  <c r="AB17" i="20"/>
  <c r="AQ17" i="20" s="1"/>
  <c r="AI18" i="22"/>
  <c r="BB18" i="22"/>
  <c r="AH18" i="22"/>
  <c r="AC20" i="22"/>
  <c r="AR20" i="22" s="1"/>
  <c r="AW19" i="22"/>
  <c r="AE19" i="22"/>
  <c r="Z19" i="22"/>
  <c r="AF19" i="22" s="1"/>
  <c r="W19" i="22"/>
  <c r="Y19" i="22" s="1"/>
  <c r="P19" i="22"/>
  <c r="AT18" i="22"/>
  <c r="AG18" i="22"/>
  <c r="AD19" i="22"/>
  <c r="AS19" i="22" s="1"/>
  <c r="AB20" i="22"/>
  <c r="AQ19" i="22"/>
  <c r="AE16" i="20"/>
  <c r="Z16" i="20"/>
  <c r="AF16" i="20" s="1"/>
  <c r="P16" i="20"/>
  <c r="AC17" i="20"/>
  <c r="AW16" i="20"/>
  <c r="W16" i="20"/>
  <c r="Y16" i="20" s="1"/>
  <c r="AD16" i="20"/>
  <c r="K51" i="15" l="1"/>
  <c r="D56" i="32"/>
  <c r="E56" i="32" s="1"/>
  <c r="L34" i="23"/>
  <c r="M45" i="22"/>
  <c r="L42" i="19"/>
  <c r="C44" i="19"/>
  <c r="B44" i="19" s="1"/>
  <c r="F43" i="19"/>
  <c r="M43" i="19" s="1"/>
  <c r="D44" i="19"/>
  <c r="B46" i="22"/>
  <c r="M34" i="23"/>
  <c r="B35" i="23"/>
  <c r="D35" i="24"/>
  <c r="G34" i="24"/>
  <c r="H34" i="24"/>
  <c r="F34" i="24"/>
  <c r="C35" i="24"/>
  <c r="AB19" i="24"/>
  <c r="L43" i="20"/>
  <c r="M43" i="20"/>
  <c r="B44" i="20"/>
  <c r="W16" i="19"/>
  <c r="Y16" i="19" s="1"/>
  <c r="P16" i="19"/>
  <c r="AC17" i="19"/>
  <c r="AR17" i="19" s="1"/>
  <c r="AE16" i="19"/>
  <c r="AT16" i="19" s="1"/>
  <c r="AW16" i="19"/>
  <c r="Z16" i="19"/>
  <c r="AF16" i="19" s="1"/>
  <c r="AB17" i="19"/>
  <c r="AQ17" i="19" s="1"/>
  <c r="AD16" i="19"/>
  <c r="AQ19" i="24"/>
  <c r="AD18" i="24"/>
  <c r="AE18" i="24"/>
  <c r="Z18" i="24"/>
  <c r="AF18" i="24" s="1"/>
  <c r="AC19" i="24"/>
  <c r="AR19" i="24" s="1"/>
  <c r="AW18" i="24"/>
  <c r="W18" i="24"/>
  <c r="Y18" i="24" s="1"/>
  <c r="P18" i="24"/>
  <c r="AB18" i="23"/>
  <c r="AQ18" i="23" s="1"/>
  <c r="AD17" i="23"/>
  <c r="AC18" i="23"/>
  <c r="AR18" i="23" s="1"/>
  <c r="AW17" i="23"/>
  <c r="AE17" i="23"/>
  <c r="Z17" i="23"/>
  <c r="AF17" i="23" s="1"/>
  <c r="P17" i="23"/>
  <c r="W17" i="23"/>
  <c r="Y17" i="23" s="1"/>
  <c r="AI19" i="22"/>
  <c r="O20" i="22"/>
  <c r="Q20" i="22" s="1"/>
  <c r="AG19" i="22"/>
  <c r="AT19" i="22"/>
  <c r="BB19" i="22"/>
  <c r="AQ20" i="22"/>
  <c r="AU19" i="22"/>
  <c r="AH19" i="22"/>
  <c r="BB16" i="20"/>
  <c r="AS16" i="20"/>
  <c r="AH16" i="20"/>
  <c r="AU16" i="20"/>
  <c r="O17" i="20"/>
  <c r="Q17" i="20" s="1"/>
  <c r="AR17" i="20"/>
  <c r="AG16" i="20"/>
  <c r="AT16" i="20"/>
  <c r="AI16" i="20"/>
  <c r="K52" i="15" l="1"/>
  <c r="D57" i="32"/>
  <c r="E57" i="32" s="1"/>
  <c r="L43" i="19"/>
  <c r="D45" i="19"/>
  <c r="C45" i="19"/>
  <c r="B45" i="19" s="1"/>
  <c r="F44" i="19"/>
  <c r="M44" i="19" s="1"/>
  <c r="G46" i="22"/>
  <c r="D47" i="22"/>
  <c r="H46" i="22"/>
  <c r="F46" i="22"/>
  <c r="C47" i="22"/>
  <c r="C36" i="23"/>
  <c r="F35" i="23"/>
  <c r="D36" i="23"/>
  <c r="M34" i="24"/>
  <c r="B35" i="24"/>
  <c r="L34" i="24"/>
  <c r="D45" i="20"/>
  <c r="F44" i="20"/>
  <c r="C45" i="20"/>
  <c r="O17" i="19"/>
  <c r="Q17" i="19" s="1"/>
  <c r="AH16" i="19"/>
  <c r="AU16" i="19"/>
  <c r="AS16" i="19"/>
  <c r="BB16" i="19"/>
  <c r="AG16" i="19"/>
  <c r="AI16" i="19"/>
  <c r="AI18" i="24"/>
  <c r="AH18" i="24"/>
  <c r="AU18" i="24"/>
  <c r="AT18" i="24"/>
  <c r="AG18" i="24"/>
  <c r="AS18" i="24"/>
  <c r="BB18" i="24"/>
  <c r="O19" i="24"/>
  <c r="Q19" i="24" s="1"/>
  <c r="AG17" i="23"/>
  <c r="AT17" i="23"/>
  <c r="AH17" i="23"/>
  <c r="AU17" i="23"/>
  <c r="AI17" i="23"/>
  <c r="O18" i="23"/>
  <c r="Q18" i="23" s="1"/>
  <c r="AS17" i="23"/>
  <c r="BB17" i="23"/>
  <c r="AB18" i="20"/>
  <c r="AQ18" i="20" s="1"/>
  <c r="AC21" i="22"/>
  <c r="AR21" i="22" s="1"/>
  <c r="AW20" i="22"/>
  <c r="AE20" i="22"/>
  <c r="Z20" i="22"/>
  <c r="AF20" i="22" s="1"/>
  <c r="W20" i="22"/>
  <c r="Y20" i="22" s="1"/>
  <c r="P20" i="22"/>
  <c r="AD20" i="22"/>
  <c r="AB21" i="22"/>
  <c r="AD17" i="20"/>
  <c r="AE17" i="20"/>
  <c r="AW17" i="20"/>
  <c r="P17" i="20"/>
  <c r="AC18" i="20"/>
  <c r="AR18" i="20" s="1"/>
  <c r="Z17" i="20"/>
  <c r="AF17" i="20" s="1"/>
  <c r="W17" i="20"/>
  <c r="Y17" i="20" s="1"/>
  <c r="K53" i="15" l="1"/>
  <c r="D58" i="32"/>
  <c r="E58" i="32" s="1"/>
  <c r="M46" i="22"/>
  <c r="L44" i="19"/>
  <c r="C46" i="19"/>
  <c r="B46" i="19" s="1"/>
  <c r="F45" i="19"/>
  <c r="M45" i="19" s="1"/>
  <c r="D46" i="19"/>
  <c r="L46" i="22"/>
  <c r="B47" i="22"/>
  <c r="M35" i="23"/>
  <c r="L35" i="23"/>
  <c r="B36" i="23"/>
  <c r="D36" i="24"/>
  <c r="F35" i="24"/>
  <c r="C36" i="24"/>
  <c r="L44" i="20"/>
  <c r="M44" i="20"/>
  <c r="B45" i="20"/>
  <c r="AD17" i="19"/>
  <c r="AB18" i="19"/>
  <c r="AQ18" i="19" s="1"/>
  <c r="AE17" i="19"/>
  <c r="AT17" i="19" s="1"/>
  <c r="Z17" i="19"/>
  <c r="AF17" i="19" s="1"/>
  <c r="AC18" i="19"/>
  <c r="AR18" i="19" s="1"/>
  <c r="AW17" i="19"/>
  <c r="W17" i="19"/>
  <c r="Y17" i="19" s="1"/>
  <c r="P17" i="19"/>
  <c r="AE19" i="24"/>
  <c r="Z19" i="24"/>
  <c r="AF19" i="24" s="1"/>
  <c r="AC20" i="24"/>
  <c r="AR20" i="24" s="1"/>
  <c r="AW19" i="24"/>
  <c r="W19" i="24"/>
  <c r="Y19" i="24" s="1"/>
  <c r="P19" i="24"/>
  <c r="AB20" i="24"/>
  <c r="AD19" i="24"/>
  <c r="AB19" i="23"/>
  <c r="AD18" i="23"/>
  <c r="P18" i="23"/>
  <c r="AC19" i="23"/>
  <c r="AR19" i="23" s="1"/>
  <c r="AW18" i="23"/>
  <c r="Z18" i="23"/>
  <c r="AF18" i="23" s="1"/>
  <c r="AE18" i="23"/>
  <c r="W18" i="23"/>
  <c r="Y18" i="23" s="1"/>
  <c r="AH20" i="22"/>
  <c r="AU20" i="22"/>
  <c r="AS20" i="22"/>
  <c r="BB20" i="22"/>
  <c r="AT20" i="22"/>
  <c r="AG20" i="22"/>
  <c r="O21" i="22"/>
  <c r="Q21" i="22" s="1"/>
  <c r="AQ21" i="22"/>
  <c r="AI20" i="22"/>
  <c r="AI17" i="20"/>
  <c r="AS17" i="20"/>
  <c r="BB17" i="20"/>
  <c r="O18" i="20"/>
  <c r="Q18" i="20" s="1"/>
  <c r="AU17" i="20"/>
  <c r="AH17" i="20"/>
  <c r="AG17" i="20"/>
  <c r="AT17" i="20"/>
  <c r="K54" i="15" l="1"/>
  <c r="D59" i="32"/>
  <c r="E59" i="32" s="1"/>
  <c r="L45" i="19"/>
  <c r="C47" i="19"/>
  <c r="B47" i="19" s="1"/>
  <c r="H46" i="19"/>
  <c r="G46" i="19"/>
  <c r="F46" i="19"/>
  <c r="D47" i="19"/>
  <c r="D48" i="22"/>
  <c r="F47" i="22"/>
  <c r="C48" i="22"/>
  <c r="D37" i="23"/>
  <c r="C37" i="23"/>
  <c r="B37" i="23" s="1"/>
  <c r="F36" i="23"/>
  <c r="L35" i="24"/>
  <c r="M35" i="24"/>
  <c r="B36" i="24"/>
  <c r="D46" i="20"/>
  <c r="C46" i="20"/>
  <c r="F45" i="20"/>
  <c r="AI17" i="19"/>
  <c r="O18" i="19"/>
  <c r="Q18" i="19" s="1"/>
  <c r="AU17" i="19"/>
  <c r="AH17" i="19"/>
  <c r="BB17" i="19"/>
  <c r="AG17" i="19"/>
  <c r="AS17" i="19"/>
  <c r="AT19" i="24"/>
  <c r="AG19" i="24"/>
  <c r="O20" i="24"/>
  <c r="Q20" i="24" s="1"/>
  <c r="AI19" i="24"/>
  <c r="AS19" i="24"/>
  <c r="BB19" i="24"/>
  <c r="AQ20" i="24"/>
  <c r="AU19" i="24"/>
  <c r="AH19" i="24"/>
  <c r="AS18" i="23"/>
  <c r="BB18" i="23"/>
  <c r="AU18" i="23"/>
  <c r="AH18" i="23"/>
  <c r="O19" i="23"/>
  <c r="Q19" i="23" s="1"/>
  <c r="AI18" i="23"/>
  <c r="AG18" i="23"/>
  <c r="AT18" i="23"/>
  <c r="AQ19" i="23"/>
  <c r="AW21" i="22"/>
  <c r="AC22" i="22"/>
  <c r="AR22" i="22" s="1"/>
  <c r="AE21" i="22"/>
  <c r="Z21" i="22"/>
  <c r="AF21" i="22" s="1"/>
  <c r="W21" i="22"/>
  <c r="Y21" i="22" s="1"/>
  <c r="P21" i="22"/>
  <c r="AD21" i="22"/>
  <c r="AB22" i="22"/>
  <c r="O22" i="22"/>
  <c r="Q22" i="22" s="1"/>
  <c r="AD18" i="20"/>
  <c r="O19" i="20"/>
  <c r="Q19" i="20" s="1"/>
  <c r="AC19" i="20"/>
  <c r="AR19" i="20" s="1"/>
  <c r="Z18" i="20"/>
  <c r="AF18" i="20" s="1"/>
  <c r="AE18" i="20"/>
  <c r="AW18" i="20"/>
  <c r="P18" i="20"/>
  <c r="W18" i="20"/>
  <c r="Y18" i="20" s="1"/>
  <c r="AB19" i="20"/>
  <c r="K55" i="15" l="1"/>
  <c r="D60" i="32"/>
  <c r="E60" i="32" s="1"/>
  <c r="L46" i="19"/>
  <c r="M46" i="19"/>
  <c r="D48" i="19"/>
  <c r="C48" i="19"/>
  <c r="B48" i="19" s="1"/>
  <c r="F47" i="19"/>
  <c r="M47" i="19" s="1"/>
  <c r="L47" i="22"/>
  <c r="M47" i="22"/>
  <c r="B48" i="22"/>
  <c r="D38" i="23"/>
  <c r="F37" i="23"/>
  <c r="M37" i="23" s="1"/>
  <c r="C38" i="23"/>
  <c r="L37" i="23"/>
  <c r="L36" i="23"/>
  <c r="M36" i="23"/>
  <c r="D37" i="24"/>
  <c r="B37" i="24"/>
  <c r="C37" i="24"/>
  <c r="F36" i="24"/>
  <c r="L45" i="20"/>
  <c r="M45" i="20"/>
  <c r="B46" i="20"/>
  <c r="AD18" i="19"/>
  <c r="AW18" i="19"/>
  <c r="W18" i="19"/>
  <c r="Y18" i="19" s="1"/>
  <c r="AE18" i="19"/>
  <c r="AT18" i="19" s="1"/>
  <c r="Z18" i="19"/>
  <c r="AF18" i="19" s="1"/>
  <c r="P18" i="19"/>
  <c r="AC19" i="19"/>
  <c r="AR19" i="19" s="1"/>
  <c r="AB19" i="19"/>
  <c r="AQ19" i="19" s="1"/>
  <c r="AB21" i="24"/>
  <c r="AQ21" i="24" s="1"/>
  <c r="O21" i="24"/>
  <c r="Q21" i="24" s="1"/>
  <c r="AD20" i="24"/>
  <c r="AE20" i="24"/>
  <c r="Z20" i="24"/>
  <c r="AF20" i="24" s="1"/>
  <c r="AC21" i="24"/>
  <c r="AR21" i="24" s="1"/>
  <c r="AW20" i="24"/>
  <c r="W20" i="24"/>
  <c r="Y20" i="24" s="1"/>
  <c r="P20" i="24"/>
  <c r="AB20" i="23"/>
  <c r="AQ20" i="23" s="1"/>
  <c r="O20" i="23"/>
  <c r="Q20" i="23" s="1"/>
  <c r="P19" i="23"/>
  <c r="AC20" i="23"/>
  <c r="AR20" i="23" s="1"/>
  <c r="AW19" i="23"/>
  <c r="AE19" i="23"/>
  <c r="Z19" i="23"/>
  <c r="AF19" i="23" s="1"/>
  <c r="W19" i="23"/>
  <c r="Y19" i="23" s="1"/>
  <c r="AD19" i="23"/>
  <c r="Z22" i="22"/>
  <c r="AF22" i="22" s="1"/>
  <c r="P22" i="22"/>
  <c r="AC23" i="22"/>
  <c r="AR23" i="22" s="1"/>
  <c r="AW22" i="22"/>
  <c r="W22" i="22"/>
  <c r="Y22" i="22" s="1"/>
  <c r="O23" i="22"/>
  <c r="Q23" i="22" s="1"/>
  <c r="AS21" i="22"/>
  <c r="BB21" i="22"/>
  <c r="AG21" i="22"/>
  <c r="AT21" i="22"/>
  <c r="AE22" i="22"/>
  <c r="AQ22" i="22"/>
  <c r="AI21" i="22"/>
  <c r="AD22" i="22"/>
  <c r="AS22" i="22" s="1"/>
  <c r="AB23" i="22"/>
  <c r="AU21" i="22"/>
  <c r="AH21" i="22"/>
  <c r="AB20" i="20"/>
  <c r="AI18" i="20"/>
  <c r="AG18" i="20"/>
  <c r="AT18" i="20"/>
  <c r="AD19" i="20"/>
  <c r="AS19" i="20" s="1"/>
  <c r="AQ19" i="20"/>
  <c r="AU18" i="20"/>
  <c r="AH18" i="20"/>
  <c r="AC20" i="20"/>
  <c r="AR20" i="20" s="1"/>
  <c r="AW19" i="20"/>
  <c r="P19" i="20"/>
  <c r="Z19" i="20"/>
  <c r="AF19" i="20" s="1"/>
  <c r="AE19" i="20"/>
  <c r="W19" i="20"/>
  <c r="Y19" i="20" s="1"/>
  <c r="AS18" i="20"/>
  <c r="BB18" i="20"/>
  <c r="K56" i="15" l="1"/>
  <c r="D61" i="32"/>
  <c r="E61" i="32" s="1"/>
  <c r="L47" i="19"/>
  <c r="C49" i="19"/>
  <c r="B49" i="19" s="1"/>
  <c r="F48" i="19"/>
  <c r="M48" i="19" s="1"/>
  <c r="D49" i="19"/>
  <c r="D49" i="22"/>
  <c r="C49" i="22"/>
  <c r="F48" i="22"/>
  <c r="B38" i="23"/>
  <c r="L36" i="24"/>
  <c r="M36" i="24"/>
  <c r="D38" i="24"/>
  <c r="C38" i="24"/>
  <c r="F37" i="24"/>
  <c r="L37" i="24" s="1"/>
  <c r="D47" i="20"/>
  <c r="G46" i="20"/>
  <c r="C47" i="20"/>
  <c r="H46" i="20"/>
  <c r="F46" i="20"/>
  <c r="AI19" i="20"/>
  <c r="AI18" i="19"/>
  <c r="AH18" i="19"/>
  <c r="AU18" i="19"/>
  <c r="BB18" i="19"/>
  <c r="AS18" i="19"/>
  <c r="AG18" i="19"/>
  <c r="AE21" i="24"/>
  <c r="P21" i="24"/>
  <c r="AC22" i="24"/>
  <c r="AR22" i="24" s="1"/>
  <c r="Z21" i="24"/>
  <c r="AF21" i="24" s="1"/>
  <c r="AW21" i="24"/>
  <c r="W21" i="24"/>
  <c r="Y21" i="24" s="1"/>
  <c r="AS20" i="24"/>
  <c r="BB20" i="24"/>
  <c r="AH20" i="24"/>
  <c r="AU20" i="24"/>
  <c r="AB22" i="24"/>
  <c r="AD21" i="24"/>
  <c r="AI20" i="24"/>
  <c r="AG20" i="24"/>
  <c r="AT20" i="24"/>
  <c r="O21" i="23"/>
  <c r="Q21" i="23" s="1"/>
  <c r="AG19" i="23"/>
  <c r="AT19" i="23"/>
  <c r="AB21" i="23"/>
  <c r="P20" i="23"/>
  <c r="AC21" i="23"/>
  <c r="AR21" i="23" s="1"/>
  <c r="AW20" i="23"/>
  <c r="Z20" i="23"/>
  <c r="AF20" i="23" s="1"/>
  <c r="AE20" i="23"/>
  <c r="W20" i="23"/>
  <c r="Y20" i="23" s="1"/>
  <c r="AD20" i="23"/>
  <c r="AI19" i="23"/>
  <c r="AS19" i="23"/>
  <c r="BB19" i="23"/>
  <c r="AH19" i="23"/>
  <c r="AU19" i="23"/>
  <c r="AI22" i="22"/>
  <c r="BB22" i="22"/>
  <c r="AE23" i="22"/>
  <c r="Z23" i="22"/>
  <c r="AF23" i="22" s="1"/>
  <c r="P23" i="22"/>
  <c r="AC24" i="22"/>
  <c r="AR24" i="22" s="1"/>
  <c r="AW23" i="22"/>
  <c r="W23" i="22"/>
  <c r="Y23" i="22" s="1"/>
  <c r="AB24" i="22"/>
  <c r="AT22" i="22"/>
  <c r="AG22" i="22"/>
  <c r="AD23" i="22"/>
  <c r="AS23" i="22" s="1"/>
  <c r="AH22" i="22"/>
  <c r="AU22" i="22"/>
  <c r="AQ23" i="22"/>
  <c r="O20" i="20"/>
  <c r="Q20" i="20" s="1"/>
  <c r="AQ20" i="20"/>
  <c r="AT19" i="20"/>
  <c r="AG19" i="20"/>
  <c r="AU19" i="20"/>
  <c r="AH19" i="20"/>
  <c r="BB19" i="20"/>
  <c r="K57" i="15" l="1"/>
  <c r="D62" i="32"/>
  <c r="E62" i="32" s="1"/>
  <c r="L46" i="20"/>
  <c r="L48" i="19"/>
  <c r="D50" i="19"/>
  <c r="C50" i="19"/>
  <c r="B50" i="19" s="1"/>
  <c r="F49" i="19"/>
  <c r="M49" i="19" s="1"/>
  <c r="L48" i="22"/>
  <c r="M48" i="22"/>
  <c r="B49" i="22"/>
  <c r="D39" i="23"/>
  <c r="C39" i="23"/>
  <c r="B39" i="23" s="1"/>
  <c r="F38" i="23"/>
  <c r="M37" i="24"/>
  <c r="B38" i="24"/>
  <c r="M46" i="20"/>
  <c r="B47" i="20"/>
  <c r="AI21" i="24"/>
  <c r="O19" i="19"/>
  <c r="Q19" i="19" s="1"/>
  <c r="AH21" i="24"/>
  <c r="AU21" i="24"/>
  <c r="O22" i="24"/>
  <c r="Q22" i="24" s="1"/>
  <c r="AS21" i="24"/>
  <c r="BB21" i="24"/>
  <c r="AQ22" i="24"/>
  <c r="AT21" i="24"/>
  <c r="AG21" i="24"/>
  <c r="AB22" i="23"/>
  <c r="AQ22" i="23" s="1"/>
  <c r="O22" i="23"/>
  <c r="AU20" i="23"/>
  <c r="AH20" i="23"/>
  <c r="AQ21" i="23"/>
  <c r="AS20" i="23"/>
  <c r="BB20" i="23"/>
  <c r="AI20" i="23"/>
  <c r="AG20" i="23"/>
  <c r="AT20" i="23"/>
  <c r="P21" i="23"/>
  <c r="Q22" i="23"/>
  <c r="AW21" i="23"/>
  <c r="AE21" i="23"/>
  <c r="AC22" i="23"/>
  <c r="AR22" i="23" s="1"/>
  <c r="Z21" i="23"/>
  <c r="AF21" i="23" s="1"/>
  <c r="W21" i="23"/>
  <c r="Y21" i="23" s="1"/>
  <c r="AD21" i="23"/>
  <c r="AS21" i="23" s="1"/>
  <c r="BB23" i="22"/>
  <c r="AQ24" i="22"/>
  <c r="AI23" i="22"/>
  <c r="AH23" i="22"/>
  <c r="AU23" i="22"/>
  <c r="AT23" i="22"/>
  <c r="AG23" i="22"/>
  <c r="O24" i="22"/>
  <c r="Q24" i="22" s="1"/>
  <c r="AD20" i="20"/>
  <c r="O21" i="20"/>
  <c r="AC21" i="20"/>
  <c r="AR21" i="20" s="1"/>
  <c r="AW20" i="20"/>
  <c r="AE20" i="20"/>
  <c r="Z20" i="20"/>
  <c r="AF20" i="20" s="1"/>
  <c r="P20" i="20"/>
  <c r="Q21" i="20"/>
  <c r="W20" i="20"/>
  <c r="Y20" i="20" s="1"/>
  <c r="AB21" i="20"/>
  <c r="K58" i="15" l="1"/>
  <c r="D63" i="32"/>
  <c r="E63" i="32" s="1"/>
  <c r="L49" i="19"/>
  <c r="C51" i="19"/>
  <c r="B51" i="19" s="1"/>
  <c r="F50" i="19"/>
  <c r="M50" i="19" s="1"/>
  <c r="D51" i="19"/>
  <c r="D50" i="22"/>
  <c r="C50" i="22"/>
  <c r="F49" i="22"/>
  <c r="C40" i="23"/>
  <c r="F39" i="23"/>
  <c r="D40" i="23"/>
  <c r="L38" i="23"/>
  <c r="M38" i="23"/>
  <c r="M39" i="23"/>
  <c r="L39" i="23"/>
  <c r="D39" i="24"/>
  <c r="F38" i="24"/>
  <c r="C39" i="24"/>
  <c r="D48" i="20"/>
  <c r="C48" i="20"/>
  <c r="F47" i="20"/>
  <c r="AD19" i="19"/>
  <c r="AE19" i="19"/>
  <c r="AC20" i="19"/>
  <c r="AR20" i="19" s="1"/>
  <c r="AW19" i="19"/>
  <c r="Z19" i="19"/>
  <c r="AF19" i="19" s="1"/>
  <c r="W19" i="19"/>
  <c r="Y19" i="19" s="1"/>
  <c r="P19" i="19"/>
  <c r="AB20" i="19"/>
  <c r="AE22" i="24"/>
  <c r="O23" i="24"/>
  <c r="Q23" i="24" s="1"/>
  <c r="AD22" i="24"/>
  <c r="P22" i="24"/>
  <c r="AW22" i="24"/>
  <c r="AC23" i="24"/>
  <c r="AR23" i="24" s="1"/>
  <c r="W22" i="24"/>
  <c r="Y22" i="24" s="1"/>
  <c r="Z22" i="24"/>
  <c r="AF22" i="24" s="1"/>
  <c r="AB23" i="24"/>
  <c r="BB21" i="23"/>
  <c r="AB23" i="23"/>
  <c r="AQ23" i="23" s="1"/>
  <c r="AG21" i="23"/>
  <c r="AT21" i="23"/>
  <c r="AI21" i="23"/>
  <c r="O23" i="23"/>
  <c r="Q23" i="23" s="1"/>
  <c r="AH21" i="23"/>
  <c r="AU21" i="23"/>
  <c r="Z22" i="23"/>
  <c r="AF22" i="23" s="1"/>
  <c r="AC23" i="23"/>
  <c r="AR23" i="23" s="1"/>
  <c r="P22" i="23"/>
  <c r="AW22" i="23"/>
  <c r="W22" i="23"/>
  <c r="Y22" i="23" s="1"/>
  <c r="AE22" i="23"/>
  <c r="AD22" i="23"/>
  <c r="AE24" i="22"/>
  <c r="Z24" i="22"/>
  <c r="AF24" i="22" s="1"/>
  <c r="AC25" i="22"/>
  <c r="AR25" i="22" s="1"/>
  <c r="AW24" i="22"/>
  <c r="P24" i="22"/>
  <c r="W24" i="22"/>
  <c r="Y24" i="22" s="1"/>
  <c r="AB25" i="22"/>
  <c r="AD24" i="22"/>
  <c r="AU20" i="20"/>
  <c r="AH20" i="20"/>
  <c r="AD21" i="20"/>
  <c r="AS21" i="20" s="1"/>
  <c r="AI20" i="20"/>
  <c r="AT20" i="20"/>
  <c r="AG20" i="20"/>
  <c r="AQ21" i="20"/>
  <c r="P21" i="20"/>
  <c r="AW21" i="20"/>
  <c r="Z21" i="20"/>
  <c r="AF21" i="20" s="1"/>
  <c r="AC22" i="20"/>
  <c r="AR22" i="20" s="1"/>
  <c r="AE21" i="20"/>
  <c r="W21" i="20"/>
  <c r="Y21" i="20" s="1"/>
  <c r="AB22" i="20"/>
  <c r="AS20" i="20"/>
  <c r="BB20" i="20"/>
  <c r="K59" i="15" l="1"/>
  <c r="D64" i="32"/>
  <c r="E64" i="32" s="1"/>
  <c r="L50" i="19"/>
  <c r="D52" i="19"/>
  <c r="C52" i="19"/>
  <c r="F51" i="19"/>
  <c r="L51" i="19" s="1"/>
  <c r="L49" i="22"/>
  <c r="M49" i="22"/>
  <c r="B50" i="22"/>
  <c r="B40" i="23"/>
  <c r="L38" i="24"/>
  <c r="M38" i="24"/>
  <c r="B39" i="24"/>
  <c r="L47" i="20"/>
  <c r="M47" i="20"/>
  <c r="B48" i="20"/>
  <c r="BB19" i="19"/>
  <c r="AQ20" i="19"/>
  <c r="AU19" i="19"/>
  <c r="AH19" i="19"/>
  <c r="AI19" i="19"/>
  <c r="AT19" i="19"/>
  <c r="AS19" i="19"/>
  <c r="AG19" i="19"/>
  <c r="P23" i="24"/>
  <c r="Z23" i="24"/>
  <c r="AF23" i="24" s="1"/>
  <c r="AC24" i="24"/>
  <c r="AR24" i="24" s="1"/>
  <c r="AE23" i="24"/>
  <c r="AW23" i="24"/>
  <c r="W23" i="24"/>
  <c r="Y23" i="24" s="1"/>
  <c r="AS22" i="24"/>
  <c r="BB22" i="24"/>
  <c r="AB24" i="24"/>
  <c r="AH22" i="24"/>
  <c r="AU22" i="24"/>
  <c r="AD23" i="24"/>
  <c r="AS23" i="24" s="1"/>
  <c r="AQ23" i="24"/>
  <c r="AI22" i="24"/>
  <c r="AG22" i="24"/>
  <c r="AT22" i="24"/>
  <c r="AB24" i="23"/>
  <c r="AS22" i="23"/>
  <c r="BB22" i="23"/>
  <c r="AE23" i="23"/>
  <c r="Z23" i="23"/>
  <c r="AF23" i="23" s="1"/>
  <c r="AW23" i="23"/>
  <c r="P23" i="23"/>
  <c r="AC24" i="23"/>
  <c r="AR24" i="23" s="1"/>
  <c r="W23" i="23"/>
  <c r="Y23" i="23" s="1"/>
  <c r="AD23" i="23"/>
  <c r="AG22" i="23"/>
  <c r="AT22" i="23"/>
  <c r="AQ24" i="23"/>
  <c r="AU22" i="23"/>
  <c r="AH22" i="23"/>
  <c r="AI22" i="23"/>
  <c r="AS24" i="22"/>
  <c r="BB24" i="22"/>
  <c r="AQ25" i="22"/>
  <c r="O25" i="22"/>
  <c r="Q25" i="22" s="1"/>
  <c r="AI24" i="22"/>
  <c r="AU24" i="22"/>
  <c r="AH24" i="22"/>
  <c r="AG24" i="22"/>
  <c r="AT24" i="22"/>
  <c r="AQ22" i="20"/>
  <c r="AH21" i="20"/>
  <c r="AU21" i="20"/>
  <c r="BB21" i="20"/>
  <c r="AG21" i="20"/>
  <c r="AT21" i="20"/>
  <c r="O22" i="20"/>
  <c r="Q22" i="20" s="1"/>
  <c r="AI21" i="20"/>
  <c r="K60" i="15" l="1"/>
  <c r="D65" i="32"/>
  <c r="E65" i="32" s="1"/>
  <c r="M51" i="19"/>
  <c r="B52" i="19"/>
  <c r="D51" i="22"/>
  <c r="F50" i="22"/>
  <c r="C51" i="22"/>
  <c r="D41" i="23"/>
  <c r="C41" i="23"/>
  <c r="B41" i="23" s="1"/>
  <c r="F40" i="23"/>
  <c r="D40" i="24"/>
  <c r="F39" i="24"/>
  <c r="C40" i="24"/>
  <c r="D49" i="20"/>
  <c r="F48" i="20"/>
  <c r="C49" i="20"/>
  <c r="B49" i="20" s="1"/>
  <c r="O20" i="19"/>
  <c r="Q20" i="19" s="1"/>
  <c r="AI23" i="24"/>
  <c r="O24" i="24"/>
  <c r="Q24" i="24" s="1"/>
  <c r="BB23" i="24"/>
  <c r="AQ24" i="24"/>
  <c r="AH23" i="24"/>
  <c r="AU23" i="24"/>
  <c r="AG23" i="24"/>
  <c r="AT23" i="24"/>
  <c r="AI23" i="23"/>
  <c r="O24" i="23"/>
  <c r="Q24" i="23" s="1"/>
  <c r="AG23" i="23"/>
  <c r="AT23" i="23"/>
  <c r="AS23" i="23"/>
  <c r="BB23" i="23"/>
  <c r="AU23" i="23"/>
  <c r="AH23" i="23"/>
  <c r="AB23" i="20"/>
  <c r="AQ23" i="20" s="1"/>
  <c r="AB26" i="22"/>
  <c r="AQ26" i="22" s="1"/>
  <c r="AD25" i="22"/>
  <c r="AE25" i="22"/>
  <c r="Z25" i="22"/>
  <c r="AF25" i="22" s="1"/>
  <c r="P25" i="22"/>
  <c r="AC26" i="22"/>
  <c r="AR26" i="22" s="1"/>
  <c r="AW25" i="22"/>
  <c r="W25" i="22"/>
  <c r="Y25" i="22" s="1"/>
  <c r="AE22" i="20"/>
  <c r="AD22" i="20"/>
  <c r="P22" i="20"/>
  <c r="Z22" i="20"/>
  <c r="AF22" i="20" s="1"/>
  <c r="AW22" i="20"/>
  <c r="AC23" i="20"/>
  <c r="AR23" i="20" s="1"/>
  <c r="W22" i="20"/>
  <c r="Y22" i="20" s="1"/>
  <c r="K61" i="15" l="1"/>
  <c r="D66" i="32"/>
  <c r="E66" i="32" s="1"/>
  <c r="D53" i="19"/>
  <c r="C53" i="19"/>
  <c r="F52" i="19"/>
  <c r="L50" i="22"/>
  <c r="M50" i="22"/>
  <c r="B51" i="22"/>
  <c r="D42" i="23"/>
  <c r="F41" i="23"/>
  <c r="L41" i="23" s="1"/>
  <c r="C42" i="23"/>
  <c r="L40" i="23"/>
  <c r="M40" i="23"/>
  <c r="M41" i="23"/>
  <c r="L39" i="24"/>
  <c r="M39" i="24"/>
  <c r="B40" i="24"/>
  <c r="D50" i="20"/>
  <c r="F49" i="20"/>
  <c r="C50" i="20"/>
  <c r="M48" i="20"/>
  <c r="L48" i="20"/>
  <c r="L49" i="20"/>
  <c r="M49" i="20"/>
  <c r="AD20" i="19"/>
  <c r="AC21" i="19"/>
  <c r="AR21" i="19" s="1"/>
  <c r="Z20" i="19"/>
  <c r="AF20" i="19" s="1"/>
  <c r="AW20" i="19"/>
  <c r="W20" i="19"/>
  <c r="Y20" i="19" s="1"/>
  <c r="P20" i="19"/>
  <c r="AE20" i="19"/>
  <c r="AB21" i="19"/>
  <c r="AB25" i="24"/>
  <c r="AQ25" i="24" s="1"/>
  <c r="O25" i="24"/>
  <c r="P24" i="24"/>
  <c r="AC25" i="24"/>
  <c r="AR25" i="24" s="1"/>
  <c r="Q25" i="24"/>
  <c r="AW24" i="24"/>
  <c r="AE24" i="24"/>
  <c r="W24" i="24"/>
  <c r="Y24" i="24" s="1"/>
  <c r="Z24" i="24"/>
  <c r="AF24" i="24" s="1"/>
  <c r="AD24" i="24"/>
  <c r="AE24" i="23"/>
  <c r="Z24" i="23"/>
  <c r="AF24" i="23" s="1"/>
  <c r="AC25" i="23"/>
  <c r="AR25" i="23" s="1"/>
  <c r="AW24" i="23"/>
  <c r="P24" i="23"/>
  <c r="W24" i="23"/>
  <c r="Y24" i="23" s="1"/>
  <c r="AB25" i="23"/>
  <c r="AD24" i="23"/>
  <c r="AI25" i="22"/>
  <c r="O26" i="22"/>
  <c r="Q26" i="22" s="1"/>
  <c r="AH25" i="22"/>
  <c r="AU25" i="22"/>
  <c r="AT25" i="22"/>
  <c r="AG25" i="22"/>
  <c r="AS25" i="22"/>
  <c r="BB25" i="22"/>
  <c r="AU22" i="20"/>
  <c r="AH22" i="20"/>
  <c r="AS22" i="20"/>
  <c r="BB22" i="20"/>
  <c r="AG22" i="20"/>
  <c r="AT22" i="20"/>
  <c r="AI22" i="20"/>
  <c r="O23" i="20"/>
  <c r="Q23" i="20" s="1"/>
  <c r="K62" i="15" l="1"/>
  <c r="D67" i="32"/>
  <c r="E67" i="32" s="1"/>
  <c r="L52" i="19"/>
  <c r="M52" i="19"/>
  <c r="B53" i="19"/>
  <c r="D52" i="22"/>
  <c r="F51" i="22"/>
  <c r="C52" i="22"/>
  <c r="B42" i="23"/>
  <c r="D41" i="24"/>
  <c r="C41" i="24"/>
  <c r="B41" i="24" s="1"/>
  <c r="F40" i="24"/>
  <c r="B50" i="20"/>
  <c r="BB20" i="19"/>
  <c r="AI20" i="19"/>
  <c r="AT20" i="19"/>
  <c r="AU20" i="19"/>
  <c r="AH20" i="19"/>
  <c r="AQ21" i="19"/>
  <c r="AG20" i="19"/>
  <c r="AS20" i="19"/>
  <c r="AU24" i="24"/>
  <c r="AH24" i="24"/>
  <c r="P25" i="24"/>
  <c r="Z25" i="24"/>
  <c r="AF25" i="24" s="1"/>
  <c r="AW25" i="24"/>
  <c r="AE25" i="24"/>
  <c r="AC26" i="24"/>
  <c r="AR26" i="24" s="1"/>
  <c r="W25" i="24"/>
  <c r="Y25" i="24" s="1"/>
  <c r="AI24" i="24"/>
  <c r="AB26" i="24"/>
  <c r="AT24" i="24"/>
  <c r="AG24" i="24"/>
  <c r="O26" i="24"/>
  <c r="Q26" i="24" s="1"/>
  <c r="AS24" i="24"/>
  <c r="BB24" i="24"/>
  <c r="AD25" i="24"/>
  <c r="AI24" i="23"/>
  <c r="AH24" i="23"/>
  <c r="AU24" i="23"/>
  <c r="AQ25" i="23"/>
  <c r="O25" i="23"/>
  <c r="Q25" i="23" s="1"/>
  <c r="AG24" i="23"/>
  <c r="AT24" i="23"/>
  <c r="AS24" i="23"/>
  <c r="BB24" i="23"/>
  <c r="AD26" i="22"/>
  <c r="AE26" i="22"/>
  <c r="Z26" i="22"/>
  <c r="AF26" i="22" s="1"/>
  <c r="AC27" i="22"/>
  <c r="AR27" i="22" s="1"/>
  <c r="AW26" i="22"/>
  <c r="P26" i="22"/>
  <c r="W26" i="22"/>
  <c r="Y26" i="22" s="1"/>
  <c r="AB27" i="22"/>
  <c r="P23" i="20"/>
  <c r="AC24" i="20"/>
  <c r="AR24" i="20" s="1"/>
  <c r="AE23" i="20"/>
  <c r="Z23" i="20"/>
  <c r="AF23" i="20" s="1"/>
  <c r="AW23" i="20"/>
  <c r="W23" i="20"/>
  <c r="Y23" i="20" s="1"/>
  <c r="O24" i="20"/>
  <c r="Q24" i="20" s="1"/>
  <c r="AB24" i="20"/>
  <c r="AD23" i="20"/>
  <c r="K63" i="15" l="1"/>
  <c r="D68" i="32"/>
  <c r="E68" i="32" s="1"/>
  <c r="D54" i="19"/>
  <c r="F53" i="19"/>
  <c r="C54" i="19"/>
  <c r="L51" i="22"/>
  <c r="M51" i="22"/>
  <c r="B52" i="22"/>
  <c r="D43" i="23"/>
  <c r="C43" i="23"/>
  <c r="B43" i="23" s="1"/>
  <c r="F42" i="23"/>
  <c r="L40" i="24"/>
  <c r="M40" i="24"/>
  <c r="D42" i="24"/>
  <c r="C42" i="24"/>
  <c r="F41" i="24"/>
  <c r="L41" i="24" s="1"/>
  <c r="D51" i="20"/>
  <c r="C51" i="20"/>
  <c r="F50" i="20"/>
  <c r="O21" i="19"/>
  <c r="Q21" i="19" s="1"/>
  <c r="P26" i="24"/>
  <c r="AW26" i="24"/>
  <c r="AE26" i="24"/>
  <c r="AC27" i="24"/>
  <c r="AR27" i="24" s="1"/>
  <c r="Z26" i="24"/>
  <c r="AF26" i="24" s="1"/>
  <c r="W26" i="24"/>
  <c r="Y26" i="24" s="1"/>
  <c r="AQ26" i="24"/>
  <c r="AH25" i="24"/>
  <c r="AU25" i="24"/>
  <c r="AS25" i="24"/>
  <c r="BB25" i="24"/>
  <c r="O27" i="24"/>
  <c r="Q27" i="24" s="1"/>
  <c r="AD26" i="24"/>
  <c r="AS26" i="24" s="1"/>
  <c r="AI25" i="24"/>
  <c r="AG25" i="24"/>
  <c r="AT25" i="24"/>
  <c r="AB27" i="24"/>
  <c r="AD25" i="23"/>
  <c r="AE25" i="23"/>
  <c r="Z25" i="23"/>
  <c r="AF25" i="23" s="1"/>
  <c r="AC26" i="23"/>
  <c r="AR26" i="23" s="1"/>
  <c r="AW25" i="23"/>
  <c r="P25" i="23"/>
  <c r="W25" i="23"/>
  <c r="Y25" i="23" s="1"/>
  <c r="AB26" i="23"/>
  <c r="AT26" i="22"/>
  <c r="AG26" i="22"/>
  <c r="AQ27" i="22"/>
  <c r="O27" i="22"/>
  <c r="Q27" i="22" s="1"/>
  <c r="AI26" i="22"/>
  <c r="AU26" i="22"/>
  <c r="AH26" i="22"/>
  <c r="AS26" i="22"/>
  <c r="BB26" i="22"/>
  <c r="P24" i="20"/>
  <c r="AC25" i="20"/>
  <c r="AR25" i="20" s="1"/>
  <c r="AW24" i="20"/>
  <c r="AE24" i="20"/>
  <c r="Z24" i="20"/>
  <c r="AF24" i="20" s="1"/>
  <c r="W24" i="20"/>
  <c r="Y24" i="20" s="1"/>
  <c r="AG23" i="20"/>
  <c r="AT23" i="20"/>
  <c r="AD24" i="20"/>
  <c r="AS24" i="20" s="1"/>
  <c r="AI23" i="20"/>
  <c r="AS23" i="20"/>
  <c r="BB23" i="20"/>
  <c r="AQ24" i="20"/>
  <c r="AB25" i="20"/>
  <c r="AH23" i="20"/>
  <c r="AU23" i="20"/>
  <c r="K64" i="15" l="1"/>
  <c r="D69" i="32"/>
  <c r="E69" i="32" s="1"/>
  <c r="L53" i="19"/>
  <c r="M53" i="19"/>
  <c r="B54" i="19"/>
  <c r="D53" i="22"/>
  <c r="C53" i="22"/>
  <c r="F52" i="22"/>
  <c r="D44" i="23"/>
  <c r="C44" i="23"/>
  <c r="F43" i="23"/>
  <c r="M43" i="23" s="1"/>
  <c r="L42" i="23"/>
  <c r="M42" i="23"/>
  <c r="M41" i="24"/>
  <c r="B42" i="24"/>
  <c r="B51" i="20"/>
  <c r="L50" i="20"/>
  <c r="M50" i="20"/>
  <c r="BB24" i="20"/>
  <c r="AI26" i="24"/>
  <c r="AE21" i="19"/>
  <c r="AW21" i="19"/>
  <c r="Z21" i="19"/>
  <c r="AF21" i="19" s="1"/>
  <c r="W21" i="19"/>
  <c r="Y21" i="19" s="1"/>
  <c r="P21" i="19"/>
  <c r="AC22" i="19"/>
  <c r="AR22" i="19" s="1"/>
  <c r="AB22" i="19"/>
  <c r="AD21" i="19"/>
  <c r="BB26" i="24"/>
  <c r="P27" i="24"/>
  <c r="Z27" i="24"/>
  <c r="AF27" i="24" s="1"/>
  <c r="AC28" i="24"/>
  <c r="AR28" i="24" s="1"/>
  <c r="AE27" i="24"/>
  <c r="AW27" i="24"/>
  <c r="W27" i="24"/>
  <c r="Y27" i="24" s="1"/>
  <c r="AD27" i="24"/>
  <c r="AS27" i="24" s="1"/>
  <c r="AB28" i="24"/>
  <c r="AG26" i="24"/>
  <c r="AT26" i="24"/>
  <c r="AU26" i="24"/>
  <c r="AH26" i="24"/>
  <c r="AQ27" i="24"/>
  <c r="AG25" i="23"/>
  <c r="AT25" i="23"/>
  <c r="O26" i="23"/>
  <c r="Q26" i="23" s="1"/>
  <c r="AQ26" i="23"/>
  <c r="AI25" i="23"/>
  <c r="AU25" i="23"/>
  <c r="AH25" i="23"/>
  <c r="AS25" i="23"/>
  <c r="BB25" i="23"/>
  <c r="AB28" i="22"/>
  <c r="AQ28" i="22" s="1"/>
  <c r="AD27" i="22"/>
  <c r="AE27" i="22"/>
  <c r="Z27" i="22"/>
  <c r="AF27" i="22" s="1"/>
  <c r="P27" i="22"/>
  <c r="AC28" i="22"/>
  <c r="AR28" i="22" s="1"/>
  <c r="AW27" i="22"/>
  <c r="W27" i="22"/>
  <c r="Y27" i="22" s="1"/>
  <c r="AI24" i="20"/>
  <c r="AQ25" i="20"/>
  <c r="O25" i="20"/>
  <c r="Q25" i="20" s="1"/>
  <c r="AH24" i="20"/>
  <c r="AU24" i="20"/>
  <c r="AT24" i="20"/>
  <c r="AG24" i="20"/>
  <c r="K65" i="15" l="1"/>
  <c r="D70" i="32"/>
  <c r="E70" i="32" s="1"/>
  <c r="L43" i="23"/>
  <c r="D55" i="19"/>
  <c r="F54" i="19"/>
  <c r="C55" i="19"/>
  <c r="L52" i="22"/>
  <c r="M52" i="22"/>
  <c r="B53" i="22"/>
  <c r="B44" i="23"/>
  <c r="D43" i="24"/>
  <c r="F42" i="24"/>
  <c r="C43" i="24"/>
  <c r="D52" i="20"/>
  <c r="C52" i="20"/>
  <c r="F51" i="20"/>
  <c r="BB21" i="19"/>
  <c r="AI21" i="19"/>
  <c r="AG21" i="19"/>
  <c r="AS21" i="19"/>
  <c r="AU21" i="19"/>
  <c r="AH21" i="19"/>
  <c r="AQ22" i="19"/>
  <c r="AT21" i="19"/>
  <c r="AI27" i="24"/>
  <c r="BB27" i="24"/>
  <c r="AU27" i="24"/>
  <c r="AH27" i="24"/>
  <c r="O28" i="24"/>
  <c r="Q28" i="24" s="1"/>
  <c r="AQ28" i="24"/>
  <c r="AG27" i="24"/>
  <c r="AT27" i="24"/>
  <c r="AB27" i="23"/>
  <c r="AE26" i="23"/>
  <c r="Z26" i="23"/>
  <c r="AF26" i="23" s="1"/>
  <c r="AC27" i="23"/>
  <c r="AR27" i="23" s="1"/>
  <c r="P26" i="23"/>
  <c r="AW26" i="23"/>
  <c r="W26" i="23"/>
  <c r="Y26" i="23" s="1"/>
  <c r="AQ27" i="23"/>
  <c r="AD26" i="23"/>
  <c r="AI27" i="22"/>
  <c r="O28" i="22"/>
  <c r="Q28" i="22" s="1"/>
  <c r="AU27" i="22"/>
  <c r="AH27" i="22"/>
  <c r="AT27" i="22"/>
  <c r="AG27" i="22"/>
  <c r="AS27" i="22"/>
  <c r="BB27" i="22"/>
  <c r="O26" i="20"/>
  <c r="Q26" i="20" s="1"/>
  <c r="P25" i="20"/>
  <c r="AC26" i="20"/>
  <c r="AR26" i="20" s="1"/>
  <c r="AW25" i="20"/>
  <c r="AE25" i="20"/>
  <c r="Z25" i="20"/>
  <c r="AF25" i="20" s="1"/>
  <c r="W25" i="20"/>
  <c r="Y25" i="20" s="1"/>
  <c r="AB26" i="20"/>
  <c r="AD25" i="20"/>
  <c r="K66" i="15" l="1"/>
  <c r="D71" i="32"/>
  <c r="E71" i="32" s="1"/>
  <c r="L54" i="19"/>
  <c r="M54" i="19"/>
  <c r="B55" i="19"/>
  <c r="D54" i="22"/>
  <c r="C54" i="22"/>
  <c r="F53" i="22"/>
  <c r="D45" i="23"/>
  <c r="C45" i="23"/>
  <c r="B45" i="23" s="1"/>
  <c r="F44" i="23"/>
  <c r="L42" i="24"/>
  <c r="M42" i="24"/>
  <c r="B43" i="24"/>
  <c r="L51" i="20"/>
  <c r="M51" i="20"/>
  <c r="B52" i="20"/>
  <c r="O22" i="19"/>
  <c r="Q22" i="19" s="1"/>
  <c r="AB29" i="24"/>
  <c r="AQ29" i="24" s="1"/>
  <c r="AD28" i="24"/>
  <c r="P28" i="24"/>
  <c r="AW28" i="24"/>
  <c r="AE28" i="24"/>
  <c r="W28" i="24"/>
  <c r="Y28" i="24" s="1"/>
  <c r="Z28" i="24"/>
  <c r="AF28" i="24" s="1"/>
  <c r="AC29" i="24"/>
  <c r="AR29" i="24" s="1"/>
  <c r="AI26" i="23"/>
  <c r="AG26" i="23"/>
  <c r="AT26" i="23"/>
  <c r="AH26" i="23"/>
  <c r="AU26" i="23"/>
  <c r="O27" i="23"/>
  <c r="Q27" i="23" s="1"/>
  <c r="AS26" i="23"/>
  <c r="BB26" i="23"/>
  <c r="AB29" i="22"/>
  <c r="AQ29" i="22" s="1"/>
  <c r="AD28" i="22"/>
  <c r="AE28" i="22"/>
  <c r="Z28" i="22"/>
  <c r="AF28" i="22" s="1"/>
  <c r="AC29" i="22"/>
  <c r="AR29" i="22" s="1"/>
  <c r="AW28" i="22"/>
  <c r="P28" i="22"/>
  <c r="W28" i="22"/>
  <c r="Y28" i="22" s="1"/>
  <c r="P26" i="20"/>
  <c r="AC27" i="20"/>
  <c r="AR27" i="20" s="1"/>
  <c r="AW26" i="20"/>
  <c r="AE26" i="20"/>
  <c r="Z26" i="20"/>
  <c r="AF26" i="20" s="1"/>
  <c r="W26" i="20"/>
  <c r="Y26" i="20" s="1"/>
  <c r="AS25" i="20"/>
  <c r="BB25" i="20"/>
  <c r="AI25" i="20"/>
  <c r="O27" i="20"/>
  <c r="Q27" i="20" s="1"/>
  <c r="AU25" i="20"/>
  <c r="AH25" i="20"/>
  <c r="AG25" i="20"/>
  <c r="AT25" i="20"/>
  <c r="AB27" i="20"/>
  <c r="AQ26" i="20"/>
  <c r="AD26" i="20"/>
  <c r="AS26" i="20" s="1"/>
  <c r="K67" i="15" l="1"/>
  <c r="D72" i="32"/>
  <c r="E72" i="32" s="1"/>
  <c r="D56" i="19"/>
  <c r="C56" i="19"/>
  <c r="F55" i="19"/>
  <c r="L53" i="22"/>
  <c r="M53" i="22"/>
  <c r="B54" i="22"/>
  <c r="D46" i="23"/>
  <c r="F45" i="23"/>
  <c r="L45" i="23" s="1"/>
  <c r="C46" i="23"/>
  <c r="L44" i="23"/>
  <c r="M44" i="23"/>
  <c r="M45" i="23"/>
  <c r="D44" i="24"/>
  <c r="F43" i="24"/>
  <c r="C44" i="24"/>
  <c r="D53" i="20"/>
  <c r="F52" i="20"/>
  <c r="C53" i="20"/>
  <c r="W22" i="19"/>
  <c r="Y22" i="19" s="1"/>
  <c r="AW22" i="19"/>
  <c r="P22" i="19"/>
  <c r="Z22" i="19"/>
  <c r="AF22" i="19" s="1"/>
  <c r="AC23" i="19"/>
  <c r="AR23" i="19" s="1"/>
  <c r="AB23" i="19"/>
  <c r="AE22" i="19"/>
  <c r="AD22" i="19"/>
  <c r="AT28" i="24"/>
  <c r="AG28" i="24"/>
  <c r="O29" i="24"/>
  <c r="Q29" i="24" s="1"/>
  <c r="AS28" i="24"/>
  <c r="BB28" i="24"/>
  <c r="AH28" i="24"/>
  <c r="AU28" i="24"/>
  <c r="AI28" i="24"/>
  <c r="AB28" i="23"/>
  <c r="AE27" i="23"/>
  <c r="Z27" i="23"/>
  <c r="AF27" i="23" s="1"/>
  <c r="AW27" i="23"/>
  <c r="P27" i="23"/>
  <c r="AC28" i="23"/>
  <c r="AR28" i="23" s="1"/>
  <c r="W27" i="23"/>
  <c r="Y27" i="23" s="1"/>
  <c r="AD27" i="23"/>
  <c r="AS28" i="22"/>
  <c r="BB28" i="22"/>
  <c r="AG28" i="22"/>
  <c r="AT28" i="22"/>
  <c r="O29" i="22"/>
  <c r="Q29" i="22" s="1"/>
  <c r="AI28" i="22"/>
  <c r="AU28" i="22"/>
  <c r="AH28" i="22"/>
  <c r="P27" i="20"/>
  <c r="AC28" i="20"/>
  <c r="AR28" i="20" s="1"/>
  <c r="AW27" i="20"/>
  <c r="AE27" i="20"/>
  <c r="Z27" i="20"/>
  <c r="AF27" i="20" s="1"/>
  <c r="W27" i="20"/>
  <c r="Y27" i="20" s="1"/>
  <c r="AD27" i="20"/>
  <c r="AS27" i="20" s="1"/>
  <c r="BB26" i="20"/>
  <c r="AI26" i="20"/>
  <c r="AU26" i="20"/>
  <c r="AH26" i="20"/>
  <c r="AQ27" i="20"/>
  <c r="AB28" i="20"/>
  <c r="AT26" i="20"/>
  <c r="AG26" i="20"/>
  <c r="K68" i="15" l="1"/>
  <c r="D73" i="32"/>
  <c r="E73" i="32" s="1"/>
  <c r="L55" i="19"/>
  <c r="M55" i="19"/>
  <c r="B56" i="19"/>
  <c r="D55" i="22"/>
  <c r="F54" i="22"/>
  <c r="C55" i="22"/>
  <c r="B46" i="23"/>
  <c r="L43" i="24"/>
  <c r="M43" i="24"/>
  <c r="B44" i="24"/>
  <c r="L52" i="20"/>
  <c r="M52" i="20"/>
  <c r="B53" i="20"/>
  <c r="BB22" i="19"/>
  <c r="AQ23" i="19"/>
  <c r="AH22" i="19"/>
  <c r="AU22" i="19"/>
  <c r="AS22" i="19"/>
  <c r="AG22" i="19"/>
  <c r="AT22" i="19"/>
  <c r="AI22" i="19"/>
  <c r="O30" i="24"/>
  <c r="Q30" i="24" s="1"/>
  <c r="AD29" i="24"/>
  <c r="P29" i="24"/>
  <c r="AE29" i="24"/>
  <c r="Z29" i="24"/>
  <c r="AF29" i="24" s="1"/>
  <c r="AC30" i="24"/>
  <c r="AR30" i="24" s="1"/>
  <c r="AW29" i="24"/>
  <c r="W29" i="24"/>
  <c r="Y29" i="24" s="1"/>
  <c r="AB30" i="24"/>
  <c r="AS27" i="23"/>
  <c r="BB27" i="23"/>
  <c r="AH27" i="23"/>
  <c r="AU27" i="23"/>
  <c r="AQ28" i="23"/>
  <c r="O28" i="23"/>
  <c r="Q28" i="23" s="1"/>
  <c r="AG27" i="23"/>
  <c r="AT27" i="23"/>
  <c r="AI27" i="23"/>
  <c r="AB30" i="22"/>
  <c r="AQ30" i="22" s="1"/>
  <c r="AD29" i="22"/>
  <c r="AE29" i="22"/>
  <c r="Z29" i="22"/>
  <c r="AF29" i="22" s="1"/>
  <c r="AC30" i="22"/>
  <c r="AR30" i="22" s="1"/>
  <c r="AW29" i="22"/>
  <c r="P29" i="22"/>
  <c r="W29" i="22"/>
  <c r="Y29" i="22" s="1"/>
  <c r="AI27" i="20"/>
  <c r="AQ28" i="20"/>
  <c r="O28" i="20"/>
  <c r="Q28" i="20" s="1"/>
  <c r="AU27" i="20"/>
  <c r="AH27" i="20"/>
  <c r="BB27" i="20"/>
  <c r="AG27" i="20"/>
  <c r="AT27" i="20"/>
  <c r="K69" i="15" l="1"/>
  <c r="D74" i="32"/>
  <c r="E74" i="32" s="1"/>
  <c r="D57" i="19"/>
  <c r="C57" i="19"/>
  <c r="F56" i="19"/>
  <c r="L54" i="22"/>
  <c r="M54" i="22"/>
  <c r="B55" i="22"/>
  <c r="G46" i="23"/>
  <c r="F46" i="23"/>
  <c r="D47" i="23"/>
  <c r="H46" i="23"/>
  <c r="C47" i="23"/>
  <c r="D45" i="24"/>
  <c r="C45" i="24"/>
  <c r="F44" i="24"/>
  <c r="D54" i="20"/>
  <c r="F53" i="20"/>
  <c r="C54" i="20"/>
  <c r="O23" i="19"/>
  <c r="Q23" i="19" s="1"/>
  <c r="AU29" i="24"/>
  <c r="AH29" i="24"/>
  <c r="AS29" i="24"/>
  <c r="BB29" i="24"/>
  <c r="AB31" i="24"/>
  <c r="P30" i="24"/>
  <c r="Z30" i="24"/>
  <c r="AF30" i="24" s="1"/>
  <c r="AE30" i="24"/>
  <c r="AC31" i="24"/>
  <c r="AR31" i="24" s="1"/>
  <c r="AW30" i="24"/>
  <c r="W30" i="24"/>
  <c r="Y30" i="24" s="1"/>
  <c r="AQ30" i="24"/>
  <c r="O31" i="24"/>
  <c r="Q31" i="24" s="1"/>
  <c r="AI29" i="24"/>
  <c r="AG29" i="24"/>
  <c r="AT29" i="24"/>
  <c r="AD30" i="24"/>
  <c r="AS30" i="24" s="1"/>
  <c r="AB29" i="23"/>
  <c r="AQ29" i="23" s="1"/>
  <c r="AD28" i="23"/>
  <c r="AE28" i="23"/>
  <c r="Z28" i="23"/>
  <c r="AF28" i="23" s="1"/>
  <c r="AC29" i="23"/>
  <c r="AR29" i="23" s="1"/>
  <c r="AW28" i="23"/>
  <c r="P28" i="23"/>
  <c r="W28" i="23"/>
  <c r="Y28" i="23" s="1"/>
  <c r="AS29" i="22"/>
  <c r="BB29" i="22"/>
  <c r="AG29" i="22"/>
  <c r="AT29" i="22"/>
  <c r="O30" i="22"/>
  <c r="Q30" i="22" s="1"/>
  <c r="AI29" i="22"/>
  <c r="AU29" i="22"/>
  <c r="AH29" i="22"/>
  <c r="AD28" i="20"/>
  <c r="P28" i="20"/>
  <c r="AC29" i="20"/>
  <c r="AR29" i="20" s="1"/>
  <c r="AW28" i="20"/>
  <c r="AE28" i="20"/>
  <c r="Z28" i="20"/>
  <c r="AF28" i="20" s="1"/>
  <c r="W28" i="20"/>
  <c r="Y28" i="20" s="1"/>
  <c r="AB29" i="20"/>
  <c r="K70" i="15" l="1"/>
  <c r="D75" i="32"/>
  <c r="E75" i="32" s="1"/>
  <c r="M46" i="23"/>
  <c r="L56" i="19"/>
  <c r="M56" i="19"/>
  <c r="B57" i="19"/>
  <c r="D56" i="22"/>
  <c r="F55" i="22"/>
  <c r="C56" i="22"/>
  <c r="L46" i="23"/>
  <c r="B47" i="23"/>
  <c r="B45" i="24"/>
  <c r="L44" i="24"/>
  <c r="M44" i="24"/>
  <c r="L53" i="20"/>
  <c r="M53" i="20"/>
  <c r="B54" i="20"/>
  <c r="AE23" i="19"/>
  <c r="AC24" i="19"/>
  <c r="AR24" i="19" s="1"/>
  <c r="Z23" i="19"/>
  <c r="AF23" i="19" s="1"/>
  <c r="AW23" i="19"/>
  <c r="P23" i="19"/>
  <c r="W23" i="19"/>
  <c r="Y23" i="19" s="1"/>
  <c r="AB24" i="19"/>
  <c r="AD23" i="19"/>
  <c r="P31" i="24"/>
  <c r="AE31" i="24"/>
  <c r="BB31" i="24" s="1"/>
  <c r="Z31" i="24"/>
  <c r="AF31" i="24" s="1"/>
  <c r="AC32" i="24"/>
  <c r="AR32" i="24" s="1"/>
  <c r="AW31" i="24"/>
  <c r="W31" i="24"/>
  <c r="Y31" i="24" s="1"/>
  <c r="AI30" i="24"/>
  <c r="O32" i="24"/>
  <c r="Q32" i="24" s="1"/>
  <c r="AD31" i="24"/>
  <c r="AS31" i="24" s="1"/>
  <c r="AU30" i="24"/>
  <c r="AH30" i="24"/>
  <c r="AB32" i="24"/>
  <c r="BB30" i="24"/>
  <c r="AG30" i="24"/>
  <c r="AT30" i="24"/>
  <c r="AQ31" i="24"/>
  <c r="AI28" i="23"/>
  <c r="AG28" i="23"/>
  <c r="AT28" i="23"/>
  <c r="AS28" i="23"/>
  <c r="BB28" i="23"/>
  <c r="AH28" i="23"/>
  <c r="AU28" i="23"/>
  <c r="O29" i="23"/>
  <c r="Q29" i="23" s="1"/>
  <c r="AD30" i="22"/>
  <c r="AE30" i="22"/>
  <c r="Z30" i="22"/>
  <c r="AF30" i="22" s="1"/>
  <c r="AC31" i="22"/>
  <c r="AR31" i="22" s="1"/>
  <c r="AW30" i="22"/>
  <c r="P30" i="22"/>
  <c r="W30" i="22"/>
  <c r="Y30" i="22" s="1"/>
  <c r="AB31" i="22"/>
  <c r="AT28" i="20"/>
  <c r="AG28" i="20"/>
  <c r="AS28" i="20"/>
  <c r="BB28" i="20"/>
  <c r="AH28" i="20"/>
  <c r="AU28" i="20"/>
  <c r="O29" i="20"/>
  <c r="Q29" i="20" s="1"/>
  <c r="AQ29" i="20"/>
  <c r="AI28" i="20"/>
  <c r="K71" i="15" l="1"/>
  <c r="D77" i="32" s="1"/>
  <c r="E77" i="32" s="1"/>
  <c r="D76" i="32"/>
  <c r="E76" i="32" s="1"/>
  <c r="D58" i="19"/>
  <c r="F57" i="19"/>
  <c r="C58" i="19"/>
  <c r="L55" i="22"/>
  <c r="M55" i="22"/>
  <c r="B56" i="22"/>
  <c r="D48" i="23"/>
  <c r="C48" i="23"/>
  <c r="B48" i="23" s="1"/>
  <c r="F47" i="23"/>
  <c r="D46" i="24"/>
  <c r="C46" i="24"/>
  <c r="F45" i="24"/>
  <c r="D55" i="20"/>
  <c r="C55" i="20"/>
  <c r="B55" i="20" s="1"/>
  <c r="F54" i="20"/>
  <c r="BB23" i="19"/>
  <c r="AQ24" i="19"/>
  <c r="AS23" i="19"/>
  <c r="AG23" i="19"/>
  <c r="AU23" i="19"/>
  <c r="AH23" i="19"/>
  <c r="AI23" i="19"/>
  <c r="AT23" i="19"/>
  <c r="AI31" i="24"/>
  <c r="P32" i="24"/>
  <c r="Z32" i="24"/>
  <c r="AF32" i="24" s="1"/>
  <c r="AE32" i="24"/>
  <c r="AC33" i="24"/>
  <c r="AR33" i="24" s="1"/>
  <c r="AW32" i="24"/>
  <c r="W32" i="24"/>
  <c r="Y32" i="24" s="1"/>
  <c r="AU31" i="24"/>
  <c r="AH31" i="24"/>
  <c r="AB33" i="24"/>
  <c r="AG31" i="24"/>
  <c r="AT31" i="24"/>
  <c r="O33" i="24"/>
  <c r="Q33" i="24" s="1"/>
  <c r="AQ32" i="24"/>
  <c r="AD32" i="24"/>
  <c r="AS32" i="24" s="1"/>
  <c r="AB30" i="23"/>
  <c r="AQ30" i="23" s="1"/>
  <c r="AD29" i="23"/>
  <c r="AE29" i="23"/>
  <c r="Z29" i="23"/>
  <c r="AF29" i="23" s="1"/>
  <c r="AW29" i="23"/>
  <c r="AC30" i="23"/>
  <c r="AR30" i="23" s="1"/>
  <c r="P29" i="23"/>
  <c r="W29" i="23"/>
  <c r="Y29" i="23" s="1"/>
  <c r="AB30" i="20"/>
  <c r="AQ30" i="20" s="1"/>
  <c r="AH30" i="22"/>
  <c r="AU30" i="22"/>
  <c r="AQ31" i="22"/>
  <c r="O31" i="22"/>
  <c r="Q31" i="22" s="1"/>
  <c r="AI30" i="22"/>
  <c r="AG30" i="22"/>
  <c r="AT30" i="22"/>
  <c r="AS30" i="22"/>
  <c r="BB30" i="22"/>
  <c r="AD29" i="20"/>
  <c r="O30" i="20"/>
  <c r="Q30" i="20" s="1"/>
  <c r="P29" i="20"/>
  <c r="AC30" i="20"/>
  <c r="AR30" i="20" s="1"/>
  <c r="AW29" i="20"/>
  <c r="AE29" i="20"/>
  <c r="Z29" i="20"/>
  <c r="AF29" i="20" s="1"/>
  <c r="W29" i="20"/>
  <c r="Y29" i="20" s="1"/>
  <c r="K72" i="15" l="1"/>
  <c r="D78" i="32" s="1"/>
  <c r="E78" i="32" s="1"/>
  <c r="L57" i="19"/>
  <c r="M57" i="19"/>
  <c r="B58" i="19"/>
  <c r="D57" i="22"/>
  <c r="C57" i="22"/>
  <c r="F56" i="22"/>
  <c r="C49" i="23"/>
  <c r="F48" i="23"/>
  <c r="L48" i="23" s="1"/>
  <c r="D49" i="23"/>
  <c r="L47" i="23"/>
  <c r="M47" i="23"/>
  <c r="M48" i="23"/>
  <c r="L45" i="24"/>
  <c r="M45" i="24"/>
  <c r="B46" i="24"/>
  <c r="L54" i="20"/>
  <c r="M54" i="20"/>
  <c r="D56" i="20"/>
  <c r="C56" i="20"/>
  <c r="F55" i="20"/>
  <c r="L55" i="20" s="1"/>
  <c r="O24" i="19"/>
  <c r="Q24" i="19" s="1"/>
  <c r="O34" i="24"/>
  <c r="Q34" i="24" s="1"/>
  <c r="P33" i="24"/>
  <c r="AE33" i="24"/>
  <c r="AC34" i="24"/>
  <c r="AR34" i="24" s="1"/>
  <c r="Z33" i="24"/>
  <c r="AF33" i="24" s="1"/>
  <c r="AW33" i="24"/>
  <c r="W33" i="24"/>
  <c r="Y33" i="24" s="1"/>
  <c r="AT32" i="24"/>
  <c r="AG32" i="24"/>
  <c r="BB32" i="24"/>
  <c r="AI32" i="24"/>
  <c r="AB34" i="24"/>
  <c r="AD33" i="24"/>
  <c r="AS33" i="24" s="1"/>
  <c r="AQ33" i="24"/>
  <c r="AU32" i="24"/>
  <c r="AH32" i="24"/>
  <c r="O30" i="23"/>
  <c r="Q30" i="23" s="1"/>
  <c r="AI29" i="23"/>
  <c r="AU29" i="23"/>
  <c r="AH29" i="23"/>
  <c r="AG29" i="23"/>
  <c r="AT29" i="23"/>
  <c r="AS29" i="23"/>
  <c r="BB29" i="23"/>
  <c r="AB32" i="22"/>
  <c r="AQ32" i="22" s="1"/>
  <c r="AD31" i="22"/>
  <c r="AE31" i="22"/>
  <c r="Z31" i="22"/>
  <c r="AF31" i="22" s="1"/>
  <c r="AC32" i="22"/>
  <c r="AR32" i="22" s="1"/>
  <c r="AW31" i="22"/>
  <c r="P31" i="22"/>
  <c r="W31" i="22"/>
  <c r="Y31" i="22" s="1"/>
  <c r="P30" i="20"/>
  <c r="AC31" i="20"/>
  <c r="AR31" i="20" s="1"/>
  <c r="AW30" i="20"/>
  <c r="AE30" i="20"/>
  <c r="Z30" i="20"/>
  <c r="AF30" i="20" s="1"/>
  <c r="W30" i="20"/>
  <c r="Y30" i="20" s="1"/>
  <c r="AD30" i="20"/>
  <c r="AI29" i="20"/>
  <c r="AU29" i="20"/>
  <c r="AH29" i="20"/>
  <c r="AT29" i="20"/>
  <c r="AG29" i="20"/>
  <c r="AB31" i="20"/>
  <c r="AS29" i="20"/>
  <c r="BB29" i="20"/>
  <c r="K73" i="15" l="1"/>
  <c r="D79" i="32" s="1"/>
  <c r="E79" i="32" s="1"/>
  <c r="D59" i="19"/>
  <c r="G58" i="19"/>
  <c r="H58" i="19"/>
  <c r="F58" i="19"/>
  <c r="C59" i="19"/>
  <c r="L56" i="22"/>
  <c r="M56" i="22"/>
  <c r="B57" i="22"/>
  <c r="B49" i="23"/>
  <c r="G46" i="24"/>
  <c r="D47" i="24"/>
  <c r="F46" i="24"/>
  <c r="L46" i="24" s="1"/>
  <c r="C47" i="24"/>
  <c r="H46" i="24"/>
  <c r="M55" i="20"/>
  <c r="B56" i="20"/>
  <c r="AB25" i="19"/>
  <c r="P24" i="19"/>
  <c r="AC25" i="19"/>
  <c r="AR25" i="19" s="1"/>
  <c r="W24" i="19"/>
  <c r="Y24" i="19" s="1"/>
  <c r="AE24" i="19"/>
  <c r="AW24" i="19"/>
  <c r="Z24" i="19"/>
  <c r="AF24" i="19" s="1"/>
  <c r="AD24" i="19"/>
  <c r="AD34" i="24"/>
  <c r="AS34" i="24" s="1"/>
  <c r="BB33" i="24"/>
  <c r="AQ34" i="24"/>
  <c r="P34" i="24"/>
  <c r="AC35" i="24"/>
  <c r="AR35" i="24" s="1"/>
  <c r="AW34" i="24"/>
  <c r="Z34" i="24"/>
  <c r="AF34" i="24" s="1"/>
  <c r="W34" i="24"/>
  <c r="Y34" i="24" s="1"/>
  <c r="O35" i="24"/>
  <c r="Q35" i="24" s="1"/>
  <c r="AI33" i="24"/>
  <c r="AU33" i="24"/>
  <c r="AH33" i="24"/>
  <c r="AB35" i="24"/>
  <c r="AG33" i="24"/>
  <c r="AT33" i="24"/>
  <c r="AE34" i="24"/>
  <c r="AB31" i="23"/>
  <c r="AQ31" i="23" s="1"/>
  <c r="AE30" i="23"/>
  <c r="Z30" i="23"/>
  <c r="AF30" i="23" s="1"/>
  <c r="AC31" i="23"/>
  <c r="AR31" i="23" s="1"/>
  <c r="P30" i="23"/>
  <c r="AW30" i="23"/>
  <c r="W30" i="23"/>
  <c r="Y30" i="23" s="1"/>
  <c r="AD30" i="23"/>
  <c r="AI30" i="20"/>
  <c r="AI31" i="22"/>
  <c r="O32" i="22"/>
  <c r="Q32" i="22" s="1"/>
  <c r="AH31" i="22"/>
  <c r="AU31" i="22"/>
  <c r="AG31" i="22"/>
  <c r="AT31" i="22"/>
  <c r="AS31" i="22"/>
  <c r="BB31" i="22"/>
  <c r="AQ31" i="20"/>
  <c r="AS30" i="20"/>
  <c r="BB30" i="20"/>
  <c r="AH30" i="20"/>
  <c r="AU30" i="20"/>
  <c r="O31" i="20"/>
  <c r="Q31" i="20" s="1"/>
  <c r="AT30" i="20"/>
  <c r="AG30" i="20"/>
  <c r="K74" i="15" l="1"/>
  <c r="D80" i="32" s="1"/>
  <c r="E80" i="32" s="1"/>
  <c r="M58" i="19"/>
  <c r="B59" i="19"/>
  <c r="L58" i="19"/>
  <c r="D58" i="22"/>
  <c r="C58" i="22"/>
  <c r="F57" i="22"/>
  <c r="D50" i="23"/>
  <c r="C50" i="23"/>
  <c r="B50" i="23" s="1"/>
  <c r="F49" i="23"/>
  <c r="M46" i="24"/>
  <c r="B47" i="24"/>
  <c r="D57" i="20"/>
  <c r="F56" i="20"/>
  <c r="C57" i="20"/>
  <c r="B57" i="20" s="1"/>
  <c r="AT24" i="19"/>
  <c r="AS24" i="19"/>
  <c r="AG24" i="19"/>
  <c r="AI24" i="19"/>
  <c r="AQ25" i="19"/>
  <c r="AH24" i="19"/>
  <c r="AU24" i="19"/>
  <c r="BB24" i="19"/>
  <c r="BB34" i="24"/>
  <c r="AQ35" i="24"/>
  <c r="AB36" i="24"/>
  <c r="AU34" i="24"/>
  <c r="AH34" i="24"/>
  <c r="P35" i="24"/>
  <c r="AC36" i="24"/>
  <c r="AR36" i="24" s="1"/>
  <c r="AW35" i="24"/>
  <c r="AE35" i="24"/>
  <c r="Z35" i="24"/>
  <c r="AF35" i="24" s="1"/>
  <c r="W35" i="24"/>
  <c r="Y35" i="24" s="1"/>
  <c r="AD35" i="24"/>
  <c r="AS35" i="24" s="1"/>
  <c r="AG34" i="24"/>
  <c r="AT34" i="24"/>
  <c r="AI34" i="24"/>
  <c r="AG30" i="23"/>
  <c r="AT30" i="23"/>
  <c r="O31" i="23"/>
  <c r="Q31" i="23" s="1"/>
  <c r="AS30" i="23"/>
  <c r="BB30" i="23"/>
  <c r="AI30" i="23"/>
  <c r="AH30" i="23"/>
  <c r="AU30" i="23"/>
  <c r="AB33" i="22"/>
  <c r="AQ33" i="22" s="1"/>
  <c r="AD32" i="22"/>
  <c r="AE32" i="22"/>
  <c r="Z32" i="22"/>
  <c r="AF32" i="22" s="1"/>
  <c r="AC33" i="22"/>
  <c r="AR33" i="22" s="1"/>
  <c r="AW32" i="22"/>
  <c r="P32" i="22"/>
  <c r="W32" i="22"/>
  <c r="Y32" i="22" s="1"/>
  <c r="AD31" i="20"/>
  <c r="P31" i="20"/>
  <c r="AC32" i="20"/>
  <c r="AR32" i="20" s="1"/>
  <c r="AW31" i="20"/>
  <c r="AE31" i="20"/>
  <c r="Z31" i="20"/>
  <c r="AF31" i="20" s="1"/>
  <c r="W31" i="20"/>
  <c r="Y31" i="20" s="1"/>
  <c r="AB32" i="20"/>
  <c r="K75" i="15" l="1"/>
  <c r="D81" i="32" s="1"/>
  <c r="E81" i="32" s="1"/>
  <c r="G10" i="15"/>
  <c r="N16" i="32" s="1"/>
  <c r="D60" i="19"/>
  <c r="F59" i="19"/>
  <c r="C60" i="19"/>
  <c r="L57" i="22"/>
  <c r="M57" i="22"/>
  <c r="B58" i="22"/>
  <c r="D51" i="23"/>
  <c r="C51" i="23"/>
  <c r="F50" i="23"/>
  <c r="M50" i="23" s="1"/>
  <c r="L49" i="23"/>
  <c r="M49" i="23"/>
  <c r="D48" i="24"/>
  <c r="F47" i="24"/>
  <c r="C48" i="24"/>
  <c r="L56" i="20"/>
  <c r="M56" i="20"/>
  <c r="D58" i="20"/>
  <c r="F57" i="20"/>
  <c r="L57" i="20" s="1"/>
  <c r="C58" i="20"/>
  <c r="C10" i="15"/>
  <c r="G16" i="32" s="1"/>
  <c r="B10" i="15"/>
  <c r="D11" i="15" s="1"/>
  <c r="H17" i="32" s="1"/>
  <c r="O25" i="19"/>
  <c r="Q25" i="19" s="1"/>
  <c r="AI35" i="24"/>
  <c r="AU35" i="24"/>
  <c r="AH35" i="24"/>
  <c r="AQ36" i="24"/>
  <c r="O36" i="24"/>
  <c r="Q36" i="24" s="1"/>
  <c r="AG35" i="24"/>
  <c r="AT35" i="24"/>
  <c r="BB35" i="24"/>
  <c r="AB32" i="23"/>
  <c r="AQ32" i="23" s="1"/>
  <c r="AE31" i="23"/>
  <c r="Z31" i="23"/>
  <c r="AF31" i="23" s="1"/>
  <c r="AW31" i="23"/>
  <c r="P31" i="23"/>
  <c r="AC32" i="23"/>
  <c r="AR32" i="23" s="1"/>
  <c r="W31" i="23"/>
  <c r="Y31" i="23" s="1"/>
  <c r="AD31" i="23"/>
  <c r="AG32" i="22"/>
  <c r="AT32" i="22"/>
  <c r="AS32" i="22"/>
  <c r="BB32" i="22"/>
  <c r="AI32" i="22"/>
  <c r="AU32" i="22"/>
  <c r="AH32" i="22"/>
  <c r="O33" i="22"/>
  <c r="Q33" i="22" s="1"/>
  <c r="AU31" i="20"/>
  <c r="AH31" i="20"/>
  <c r="AT31" i="20"/>
  <c r="AG31" i="20"/>
  <c r="AQ32" i="20"/>
  <c r="O32" i="20"/>
  <c r="Q32" i="20" s="1"/>
  <c r="AI31" i="20"/>
  <c r="AS31" i="20"/>
  <c r="BB31" i="20"/>
  <c r="E10" i="15"/>
  <c r="L4" i="14"/>
  <c r="L5" i="14"/>
  <c r="L6" i="14"/>
  <c r="L7" i="14"/>
  <c r="L8" i="14"/>
  <c r="J4" i="14"/>
  <c r="J5" i="14"/>
  <c r="J6" i="14"/>
  <c r="J7" i="14"/>
  <c r="J8" i="14"/>
  <c r="I4" i="14"/>
  <c r="I5" i="14"/>
  <c r="I6" i="14"/>
  <c r="I7" i="14"/>
  <c r="I8" i="14"/>
  <c r="C50" i="9"/>
  <c r="C49" i="9"/>
  <c r="C11" i="15" l="1"/>
  <c r="F16" i="32"/>
  <c r="K76" i="15"/>
  <c r="D82" i="32" s="1"/>
  <c r="E82" i="32" s="1"/>
  <c r="E28" i="31"/>
  <c r="G17" i="32"/>
  <c r="J10" i="15"/>
  <c r="M57" i="20"/>
  <c r="L50" i="23"/>
  <c r="L59" i="19"/>
  <c r="M59" i="19"/>
  <c r="B60" i="19"/>
  <c r="D59" i="22"/>
  <c r="G58" i="22"/>
  <c r="F58" i="22"/>
  <c r="C59" i="22"/>
  <c r="B59" i="22" s="1"/>
  <c r="H58" i="22"/>
  <c r="B51" i="23"/>
  <c r="L47" i="24"/>
  <c r="M47" i="24"/>
  <c r="B48" i="24"/>
  <c r="B58" i="20"/>
  <c r="Z25" i="19"/>
  <c r="AF25" i="19" s="1"/>
  <c r="AW25" i="19"/>
  <c r="W25" i="19"/>
  <c r="Y25" i="19" s="1"/>
  <c r="P25" i="19"/>
  <c r="AE25" i="19"/>
  <c r="AC26" i="19"/>
  <c r="AR26" i="19" s="1"/>
  <c r="AB26" i="19"/>
  <c r="AD25" i="19"/>
  <c r="AB37" i="24"/>
  <c r="P36" i="24"/>
  <c r="AC37" i="24"/>
  <c r="AR37" i="24" s="1"/>
  <c r="AW36" i="24"/>
  <c r="Z36" i="24"/>
  <c r="AF36" i="24" s="1"/>
  <c r="AE36" i="24"/>
  <c r="W36" i="24"/>
  <c r="Y36" i="24" s="1"/>
  <c r="AD36" i="24"/>
  <c r="AG31" i="23"/>
  <c r="AT31" i="23"/>
  <c r="AU31" i="23"/>
  <c r="AH31" i="23"/>
  <c r="AI31" i="23"/>
  <c r="AS31" i="23"/>
  <c r="BB31" i="23"/>
  <c r="O32" i="23"/>
  <c r="Q32" i="23" s="1"/>
  <c r="AB33" i="20"/>
  <c r="AQ33" i="20" s="1"/>
  <c r="AB34" i="22"/>
  <c r="AQ34" i="22" s="1"/>
  <c r="AD33" i="22"/>
  <c r="AC34" i="22"/>
  <c r="AR34" i="22" s="1"/>
  <c r="AE33" i="22"/>
  <c r="Z33" i="22"/>
  <c r="AF33" i="22" s="1"/>
  <c r="P33" i="22"/>
  <c r="AW33" i="22"/>
  <c r="W33" i="22"/>
  <c r="Y33" i="22" s="1"/>
  <c r="AD32" i="20"/>
  <c r="P32" i="20"/>
  <c r="AC33" i="20"/>
  <c r="AR33" i="20" s="1"/>
  <c r="AW32" i="20"/>
  <c r="AE32" i="20"/>
  <c r="Z32" i="20"/>
  <c r="AF32" i="20" s="1"/>
  <c r="W32" i="20"/>
  <c r="Y32" i="20" s="1"/>
  <c r="B11" i="15"/>
  <c r="B69" i="9"/>
  <c r="K77" i="15" l="1"/>
  <c r="D83" i="32" s="1"/>
  <c r="E83" i="32" s="1"/>
  <c r="F17" i="32"/>
  <c r="M58" i="22"/>
  <c r="D61" i="19"/>
  <c r="C61" i="19"/>
  <c r="F60" i="19"/>
  <c r="C60" i="22"/>
  <c r="B60" i="22" s="1"/>
  <c r="D60" i="22"/>
  <c r="F59" i="22"/>
  <c r="L59" i="22" s="1"/>
  <c r="L58" i="22"/>
  <c r="D52" i="23"/>
  <c r="C52" i="23"/>
  <c r="B52" i="23" s="1"/>
  <c r="F51" i="23"/>
  <c r="D49" i="24"/>
  <c r="F48" i="24"/>
  <c r="C49" i="24"/>
  <c r="G58" i="20"/>
  <c r="D59" i="20"/>
  <c r="H58" i="20"/>
  <c r="F58" i="20"/>
  <c r="C59" i="20"/>
  <c r="O26" i="19"/>
  <c r="Q26" i="19" s="1"/>
  <c r="AS25" i="19"/>
  <c r="AG25" i="19"/>
  <c r="AI25" i="19"/>
  <c r="BB25" i="19"/>
  <c r="AQ26" i="19"/>
  <c r="AT25" i="19"/>
  <c r="AU25" i="19"/>
  <c r="AH25" i="19"/>
  <c r="AT36" i="24"/>
  <c r="AG36" i="24"/>
  <c r="AI36" i="24"/>
  <c r="AS36" i="24"/>
  <c r="BB36" i="24"/>
  <c r="O37" i="24"/>
  <c r="Q37" i="24" s="1"/>
  <c r="AH36" i="24"/>
  <c r="AU36" i="24"/>
  <c r="AQ37" i="24"/>
  <c r="AD32" i="23"/>
  <c r="AE32" i="23"/>
  <c r="Z32" i="23"/>
  <c r="AF32" i="23" s="1"/>
  <c r="AC33" i="23"/>
  <c r="AR33" i="23" s="1"/>
  <c r="AW32" i="23"/>
  <c r="P32" i="23"/>
  <c r="W32" i="23"/>
  <c r="Y32" i="23" s="1"/>
  <c r="AB33" i="23"/>
  <c r="AI33" i="22"/>
  <c r="AH33" i="22"/>
  <c r="AU33" i="22"/>
  <c r="AG33" i="22"/>
  <c r="AT33" i="22"/>
  <c r="O34" i="22"/>
  <c r="Q34" i="22" s="1"/>
  <c r="AS33" i="22"/>
  <c r="BB33" i="22"/>
  <c r="O33" i="20"/>
  <c r="Q33" i="20" s="1"/>
  <c r="AI32" i="20"/>
  <c r="AH32" i="20"/>
  <c r="AU32" i="20"/>
  <c r="AT32" i="20"/>
  <c r="AG32" i="20"/>
  <c r="AS32" i="20"/>
  <c r="BB32" i="20"/>
  <c r="F11" i="15"/>
  <c r="D12" i="15"/>
  <c r="DU61" i="9"/>
  <c r="DY61" i="9"/>
  <c r="EC61" i="9"/>
  <c r="EG61" i="9"/>
  <c r="EK61" i="9"/>
  <c r="EO61" i="9"/>
  <c r="ES61" i="9"/>
  <c r="EW61" i="9"/>
  <c r="FA61" i="9"/>
  <c r="FE61" i="9"/>
  <c r="FI61" i="9"/>
  <c r="FM61" i="9"/>
  <c r="FQ61" i="9"/>
  <c r="FU61" i="9"/>
  <c r="FY61" i="9"/>
  <c r="GC61" i="9"/>
  <c r="GG61" i="9"/>
  <c r="GK61" i="9"/>
  <c r="GO61" i="9"/>
  <c r="GS61" i="9"/>
  <c r="GW61" i="9"/>
  <c r="HA61" i="9"/>
  <c r="HE61" i="9"/>
  <c r="HI61" i="9"/>
  <c r="HM61" i="9"/>
  <c r="HQ61" i="9"/>
  <c r="HU61" i="9"/>
  <c r="HY61" i="9"/>
  <c r="IC61" i="9"/>
  <c r="IG61" i="9"/>
  <c r="IF61" i="9"/>
  <c r="IE61" i="9"/>
  <c r="ID61" i="9"/>
  <c r="IB61" i="9"/>
  <c r="IA61" i="9"/>
  <c r="HZ61" i="9"/>
  <c r="HX61" i="9"/>
  <c r="HW61" i="9"/>
  <c r="HV61" i="9"/>
  <c r="HT61" i="9"/>
  <c r="HS61" i="9"/>
  <c r="HR61" i="9"/>
  <c r="HP61" i="9"/>
  <c r="HO61" i="9"/>
  <c r="HN61" i="9"/>
  <c r="HL61" i="9"/>
  <c r="HK61" i="9"/>
  <c r="HJ61" i="9"/>
  <c r="HH61" i="9"/>
  <c r="HG61" i="9"/>
  <c r="HF61" i="9"/>
  <c r="HD61" i="9"/>
  <c r="HC61" i="9"/>
  <c r="HB61" i="9"/>
  <c r="GZ61" i="9"/>
  <c r="GY61" i="9"/>
  <c r="GX61" i="9"/>
  <c r="GV61" i="9"/>
  <c r="GU61" i="9"/>
  <c r="GT61" i="9"/>
  <c r="GR61" i="9"/>
  <c r="GQ61" i="9"/>
  <c r="GP61" i="9"/>
  <c r="GN61" i="9"/>
  <c r="GM61" i="9"/>
  <c r="GL61" i="9"/>
  <c r="GJ61" i="9"/>
  <c r="GI61" i="9"/>
  <c r="GH61" i="9"/>
  <c r="GF61" i="9"/>
  <c r="GE61" i="9"/>
  <c r="GD61" i="9"/>
  <c r="GB61" i="9"/>
  <c r="GA61" i="9"/>
  <c r="FZ61" i="9"/>
  <c r="FX61" i="9"/>
  <c r="FW61" i="9"/>
  <c r="FV61" i="9"/>
  <c r="FT61" i="9"/>
  <c r="FS61" i="9"/>
  <c r="FR61" i="9"/>
  <c r="FP61" i="9"/>
  <c r="FO61" i="9"/>
  <c r="FN61" i="9"/>
  <c r="FL61" i="9"/>
  <c r="FK61" i="9"/>
  <c r="FJ61" i="9"/>
  <c r="FH61" i="9"/>
  <c r="FG61" i="9"/>
  <c r="FF61" i="9"/>
  <c r="FD61" i="9"/>
  <c r="FC61" i="9"/>
  <c r="FB61" i="9"/>
  <c r="EZ61" i="9"/>
  <c r="EY61" i="9"/>
  <c r="EX61" i="9"/>
  <c r="EV61" i="9"/>
  <c r="EU61" i="9"/>
  <c r="ET61" i="9"/>
  <c r="ER61" i="9"/>
  <c r="EQ61" i="9"/>
  <c r="EP61" i="9"/>
  <c r="EN61" i="9"/>
  <c r="EM61" i="9"/>
  <c r="EL61" i="9"/>
  <c r="EJ61" i="9"/>
  <c r="EI61" i="9"/>
  <c r="EH61" i="9"/>
  <c r="EF61" i="9"/>
  <c r="EE61" i="9"/>
  <c r="ED61" i="9"/>
  <c r="EB61" i="9"/>
  <c r="EA61" i="9"/>
  <c r="DZ61" i="9"/>
  <c r="DX61" i="9"/>
  <c r="DW61" i="9"/>
  <c r="DV61" i="9"/>
  <c r="DT61" i="9"/>
  <c r="DS61" i="9"/>
  <c r="DR61" i="9"/>
  <c r="K78" i="15" l="1"/>
  <c r="D84" i="32" s="1"/>
  <c r="E84" i="32" s="1"/>
  <c r="C12" i="15"/>
  <c r="G18" i="32" s="1"/>
  <c r="H18" i="32"/>
  <c r="M59" i="22"/>
  <c r="L60" i="19"/>
  <c r="M60" i="19"/>
  <c r="B61" i="19"/>
  <c r="D61" i="22"/>
  <c r="C61" i="22"/>
  <c r="F60" i="22"/>
  <c r="M60" i="22" s="1"/>
  <c r="C53" i="23"/>
  <c r="F52" i="23"/>
  <c r="M52" i="23" s="1"/>
  <c r="D53" i="23"/>
  <c r="L52" i="23"/>
  <c r="L51" i="23"/>
  <c r="M51" i="23"/>
  <c r="L48" i="24"/>
  <c r="M48" i="24"/>
  <c r="B49" i="24"/>
  <c r="M58" i="20"/>
  <c r="L58" i="20"/>
  <c r="B59" i="20"/>
  <c r="AB27" i="19"/>
  <c r="AD26" i="19"/>
  <c r="Z26" i="19"/>
  <c r="AF26" i="19" s="1"/>
  <c r="AW26" i="19"/>
  <c r="W26" i="19"/>
  <c r="Y26" i="19" s="1"/>
  <c r="AE26" i="19"/>
  <c r="AC27" i="19"/>
  <c r="AR27" i="19" s="1"/>
  <c r="P26" i="19"/>
  <c r="AB38" i="24"/>
  <c r="AQ38" i="24" s="1"/>
  <c r="AD37" i="24"/>
  <c r="P37" i="24"/>
  <c r="AC38" i="24"/>
  <c r="AR38" i="24" s="1"/>
  <c r="AW37" i="24"/>
  <c r="AE37" i="24"/>
  <c r="Z37" i="24"/>
  <c r="AF37" i="24" s="1"/>
  <c r="W37" i="24"/>
  <c r="Y37" i="24" s="1"/>
  <c r="AQ33" i="23"/>
  <c r="O33" i="23"/>
  <c r="Q33" i="23" s="1"/>
  <c r="AI32" i="23"/>
  <c r="AH32" i="23"/>
  <c r="AU32" i="23"/>
  <c r="AG32" i="23"/>
  <c r="AT32" i="23"/>
  <c r="AS32" i="23"/>
  <c r="BB32" i="23"/>
  <c r="O35" i="22"/>
  <c r="Q35" i="22" s="1"/>
  <c r="AD34" i="22"/>
  <c r="AB35" i="22"/>
  <c r="AC35" i="22"/>
  <c r="AR35" i="22" s="1"/>
  <c r="AW34" i="22"/>
  <c r="Z34" i="22"/>
  <c r="AF34" i="22" s="1"/>
  <c r="P34" i="22"/>
  <c r="W34" i="22"/>
  <c r="Y34" i="22" s="1"/>
  <c r="AE34" i="22"/>
  <c r="O34" i="20"/>
  <c r="Q34" i="20" s="1"/>
  <c r="P33" i="20"/>
  <c r="AW33" i="20"/>
  <c r="AC34" i="20"/>
  <c r="AR34" i="20" s="1"/>
  <c r="AE33" i="20"/>
  <c r="Z33" i="20"/>
  <c r="AF33" i="20" s="1"/>
  <c r="W33" i="20"/>
  <c r="Y33" i="20" s="1"/>
  <c r="AB34" i="20"/>
  <c r="AD33" i="20"/>
  <c r="J11" i="15"/>
  <c r="BA75" i="9"/>
  <c r="DR69" i="9"/>
  <c r="CZ69" i="9"/>
  <c r="AN69" i="9"/>
  <c r="DQ67" i="9"/>
  <c r="DQ69" i="9" s="1"/>
  <c r="DP67" i="9"/>
  <c r="DP69" i="9" s="1"/>
  <c r="DO67" i="9"/>
  <c r="DO69" i="9" s="1"/>
  <c r="DN67" i="9"/>
  <c r="DN69" i="9" s="1"/>
  <c r="DM67" i="9"/>
  <c r="DM69" i="9" s="1"/>
  <c r="DL67" i="9"/>
  <c r="DL69" i="9" s="1"/>
  <c r="DK67" i="9"/>
  <c r="DK69" i="9" s="1"/>
  <c r="DJ67" i="9"/>
  <c r="DJ69" i="9" s="1"/>
  <c r="DI67" i="9"/>
  <c r="DI69" i="9" s="1"/>
  <c r="DH67" i="9"/>
  <c r="DH69" i="9" s="1"/>
  <c r="DG67" i="9"/>
  <c r="DG69" i="9" s="1"/>
  <c r="DE67" i="9"/>
  <c r="DE69" i="9" s="1"/>
  <c r="DD67" i="9"/>
  <c r="DD69" i="9" s="1"/>
  <c r="DC67" i="9"/>
  <c r="DC69" i="9" s="1"/>
  <c r="DB67" i="9"/>
  <c r="DB69" i="9" s="1"/>
  <c r="DA67" i="9"/>
  <c r="DA69" i="9" s="1"/>
  <c r="CZ67" i="9"/>
  <c r="CY67" i="9"/>
  <c r="CY69" i="9" s="1"/>
  <c r="CX67" i="9"/>
  <c r="CX69" i="9" s="1"/>
  <c r="CW67" i="9"/>
  <c r="CW69" i="9" s="1"/>
  <c r="CV67" i="9"/>
  <c r="CV69" i="9" s="1"/>
  <c r="CU67" i="9"/>
  <c r="CU69" i="9" s="1"/>
  <c r="CS67" i="9"/>
  <c r="CS69" i="9" s="1"/>
  <c r="CR67" i="9"/>
  <c r="CR69" i="9" s="1"/>
  <c r="CQ67" i="9"/>
  <c r="CQ69" i="9" s="1"/>
  <c r="CP67" i="9"/>
  <c r="CP69" i="9" s="1"/>
  <c r="CO67" i="9"/>
  <c r="CO69" i="9" s="1"/>
  <c r="CN67" i="9"/>
  <c r="CN69" i="9" s="1"/>
  <c r="CM67" i="9"/>
  <c r="CM69" i="9" s="1"/>
  <c r="CL67" i="9"/>
  <c r="CL69" i="9" s="1"/>
  <c r="CK67" i="9"/>
  <c r="CK69" i="9" s="1"/>
  <c r="CJ67" i="9"/>
  <c r="CJ69" i="9" s="1"/>
  <c r="CI67" i="9"/>
  <c r="CI69" i="9" s="1"/>
  <c r="CG67" i="9"/>
  <c r="CG69" i="9" s="1"/>
  <c r="CF67" i="9"/>
  <c r="CF69" i="9" s="1"/>
  <c r="CE67" i="9"/>
  <c r="CE69" i="9" s="1"/>
  <c r="CD67" i="9"/>
  <c r="CD69" i="9" s="1"/>
  <c r="CC67" i="9"/>
  <c r="CC69" i="9" s="1"/>
  <c r="CB67" i="9"/>
  <c r="CB69" i="9" s="1"/>
  <c r="CA67" i="9"/>
  <c r="CA69" i="9" s="1"/>
  <c r="BZ67" i="9"/>
  <c r="BZ69" i="9" s="1"/>
  <c r="BY67" i="9"/>
  <c r="BY69" i="9" s="1"/>
  <c r="BX67" i="9"/>
  <c r="BX69" i="9" s="1"/>
  <c r="BW67" i="9"/>
  <c r="BW69" i="9" s="1"/>
  <c r="BU67" i="9"/>
  <c r="BU69" i="9" s="1"/>
  <c r="BT67" i="9"/>
  <c r="BT69" i="9" s="1"/>
  <c r="BS67" i="9"/>
  <c r="BS69" i="9" s="1"/>
  <c r="BR67" i="9"/>
  <c r="BR69" i="9" s="1"/>
  <c r="BQ67" i="9"/>
  <c r="BQ69" i="9" s="1"/>
  <c r="BP67" i="9"/>
  <c r="BP69" i="9" s="1"/>
  <c r="BO67" i="9"/>
  <c r="BO69" i="9" s="1"/>
  <c r="BN67" i="9"/>
  <c r="BN69" i="9" s="1"/>
  <c r="BM67" i="9"/>
  <c r="BM69" i="9" s="1"/>
  <c r="BL67" i="9"/>
  <c r="BL69" i="9" s="1"/>
  <c r="BK67" i="9"/>
  <c r="BK69" i="9" s="1"/>
  <c r="BI67" i="9"/>
  <c r="BI69" i="9" s="1"/>
  <c r="BH67" i="9"/>
  <c r="BH69" i="9" s="1"/>
  <c r="BG67" i="9"/>
  <c r="BG69" i="9" s="1"/>
  <c r="BF67" i="9"/>
  <c r="BF69" i="9" s="1"/>
  <c r="BE67" i="9"/>
  <c r="BE69" i="9" s="1"/>
  <c r="BD67" i="9"/>
  <c r="BD69" i="9" s="1"/>
  <c r="BC67" i="9"/>
  <c r="BC69" i="9" s="1"/>
  <c r="BB67" i="9"/>
  <c r="BB69" i="9" s="1"/>
  <c r="BA67" i="9"/>
  <c r="BA69" i="9" s="1"/>
  <c r="AZ67" i="9"/>
  <c r="AZ69" i="9" s="1"/>
  <c r="AY67" i="9"/>
  <c r="AY69" i="9" s="1"/>
  <c r="AW67" i="9"/>
  <c r="AW69" i="9" s="1"/>
  <c r="AV67" i="9"/>
  <c r="AV69" i="9" s="1"/>
  <c r="AU67" i="9"/>
  <c r="AU69" i="9" s="1"/>
  <c r="AT67" i="9"/>
  <c r="AT69" i="9" s="1"/>
  <c r="AS67" i="9"/>
  <c r="AS69" i="9" s="1"/>
  <c r="AR67" i="9"/>
  <c r="AR69" i="9" s="1"/>
  <c r="AQ67" i="9"/>
  <c r="AQ69" i="9" s="1"/>
  <c r="AP67" i="9"/>
  <c r="AP69" i="9" s="1"/>
  <c r="AO67" i="9"/>
  <c r="AO69" i="9" s="1"/>
  <c r="AN67" i="9"/>
  <c r="AM67" i="9"/>
  <c r="AM69" i="9" s="1"/>
  <c r="AK67" i="9"/>
  <c r="AK69" i="9" s="1"/>
  <c r="AJ67" i="9"/>
  <c r="AJ69" i="9" s="1"/>
  <c r="AI67" i="9"/>
  <c r="AI69" i="9" s="1"/>
  <c r="AH67" i="9"/>
  <c r="AH69" i="9" s="1"/>
  <c r="AG67" i="9"/>
  <c r="AG69" i="9" s="1"/>
  <c r="AF67" i="9"/>
  <c r="AF69" i="9" s="1"/>
  <c r="AE67" i="9"/>
  <c r="AE69" i="9" s="1"/>
  <c r="AD67" i="9"/>
  <c r="AD69" i="9" s="1"/>
  <c r="AC67" i="9"/>
  <c r="AC69" i="9" s="1"/>
  <c r="AB67" i="9"/>
  <c r="AB69" i="9" s="1"/>
  <c r="AA67" i="9"/>
  <c r="AA69" i="9" s="1"/>
  <c r="Y67" i="9"/>
  <c r="Y69" i="9" s="1"/>
  <c r="X67" i="9"/>
  <c r="X69" i="9" s="1"/>
  <c r="W67" i="9"/>
  <c r="W69" i="9" s="1"/>
  <c r="V67" i="9"/>
  <c r="V69" i="9" s="1"/>
  <c r="U67" i="9"/>
  <c r="U69" i="9" s="1"/>
  <c r="T67" i="9"/>
  <c r="T69" i="9" s="1"/>
  <c r="S67" i="9"/>
  <c r="S69" i="9" s="1"/>
  <c r="R67" i="9"/>
  <c r="R69" i="9" s="1"/>
  <c r="Q67" i="9"/>
  <c r="Q69" i="9" s="1"/>
  <c r="P67" i="9"/>
  <c r="P69" i="9" s="1"/>
  <c r="O67" i="9"/>
  <c r="O69" i="9" s="1"/>
  <c r="M67" i="9"/>
  <c r="M69" i="9" s="1"/>
  <c r="L67" i="9"/>
  <c r="L69" i="9" s="1"/>
  <c r="K67" i="9"/>
  <c r="K69" i="9" s="1"/>
  <c r="J67" i="9"/>
  <c r="J69" i="9" s="1"/>
  <c r="I67" i="9"/>
  <c r="I69" i="9" s="1"/>
  <c r="H67" i="9"/>
  <c r="H69" i="9" s="1"/>
  <c r="G67" i="9"/>
  <c r="G69" i="9" s="1"/>
  <c r="F67" i="9"/>
  <c r="F69" i="9" s="1"/>
  <c r="E67" i="9"/>
  <c r="E69" i="9" s="1"/>
  <c r="D67" i="9"/>
  <c r="D69" i="9" s="1"/>
  <c r="C67" i="9"/>
  <c r="C69" i="9" s="1"/>
  <c r="B66" i="9"/>
  <c r="AW73" i="9"/>
  <c r="AW75" i="9" s="1"/>
  <c r="AV73" i="9"/>
  <c r="AV75" i="9" s="1"/>
  <c r="AU73" i="9"/>
  <c r="AU75" i="9" s="1"/>
  <c r="AT73" i="9"/>
  <c r="AT75" i="9" s="1"/>
  <c r="AS73" i="9"/>
  <c r="AS75" i="9" s="1"/>
  <c r="AR73" i="9"/>
  <c r="AR75" i="9" s="1"/>
  <c r="AQ73" i="9"/>
  <c r="AQ75" i="9" s="1"/>
  <c r="AP73" i="9"/>
  <c r="AP75" i="9" s="1"/>
  <c r="AO73" i="9"/>
  <c r="AO75" i="9" s="1"/>
  <c r="AN73" i="9"/>
  <c r="AN75" i="9" s="1"/>
  <c r="AM73" i="9"/>
  <c r="AM75" i="9" s="1"/>
  <c r="AK73" i="9"/>
  <c r="AK75" i="9" s="1"/>
  <c r="AJ73" i="9"/>
  <c r="AJ75" i="9" s="1"/>
  <c r="AI73" i="9"/>
  <c r="AI75" i="9" s="1"/>
  <c r="AH73" i="9"/>
  <c r="AH75" i="9" s="1"/>
  <c r="AG73" i="9"/>
  <c r="AG75" i="9" s="1"/>
  <c r="AF73" i="9"/>
  <c r="AF75" i="9" s="1"/>
  <c r="AE73" i="9"/>
  <c r="AE75" i="9" s="1"/>
  <c r="AD73" i="9"/>
  <c r="AD75" i="9" s="1"/>
  <c r="AC73" i="9"/>
  <c r="AC75" i="9" s="1"/>
  <c r="AB73" i="9"/>
  <c r="AB75" i="9" s="1"/>
  <c r="AA73" i="9"/>
  <c r="AA75" i="9" s="1"/>
  <c r="Y73" i="9"/>
  <c r="Y75" i="9" s="1"/>
  <c r="X73" i="9"/>
  <c r="X75" i="9" s="1"/>
  <c r="W73" i="9"/>
  <c r="W75" i="9" s="1"/>
  <c r="V73" i="9"/>
  <c r="V75" i="9" s="1"/>
  <c r="U73" i="9"/>
  <c r="U75" i="9" s="1"/>
  <c r="T73" i="9"/>
  <c r="T75" i="9" s="1"/>
  <c r="S73" i="9"/>
  <c r="S75" i="9" s="1"/>
  <c r="R73" i="9"/>
  <c r="R75" i="9" s="1"/>
  <c r="Q73" i="9"/>
  <c r="Q75" i="9" s="1"/>
  <c r="P73" i="9"/>
  <c r="P75" i="9" s="1"/>
  <c r="O73" i="9"/>
  <c r="O75" i="9" s="1"/>
  <c r="M73" i="9"/>
  <c r="M75" i="9" s="1"/>
  <c r="L73" i="9"/>
  <c r="L75" i="9" s="1"/>
  <c r="K73" i="9"/>
  <c r="K75" i="9" s="1"/>
  <c r="J73" i="9"/>
  <c r="J75" i="9" s="1"/>
  <c r="I73" i="9"/>
  <c r="I75" i="9" s="1"/>
  <c r="H73" i="9"/>
  <c r="H75" i="9" s="1"/>
  <c r="G73" i="9"/>
  <c r="G75" i="9" s="1"/>
  <c r="F73" i="9"/>
  <c r="F75" i="9" s="1"/>
  <c r="E73" i="9"/>
  <c r="E75" i="9" s="1"/>
  <c r="D73" i="9"/>
  <c r="D75" i="9" s="1"/>
  <c r="C73" i="9"/>
  <c r="C75" i="9" s="1"/>
  <c r="B72" i="9"/>
  <c r="B12" i="15" l="1"/>
  <c r="F12" i="15" s="1"/>
  <c r="K79" i="15"/>
  <c r="D85" i="32" s="1"/>
  <c r="E85" i="32" s="1"/>
  <c r="F18" i="32"/>
  <c r="D62" i="19"/>
  <c r="C62" i="19"/>
  <c r="F61" i="19"/>
  <c r="L60" i="22"/>
  <c r="B61" i="22"/>
  <c r="B53" i="23"/>
  <c r="D50" i="24"/>
  <c r="C50" i="24"/>
  <c r="F49" i="24"/>
  <c r="D60" i="20"/>
  <c r="C60" i="20"/>
  <c r="F59" i="20"/>
  <c r="BB26" i="19"/>
  <c r="AU26" i="19"/>
  <c r="AH26" i="19"/>
  <c r="AT26" i="19"/>
  <c r="AQ27" i="19"/>
  <c r="AI26" i="19"/>
  <c r="AS26" i="19"/>
  <c r="AG26" i="19"/>
  <c r="AI37" i="24"/>
  <c r="AS37" i="24"/>
  <c r="BB37" i="24"/>
  <c r="AU37" i="24"/>
  <c r="AH37" i="24"/>
  <c r="O38" i="24"/>
  <c r="Q38" i="24" s="1"/>
  <c r="AG37" i="24"/>
  <c r="AT37" i="24"/>
  <c r="AD33" i="23"/>
  <c r="AC34" i="23"/>
  <c r="AR34" i="23" s="1"/>
  <c r="AE33" i="23"/>
  <c r="Z33" i="23"/>
  <c r="AF33" i="23" s="1"/>
  <c r="AW33" i="23"/>
  <c r="P33" i="23"/>
  <c r="W33" i="23"/>
  <c r="Y33" i="23" s="1"/>
  <c r="AB34" i="23"/>
  <c r="AB35" i="20"/>
  <c r="AQ35" i="20" s="1"/>
  <c r="O36" i="22"/>
  <c r="Q36" i="22" s="1"/>
  <c r="AC36" i="22"/>
  <c r="AR36" i="22" s="1"/>
  <c r="AW35" i="22"/>
  <c r="AE35" i="22"/>
  <c r="Z35" i="22"/>
  <c r="AF35" i="22" s="1"/>
  <c r="P35" i="22"/>
  <c r="W35" i="22"/>
  <c r="Y35" i="22" s="1"/>
  <c r="AI34" i="22"/>
  <c r="AH34" i="22"/>
  <c r="AU34" i="22"/>
  <c r="AQ35" i="22"/>
  <c r="AS34" i="22"/>
  <c r="BB34" i="22"/>
  <c r="AT34" i="22"/>
  <c r="AG34" i="22"/>
  <c r="AD35" i="22"/>
  <c r="AS35" i="22" s="1"/>
  <c r="AB36" i="22"/>
  <c r="AG33" i="20"/>
  <c r="AT33" i="20"/>
  <c r="AQ34" i="20"/>
  <c r="AI33" i="20"/>
  <c r="AE34" i="20"/>
  <c r="AS33" i="20"/>
  <c r="BB33" i="20"/>
  <c r="AU33" i="20"/>
  <c r="AH33" i="20"/>
  <c r="Z34" i="20"/>
  <c r="AF34" i="20" s="1"/>
  <c r="P34" i="20"/>
  <c r="AC35" i="20"/>
  <c r="AR35" i="20" s="1"/>
  <c r="AW34" i="20"/>
  <c r="W34" i="20"/>
  <c r="Y34" i="20" s="1"/>
  <c r="AD34" i="20"/>
  <c r="AS34" i="20" s="1"/>
  <c r="D13" i="15"/>
  <c r="B59" i="9"/>
  <c r="C59" i="9"/>
  <c r="D59" i="9"/>
  <c r="E59" i="9"/>
  <c r="F59" i="9"/>
  <c r="G59" i="9"/>
  <c r="H59" i="9"/>
  <c r="I59" i="9"/>
  <c r="J59" i="9"/>
  <c r="K59" i="9"/>
  <c r="L59" i="9"/>
  <c r="M59" i="9"/>
  <c r="N59" i="9"/>
  <c r="O59" i="9"/>
  <c r="P59" i="9"/>
  <c r="Q59" i="9"/>
  <c r="R59" i="9"/>
  <c r="S59" i="9"/>
  <c r="T59" i="9"/>
  <c r="U59" i="9"/>
  <c r="V59" i="9"/>
  <c r="W59" i="9"/>
  <c r="X59" i="9"/>
  <c r="Y59" i="9"/>
  <c r="Z59" i="9"/>
  <c r="AA59" i="9"/>
  <c r="AB59" i="9"/>
  <c r="AC59" i="9"/>
  <c r="AD59" i="9"/>
  <c r="AE59" i="9"/>
  <c r="AF59" i="9"/>
  <c r="AG59" i="9"/>
  <c r="AH59" i="9"/>
  <c r="AI59" i="9"/>
  <c r="AJ59" i="9"/>
  <c r="AK59" i="9"/>
  <c r="AL59" i="9"/>
  <c r="AM59" i="9"/>
  <c r="AN59" i="9"/>
  <c r="AO59" i="9"/>
  <c r="AP59" i="9"/>
  <c r="AQ59" i="9"/>
  <c r="AR59" i="9"/>
  <c r="AS59" i="9"/>
  <c r="AT59" i="9"/>
  <c r="AU59" i="9"/>
  <c r="AV59" i="9"/>
  <c r="AW59" i="9"/>
  <c r="AX59" i="9"/>
  <c r="AY59" i="9"/>
  <c r="AZ59" i="9"/>
  <c r="BA59" i="9"/>
  <c r="BB59" i="9"/>
  <c r="BC59" i="9"/>
  <c r="BD59" i="9"/>
  <c r="BE59" i="9"/>
  <c r="BF59" i="9"/>
  <c r="BG59" i="9"/>
  <c r="BH59" i="9"/>
  <c r="BI59" i="9"/>
  <c r="K80" i="15" l="1"/>
  <c r="D86" i="32" s="1"/>
  <c r="E86" i="32" s="1"/>
  <c r="C13" i="15"/>
  <c r="H19" i="32"/>
  <c r="L61" i="19"/>
  <c r="M61" i="19"/>
  <c r="B62" i="19"/>
  <c r="C62" i="22"/>
  <c r="B62" i="22" s="1"/>
  <c r="F61" i="22"/>
  <c r="D62" i="22"/>
  <c r="D54" i="23"/>
  <c r="C54" i="23"/>
  <c r="B54" i="23" s="1"/>
  <c r="F53" i="23"/>
  <c r="B50" i="24"/>
  <c r="L49" i="24"/>
  <c r="M49" i="24"/>
  <c r="L59" i="20"/>
  <c r="M59" i="20"/>
  <c r="B60" i="20"/>
  <c r="O27" i="19"/>
  <c r="Q27" i="19" s="1"/>
  <c r="AB39" i="24"/>
  <c r="AQ39" i="24" s="1"/>
  <c r="AD38" i="24"/>
  <c r="P38" i="24"/>
  <c r="AC39" i="24"/>
  <c r="AR39" i="24" s="1"/>
  <c r="AW38" i="24"/>
  <c r="Z38" i="24"/>
  <c r="AF38" i="24" s="1"/>
  <c r="AE38" i="24"/>
  <c r="W38" i="24"/>
  <c r="Y38" i="24" s="1"/>
  <c r="O34" i="23"/>
  <c r="Q34" i="23" s="1"/>
  <c r="AI33" i="23"/>
  <c r="AG33" i="23"/>
  <c r="AT33" i="23"/>
  <c r="AS33" i="23"/>
  <c r="BB33" i="23"/>
  <c r="AH33" i="23"/>
  <c r="AU33" i="23"/>
  <c r="AQ34" i="23"/>
  <c r="AC37" i="22"/>
  <c r="AR37" i="22" s="1"/>
  <c r="AW36" i="22"/>
  <c r="W36" i="22"/>
  <c r="Y36" i="22" s="1"/>
  <c r="AE36" i="22"/>
  <c r="Z36" i="22"/>
  <c r="AF36" i="22" s="1"/>
  <c r="P36" i="22"/>
  <c r="AQ36" i="22"/>
  <c r="AH35" i="22"/>
  <c r="AU35" i="22"/>
  <c r="BB35" i="22"/>
  <c r="AI35" i="22"/>
  <c r="AG35" i="22"/>
  <c r="AT35" i="22"/>
  <c r="AD36" i="22"/>
  <c r="AS36" i="22" s="1"/>
  <c r="AB37" i="22"/>
  <c r="AG34" i="20"/>
  <c r="AT34" i="20"/>
  <c r="AH34" i="20"/>
  <c r="AU34" i="20"/>
  <c r="O35" i="20"/>
  <c r="Q35" i="20" s="1"/>
  <c r="AI34" i="20"/>
  <c r="BB34" i="20"/>
  <c r="J12" i="15"/>
  <c r="B58" i="9"/>
  <c r="D50" i="9"/>
  <c r="D49" i="9"/>
  <c r="D46" i="9"/>
  <c r="D42" i="9"/>
  <c r="C42" i="9"/>
  <c r="K81" i="15" l="1"/>
  <c r="D87" i="32" s="1"/>
  <c r="E87" i="32" s="1"/>
  <c r="B13" i="15"/>
  <c r="G19" i="32"/>
  <c r="D63" i="19"/>
  <c r="F62" i="19"/>
  <c r="C63" i="19"/>
  <c r="D63" i="22"/>
  <c r="C63" i="22"/>
  <c r="F62" i="22"/>
  <c r="L61" i="22"/>
  <c r="M61" i="22"/>
  <c r="M62" i="22"/>
  <c r="L62" i="22"/>
  <c r="D55" i="23"/>
  <c r="F54" i="23"/>
  <c r="M54" i="23" s="1"/>
  <c r="C55" i="23"/>
  <c r="L53" i="23"/>
  <c r="M53" i="23"/>
  <c r="D51" i="24"/>
  <c r="C51" i="24"/>
  <c r="F50" i="24"/>
  <c r="D61" i="20"/>
  <c r="C61" i="20"/>
  <c r="F60" i="20"/>
  <c r="AB28" i="19"/>
  <c r="AD27" i="19"/>
  <c r="Z27" i="19"/>
  <c r="AF27" i="19" s="1"/>
  <c r="W27" i="19"/>
  <c r="Y27" i="19" s="1"/>
  <c r="AW27" i="19"/>
  <c r="P27" i="19"/>
  <c r="AC28" i="19"/>
  <c r="AR28" i="19" s="1"/>
  <c r="AE27" i="19"/>
  <c r="AH38" i="24"/>
  <c r="AU38" i="24"/>
  <c r="AI38" i="24"/>
  <c r="AS38" i="24"/>
  <c r="BB38" i="24"/>
  <c r="O39" i="24"/>
  <c r="Q39" i="24" s="1"/>
  <c r="AG38" i="24"/>
  <c r="AT38" i="24"/>
  <c r="AB35" i="23"/>
  <c r="AQ35" i="23" s="1"/>
  <c r="AD34" i="23"/>
  <c r="AE34" i="23"/>
  <c r="P34" i="23"/>
  <c r="AC35" i="23"/>
  <c r="AR35" i="23" s="1"/>
  <c r="AW34" i="23"/>
  <c r="Z34" i="23"/>
  <c r="AF34" i="23" s="1"/>
  <c r="W34" i="23"/>
  <c r="Y34" i="23" s="1"/>
  <c r="AB36" i="20"/>
  <c r="AQ36" i="20" s="1"/>
  <c r="AI36" i="22"/>
  <c r="BB36" i="22"/>
  <c r="AU36" i="22"/>
  <c r="AH36" i="22"/>
  <c r="O37" i="22"/>
  <c r="Q37" i="22" s="1"/>
  <c r="AQ37" i="22"/>
  <c r="AT36" i="22"/>
  <c r="AG36" i="22"/>
  <c r="AD35" i="20"/>
  <c r="AE35" i="20"/>
  <c r="Z35" i="20"/>
  <c r="AF35" i="20" s="1"/>
  <c r="P35" i="20"/>
  <c r="AC36" i="20"/>
  <c r="AR36" i="20" s="1"/>
  <c r="AW35" i="20"/>
  <c r="W35" i="20"/>
  <c r="Y35" i="20" s="1"/>
  <c r="DF67" i="9"/>
  <c r="DF69" i="9" s="1"/>
  <c r="CT67" i="9"/>
  <c r="CT69" i="9" s="1"/>
  <c r="CH67" i="9"/>
  <c r="CH69" i="9" s="1"/>
  <c r="BV67" i="9"/>
  <c r="BV69" i="9" s="1"/>
  <c r="BJ67" i="9"/>
  <c r="BJ69" i="9" s="1"/>
  <c r="AX67" i="9"/>
  <c r="AX69" i="9" s="1"/>
  <c r="AL67" i="9"/>
  <c r="AL69" i="9" s="1"/>
  <c r="Z67" i="9"/>
  <c r="Z69" i="9" s="1"/>
  <c r="N67" i="9"/>
  <c r="N69" i="9" s="1"/>
  <c r="B67" i="9"/>
  <c r="A70" i="9" s="1"/>
  <c r="B73" i="9"/>
  <c r="B75" i="9" s="1"/>
  <c r="AL73" i="9"/>
  <c r="AL75" i="9" s="1"/>
  <c r="Z73" i="9"/>
  <c r="Z75" i="9" s="1"/>
  <c r="N73" i="9"/>
  <c r="N75" i="9" s="1"/>
  <c r="K82" i="15" l="1"/>
  <c r="D88" i="32" s="1"/>
  <c r="E88" i="32" s="1"/>
  <c r="F19" i="32"/>
  <c r="F13" i="15"/>
  <c r="J13" i="15" s="1"/>
  <c r="D14" i="15"/>
  <c r="L54" i="23"/>
  <c r="L62" i="19"/>
  <c r="M62" i="19"/>
  <c r="B63" i="19"/>
  <c r="B63" i="22"/>
  <c r="B55" i="23"/>
  <c r="L50" i="24"/>
  <c r="M50" i="24"/>
  <c r="B51" i="24"/>
  <c r="L60" i="20"/>
  <c r="M60" i="20"/>
  <c r="B61" i="20"/>
  <c r="AH27" i="19"/>
  <c r="AU27" i="19"/>
  <c r="AS27" i="19"/>
  <c r="AG27" i="19"/>
  <c r="AQ28" i="19"/>
  <c r="AT27" i="19"/>
  <c r="AI27" i="19"/>
  <c r="BB27" i="19"/>
  <c r="AB40" i="24"/>
  <c r="AQ40" i="24" s="1"/>
  <c r="AD39" i="24"/>
  <c r="P39" i="24"/>
  <c r="AC40" i="24"/>
  <c r="AR40" i="24" s="1"/>
  <c r="AW39" i="24"/>
  <c r="AE39" i="24"/>
  <c r="Z39" i="24"/>
  <c r="AF39" i="24" s="1"/>
  <c r="W39" i="24"/>
  <c r="Y39" i="24" s="1"/>
  <c r="AI34" i="23"/>
  <c r="AU34" i="23"/>
  <c r="AH34" i="23"/>
  <c r="AG34" i="23"/>
  <c r="AT34" i="23"/>
  <c r="O35" i="23"/>
  <c r="Q35" i="23" s="1"/>
  <c r="AS34" i="23"/>
  <c r="BB34" i="23"/>
  <c r="AD37" i="22"/>
  <c r="AB38" i="22"/>
  <c r="AC38" i="22"/>
  <c r="AR38" i="22" s="1"/>
  <c r="AW37" i="22"/>
  <c r="AE37" i="22"/>
  <c r="Z37" i="22"/>
  <c r="AF37" i="22" s="1"/>
  <c r="W37" i="22"/>
  <c r="Y37" i="22" s="1"/>
  <c r="P37" i="22"/>
  <c r="O36" i="20"/>
  <c r="Q36" i="20" s="1"/>
  <c r="AI35" i="20"/>
  <c r="AU35" i="20"/>
  <c r="AH35" i="20"/>
  <c r="AS35" i="20"/>
  <c r="BB35" i="20"/>
  <c r="AT35" i="20"/>
  <c r="AG35" i="20"/>
  <c r="DS69" i="9"/>
  <c r="DT69" i="9" s="1"/>
  <c r="AX75" i="9"/>
  <c r="AY75" i="9" s="1"/>
  <c r="AZ75" i="9" s="1"/>
  <c r="K83" i="15" l="1"/>
  <c r="D89" i="32" s="1"/>
  <c r="E89" i="32" s="1"/>
  <c r="C14" i="15"/>
  <c r="H20" i="32"/>
  <c r="D64" i="19"/>
  <c r="F63" i="19"/>
  <c r="C64" i="19"/>
  <c r="C64" i="22"/>
  <c r="B64" i="22" s="1"/>
  <c r="F63" i="22"/>
  <c r="D64" i="22"/>
  <c r="D56" i="23"/>
  <c r="C56" i="23"/>
  <c r="B56" i="23" s="1"/>
  <c r="F55" i="23"/>
  <c r="D52" i="24"/>
  <c r="F51" i="24"/>
  <c r="C52" i="24"/>
  <c r="D62" i="20"/>
  <c r="F61" i="20"/>
  <c r="C62" i="20"/>
  <c r="O28" i="19"/>
  <c r="Q28" i="19" s="1"/>
  <c r="AI39" i="24"/>
  <c r="AS39" i="24"/>
  <c r="BB39" i="24"/>
  <c r="O40" i="24"/>
  <c r="Q40" i="24" s="1"/>
  <c r="AU39" i="24"/>
  <c r="AH39" i="24"/>
  <c r="AG39" i="24"/>
  <c r="AT39" i="24"/>
  <c r="AB36" i="23"/>
  <c r="AQ36" i="23" s="1"/>
  <c r="AD35" i="23"/>
  <c r="P35" i="23"/>
  <c r="AC36" i="23"/>
  <c r="AR36" i="23" s="1"/>
  <c r="AW35" i="23"/>
  <c r="Z35" i="23"/>
  <c r="AF35" i="23" s="1"/>
  <c r="AE35" i="23"/>
  <c r="W35" i="23"/>
  <c r="Y35" i="23" s="1"/>
  <c r="AU37" i="22"/>
  <c r="AH37" i="22"/>
  <c r="AG37" i="22"/>
  <c r="AT37" i="22"/>
  <c r="O38" i="22"/>
  <c r="Q38" i="22" s="1"/>
  <c r="AS37" i="22"/>
  <c r="BB37" i="22"/>
  <c r="AQ38" i="22"/>
  <c r="AI37" i="22"/>
  <c r="AE36" i="20"/>
  <c r="Z36" i="20"/>
  <c r="AF36" i="20" s="1"/>
  <c r="P36" i="20"/>
  <c r="AC37" i="20"/>
  <c r="AR37" i="20" s="1"/>
  <c r="AW36" i="20"/>
  <c r="W36" i="20"/>
  <c r="Y36" i="20" s="1"/>
  <c r="AB37" i="20"/>
  <c r="AD36" i="20"/>
  <c r="DS12" i="9"/>
  <c r="DS20" i="9" s="1"/>
  <c r="DT12" i="9"/>
  <c r="DT20" i="9" s="1"/>
  <c r="DU12" i="9"/>
  <c r="DU32" i="9" s="1"/>
  <c r="DV12" i="9"/>
  <c r="DV32" i="9" s="1"/>
  <c r="DW12" i="9"/>
  <c r="DX12" i="9"/>
  <c r="DX32" i="9" s="1"/>
  <c r="DY12" i="9"/>
  <c r="DY20" i="9" s="1"/>
  <c r="DZ12" i="9"/>
  <c r="DZ32" i="9" s="1"/>
  <c r="EA12" i="9"/>
  <c r="EA20" i="9" s="1"/>
  <c r="EB12" i="9"/>
  <c r="EB20" i="9" s="1"/>
  <c r="EC12" i="9"/>
  <c r="EC20" i="9" s="1"/>
  <c r="ED12" i="9"/>
  <c r="EE12" i="9"/>
  <c r="EE20" i="9" s="1"/>
  <c r="EF12" i="9"/>
  <c r="EF20" i="9" s="1"/>
  <c r="EG12" i="9"/>
  <c r="EG20" i="9" s="1"/>
  <c r="EH12" i="9"/>
  <c r="EI12" i="9"/>
  <c r="EJ12" i="9"/>
  <c r="EJ32" i="9" s="1"/>
  <c r="EK12" i="9"/>
  <c r="EK20" i="9" s="1"/>
  <c r="EL12" i="9"/>
  <c r="EL32" i="9" s="1"/>
  <c r="EM12" i="9"/>
  <c r="EM20" i="9" s="1"/>
  <c r="EN12" i="9"/>
  <c r="EN32" i="9" s="1"/>
  <c r="EO12" i="9"/>
  <c r="EO20" i="9" s="1"/>
  <c r="EP12" i="9"/>
  <c r="EP32" i="9" s="1"/>
  <c r="EQ12" i="9"/>
  <c r="ER12" i="9"/>
  <c r="ER20" i="9" s="1"/>
  <c r="ES12" i="9"/>
  <c r="ES20" i="9" s="1"/>
  <c r="ET12" i="9"/>
  <c r="EU12" i="9"/>
  <c r="EU20" i="9" s="1"/>
  <c r="EV12" i="9"/>
  <c r="EV20" i="9" s="1"/>
  <c r="DS13" i="9"/>
  <c r="DS21" i="9" s="1"/>
  <c r="DT13" i="9"/>
  <c r="DU13" i="9"/>
  <c r="DU33" i="9" s="1"/>
  <c r="DV13" i="9"/>
  <c r="DV21" i="9" s="1"/>
  <c r="DW13" i="9"/>
  <c r="DW21" i="9" s="1"/>
  <c r="DX13" i="9"/>
  <c r="DY13" i="9"/>
  <c r="DY21" i="9" s="1"/>
  <c r="DZ13" i="9"/>
  <c r="DZ33" i="9" s="1"/>
  <c r="EA13" i="9"/>
  <c r="EA21" i="9" s="1"/>
  <c r="EB13" i="9"/>
  <c r="EC13" i="9"/>
  <c r="EC33" i="9" s="1"/>
  <c r="ED13" i="9"/>
  <c r="ED21" i="9" s="1"/>
  <c r="EE13" i="9"/>
  <c r="EE21" i="9" s="1"/>
  <c r="EF13" i="9"/>
  <c r="EG13" i="9"/>
  <c r="EG33" i="9" s="1"/>
  <c r="EH13" i="9"/>
  <c r="EH33" i="9" s="1"/>
  <c r="EI13" i="9"/>
  <c r="EI21" i="9" s="1"/>
  <c r="EJ13" i="9"/>
  <c r="EK13" i="9"/>
  <c r="EL13" i="9"/>
  <c r="EL33" i="9" s="1"/>
  <c r="EM13" i="9"/>
  <c r="EM21" i="9" s="1"/>
  <c r="EN13" i="9"/>
  <c r="EO13" i="9"/>
  <c r="EP13" i="9"/>
  <c r="EP33" i="9" s="1"/>
  <c r="EQ13" i="9"/>
  <c r="EQ21" i="9" s="1"/>
  <c r="ER13" i="9"/>
  <c r="ES13" i="9"/>
  <c r="ES21" i="9" s="1"/>
  <c r="ET13" i="9"/>
  <c r="ET21" i="9" s="1"/>
  <c r="EU13" i="9"/>
  <c r="EU21" i="9" s="1"/>
  <c r="EV13" i="9"/>
  <c r="DS16" i="9"/>
  <c r="DT16" i="9"/>
  <c r="DU16" i="9"/>
  <c r="DV16" i="9"/>
  <c r="DW16" i="9"/>
  <c r="DX16" i="9"/>
  <c r="DY16" i="9"/>
  <c r="DZ16" i="9"/>
  <c r="EA16" i="9"/>
  <c r="EB16" i="9"/>
  <c r="EC16" i="9"/>
  <c r="ED16" i="9"/>
  <c r="EE16" i="9"/>
  <c r="EF16" i="9"/>
  <c r="EG16" i="9"/>
  <c r="EH16" i="9"/>
  <c r="EI16" i="9"/>
  <c r="EJ16" i="9"/>
  <c r="EK16" i="9"/>
  <c r="EL16" i="9"/>
  <c r="EM16" i="9"/>
  <c r="EN16" i="9"/>
  <c r="EO16" i="9"/>
  <c r="EP16" i="9"/>
  <c r="EQ16" i="9"/>
  <c r="ER16" i="9"/>
  <c r="ES16" i="9"/>
  <c r="ET16" i="9"/>
  <c r="EU16" i="9"/>
  <c r="EV16" i="9"/>
  <c r="DS17" i="9"/>
  <c r="DT17" i="9"/>
  <c r="DU17" i="9"/>
  <c r="DV17" i="9"/>
  <c r="DW17" i="9"/>
  <c r="DX17" i="9"/>
  <c r="DY17" i="9"/>
  <c r="DZ17" i="9"/>
  <c r="EA17" i="9"/>
  <c r="EB17" i="9"/>
  <c r="EC17" i="9"/>
  <c r="ED17" i="9"/>
  <c r="EE17" i="9"/>
  <c r="EF17" i="9"/>
  <c r="EG17" i="9"/>
  <c r="EH17" i="9"/>
  <c r="EI17" i="9"/>
  <c r="EJ17" i="9"/>
  <c r="EK17" i="9"/>
  <c r="EL17" i="9"/>
  <c r="EM17" i="9"/>
  <c r="EN17" i="9"/>
  <c r="EO17" i="9"/>
  <c r="EP17" i="9"/>
  <c r="EQ17" i="9"/>
  <c r="ER17" i="9"/>
  <c r="ES17" i="9"/>
  <c r="ET17" i="9"/>
  <c r="EU17" i="9"/>
  <c r="EV17" i="9"/>
  <c r="DU21" i="9"/>
  <c r="DZ21" i="9"/>
  <c r="EC21" i="9"/>
  <c r="EG21" i="9"/>
  <c r="EK21" i="9"/>
  <c r="DS32" i="9"/>
  <c r="EA32" i="9"/>
  <c r="EE32" i="9"/>
  <c r="EM32" i="9"/>
  <c r="EU32" i="9"/>
  <c r="DY33" i="9"/>
  <c r="EK33" i="9"/>
  <c r="ES33" i="9"/>
  <c r="DR4" i="9"/>
  <c r="DO5" i="9"/>
  <c r="DO17" i="9" s="1"/>
  <c r="BM5" i="9"/>
  <c r="BM17" i="9" s="1"/>
  <c r="BP5" i="9"/>
  <c r="BP17" i="9" s="1"/>
  <c r="BQ4" i="9"/>
  <c r="BT5" i="9"/>
  <c r="BT17" i="9" s="1"/>
  <c r="BU4" i="9"/>
  <c r="BY5" i="9"/>
  <c r="BY17" i="9" s="1"/>
  <c r="CC5" i="9"/>
  <c r="CC17" i="9" s="1"/>
  <c r="CG4" i="9"/>
  <c r="CK4" i="9"/>
  <c r="CO5" i="9"/>
  <c r="CO17" i="9" s="1"/>
  <c r="CS5" i="9"/>
  <c r="CS17" i="9" s="1"/>
  <c r="CV5" i="9"/>
  <c r="CV17" i="9" s="1"/>
  <c r="CW4" i="9"/>
  <c r="CZ5" i="9"/>
  <c r="CZ17" i="9" s="1"/>
  <c r="DA4" i="9"/>
  <c r="DE5" i="9"/>
  <c r="DE17" i="9" s="1"/>
  <c r="DI5" i="9"/>
  <c r="DI17" i="9" s="1"/>
  <c r="DM4" i="9"/>
  <c r="BK4" i="9"/>
  <c r="BM4" i="9"/>
  <c r="BO4" i="9"/>
  <c r="BP4" i="9"/>
  <c r="BS4" i="9"/>
  <c r="BW4" i="9"/>
  <c r="BX4" i="9"/>
  <c r="BX16" i="9" s="1"/>
  <c r="BY4" i="9"/>
  <c r="CA4" i="9"/>
  <c r="CC4" i="9"/>
  <c r="CE4" i="9"/>
  <c r="CI4" i="9"/>
  <c r="CJ4" i="9"/>
  <c r="CJ16" i="9" s="1"/>
  <c r="CM4" i="9"/>
  <c r="CQ4" i="9"/>
  <c r="CS4" i="9"/>
  <c r="CU4" i="9"/>
  <c r="CV4" i="9"/>
  <c r="CY4" i="9"/>
  <c r="DC4" i="9"/>
  <c r="DD4" i="9"/>
  <c r="DD16" i="9" s="1"/>
  <c r="DE4" i="9"/>
  <c r="DG4" i="9"/>
  <c r="DI4" i="9"/>
  <c r="DK4" i="9"/>
  <c r="BK5" i="9"/>
  <c r="BK17" i="9" s="1"/>
  <c r="BL5" i="9"/>
  <c r="BL17" i="9" s="1"/>
  <c r="BO5" i="9"/>
  <c r="BO17" i="9" s="1"/>
  <c r="BQ5" i="9"/>
  <c r="BQ17" i="9" s="1"/>
  <c r="BS5" i="9"/>
  <c r="BS17" i="9" s="1"/>
  <c r="BU5" i="9"/>
  <c r="BU17" i="9" s="1"/>
  <c r="BW5" i="9"/>
  <c r="BW17" i="9" s="1"/>
  <c r="BX5" i="9"/>
  <c r="BX17" i="9" s="1"/>
  <c r="CA5" i="9"/>
  <c r="CA17" i="9" s="1"/>
  <c r="CE5" i="9"/>
  <c r="CE17" i="9" s="1"/>
  <c r="CF5" i="9"/>
  <c r="CF17" i="9" s="1"/>
  <c r="CG5" i="9"/>
  <c r="CG17" i="9" s="1"/>
  <c r="CI5" i="9"/>
  <c r="CI17" i="9" s="1"/>
  <c r="CK5" i="9"/>
  <c r="CK17" i="9" s="1"/>
  <c r="CM5" i="9"/>
  <c r="CM17" i="9" s="1"/>
  <c r="CQ5" i="9"/>
  <c r="CQ17" i="9" s="1"/>
  <c r="CR5" i="9"/>
  <c r="CR17" i="9" s="1"/>
  <c r="CU5" i="9"/>
  <c r="CU17" i="9" s="1"/>
  <c r="CW5" i="9"/>
  <c r="CW17" i="9" s="1"/>
  <c r="CY5" i="9"/>
  <c r="CY17" i="9" s="1"/>
  <c r="DA5" i="9"/>
  <c r="DA17" i="9" s="1"/>
  <c r="DC5" i="9"/>
  <c r="DC17" i="9" s="1"/>
  <c r="DD5" i="9"/>
  <c r="DD17" i="9" s="1"/>
  <c r="DG5" i="9"/>
  <c r="DG17" i="9" s="1"/>
  <c r="DK5" i="9"/>
  <c r="DK17" i="9" s="1"/>
  <c r="DL5" i="9"/>
  <c r="DL17" i="9" s="1"/>
  <c r="DM5" i="9"/>
  <c r="DM17" i="9" s="1"/>
  <c r="K84" i="15" l="1"/>
  <c r="D90" i="32" s="1"/>
  <c r="E90" i="32" s="1"/>
  <c r="B14" i="15"/>
  <c r="G20" i="32"/>
  <c r="L63" i="19"/>
  <c r="M63" i="19"/>
  <c r="B64" i="19"/>
  <c r="D65" i="22"/>
  <c r="F64" i="22"/>
  <c r="C65" i="22"/>
  <c r="L63" i="22"/>
  <c r="M63" i="22"/>
  <c r="M64" i="22"/>
  <c r="L64" i="22"/>
  <c r="D57" i="23"/>
  <c r="C57" i="23"/>
  <c r="F56" i="23"/>
  <c r="M56" i="23" s="1"/>
  <c r="L55" i="23"/>
  <c r="M55" i="23"/>
  <c r="L51" i="24"/>
  <c r="M51" i="24"/>
  <c r="B52" i="24"/>
  <c r="L61" i="20"/>
  <c r="M61" i="20"/>
  <c r="B62" i="20"/>
  <c r="AB29" i="19"/>
  <c r="AD28" i="19"/>
  <c r="Z28" i="19"/>
  <c r="AF28" i="19" s="1"/>
  <c r="AW28" i="19"/>
  <c r="W28" i="19"/>
  <c r="Y28" i="19" s="1"/>
  <c r="P28" i="19"/>
  <c r="AE28" i="19"/>
  <c r="AC29" i="19"/>
  <c r="AR29" i="19" s="1"/>
  <c r="P40" i="24"/>
  <c r="AC41" i="24"/>
  <c r="AR41" i="24" s="1"/>
  <c r="AW40" i="24"/>
  <c r="Z40" i="24"/>
  <c r="AF40" i="24" s="1"/>
  <c r="AE40" i="24"/>
  <c r="W40" i="24"/>
  <c r="Y40" i="24" s="1"/>
  <c r="AB41" i="24"/>
  <c r="O41" i="24"/>
  <c r="AD40" i="24"/>
  <c r="AH35" i="23"/>
  <c r="AU35" i="23"/>
  <c r="O36" i="23"/>
  <c r="Q36" i="23" s="1"/>
  <c r="AI35" i="23"/>
  <c r="AG35" i="23"/>
  <c r="AT35" i="23"/>
  <c r="AS35" i="23"/>
  <c r="BB35" i="23"/>
  <c r="AC39" i="22"/>
  <c r="AR39" i="22" s="1"/>
  <c r="AW38" i="22"/>
  <c r="AE38" i="22"/>
  <c r="Z38" i="22"/>
  <c r="AF38" i="22" s="1"/>
  <c r="W38" i="22"/>
  <c r="Y38" i="22" s="1"/>
  <c r="P38" i="22"/>
  <c r="O39" i="22"/>
  <c r="Q39" i="22" s="1"/>
  <c r="AD38" i="22"/>
  <c r="AB39" i="22"/>
  <c r="AQ37" i="20"/>
  <c r="AI36" i="20"/>
  <c r="AH36" i="20"/>
  <c r="AU36" i="20"/>
  <c r="O37" i="20"/>
  <c r="Q37" i="20" s="1"/>
  <c r="AT36" i="20"/>
  <c r="AG36" i="20"/>
  <c r="AS36" i="20"/>
  <c r="BB36" i="20"/>
  <c r="CJ5" i="9"/>
  <c r="CJ17" i="9" s="1"/>
  <c r="DH4" i="9"/>
  <c r="CO4" i="9"/>
  <c r="CB4" i="9"/>
  <c r="DH5" i="9"/>
  <c r="DH17" i="9" s="1"/>
  <c r="CN5" i="9"/>
  <c r="CN17" i="9" s="1"/>
  <c r="CB5" i="9"/>
  <c r="CB17" i="9" s="1"/>
  <c r="DL4" i="9"/>
  <c r="DL16" i="9" s="1"/>
  <c r="CZ4" i="9"/>
  <c r="CZ16" i="9" s="1"/>
  <c r="CN4" i="9"/>
  <c r="CN16" i="9" s="1"/>
  <c r="CF4" i="9"/>
  <c r="CF16" i="9" s="1"/>
  <c r="BT4" i="9"/>
  <c r="BT16" i="9" s="1"/>
  <c r="DP5" i="9"/>
  <c r="DP17" i="9" s="1"/>
  <c r="CR4" i="9"/>
  <c r="BL4" i="9"/>
  <c r="DZ20" i="9"/>
  <c r="EL20" i="9"/>
  <c r="ES32" i="9"/>
  <c r="DV20" i="9"/>
  <c r="EI33" i="9"/>
  <c r="EK32" i="9"/>
  <c r="ET33" i="9"/>
  <c r="ED33" i="9"/>
  <c r="ER32" i="9"/>
  <c r="EB32" i="9"/>
  <c r="EJ20" i="9"/>
  <c r="EH21" i="9"/>
  <c r="EQ33" i="9"/>
  <c r="EE33" i="9"/>
  <c r="DW33" i="9"/>
  <c r="EG32" i="9"/>
  <c r="EU33" i="9"/>
  <c r="EM33" i="9"/>
  <c r="DS33" i="9"/>
  <c r="EO32" i="9"/>
  <c r="DY32" i="9"/>
  <c r="DU20" i="9"/>
  <c r="EA33" i="9"/>
  <c r="EC32" i="9"/>
  <c r="DK16" i="9"/>
  <c r="CY16" i="9"/>
  <c r="CM16" i="9"/>
  <c r="CE16" i="9"/>
  <c r="BS16" i="9"/>
  <c r="DA16" i="9"/>
  <c r="BU16" i="9"/>
  <c r="DG16" i="9"/>
  <c r="CA16" i="9"/>
  <c r="CQ16" i="9"/>
  <c r="BK16" i="9"/>
  <c r="DC16" i="9"/>
  <c r="CU16" i="9"/>
  <c r="CI16" i="9"/>
  <c r="BW16" i="9"/>
  <c r="BO16" i="9"/>
  <c r="DI16" i="9"/>
  <c r="CC16" i="9"/>
  <c r="DP4" i="9"/>
  <c r="DP16" i="9" s="1"/>
  <c r="DO4" i="9"/>
  <c r="EO21" i="9"/>
  <c r="EO33" i="9"/>
  <c r="EQ20" i="9"/>
  <c r="EQ32" i="9"/>
  <c r="EI20" i="9"/>
  <c r="EI32" i="9"/>
  <c r="DW20" i="9"/>
  <c r="DW32" i="9"/>
  <c r="EP20" i="9"/>
  <c r="EV32" i="9"/>
  <c r="EF32" i="9"/>
  <c r="EL21" i="9"/>
  <c r="EN20" i="9"/>
  <c r="DX20" i="9"/>
  <c r="DV33" i="9"/>
  <c r="DT32" i="9"/>
  <c r="EP21" i="9"/>
  <c r="EV21" i="9"/>
  <c r="EV33" i="9"/>
  <c r="ER21" i="9"/>
  <c r="ER33" i="9"/>
  <c r="EN21" i="9"/>
  <c r="EN33" i="9"/>
  <c r="EJ21" i="9"/>
  <c r="EJ33" i="9"/>
  <c r="EF21" i="9"/>
  <c r="EF33" i="9"/>
  <c r="EB21" i="9"/>
  <c r="EB33" i="9"/>
  <c r="DX21" i="9"/>
  <c r="DX33" i="9"/>
  <c r="DT21" i="9"/>
  <c r="DT33" i="9"/>
  <c r="ET32" i="9"/>
  <c r="ET20" i="9"/>
  <c r="EH20" i="9"/>
  <c r="EH32" i="9"/>
  <c r="ED32" i="9"/>
  <c r="ED20" i="9"/>
  <c r="DR16" i="9"/>
  <c r="DM16" i="9"/>
  <c r="DE16" i="9"/>
  <c r="CW16" i="9"/>
  <c r="CS16" i="9"/>
  <c r="CK16" i="9"/>
  <c r="CG16" i="9"/>
  <c r="BY16" i="9"/>
  <c r="BQ16" i="9"/>
  <c r="BM16" i="9"/>
  <c r="DH16" i="9"/>
  <c r="CV16" i="9"/>
  <c r="CR16" i="9"/>
  <c r="BP16" i="9"/>
  <c r="BL16" i="9"/>
  <c r="DR5" i="9"/>
  <c r="DR17" i="9" s="1"/>
  <c r="DJ4" i="9"/>
  <c r="DJ16" i="9" s="1"/>
  <c r="DJ5" i="9"/>
  <c r="DJ17" i="9" s="1"/>
  <c r="DB4" i="9"/>
  <c r="DB5" i="9"/>
  <c r="DB17" i="9" s="1"/>
  <c r="CT4" i="9"/>
  <c r="CT5" i="9"/>
  <c r="CT17" i="9" s="1"/>
  <c r="CL4" i="9"/>
  <c r="CL5" i="9"/>
  <c r="CL17" i="9" s="1"/>
  <c r="CD4" i="9"/>
  <c r="CD5" i="9"/>
  <c r="CD17" i="9" s="1"/>
  <c r="BZ4" i="9"/>
  <c r="BZ5" i="9"/>
  <c r="BZ17" i="9" s="1"/>
  <c r="BR4" i="9"/>
  <c r="BR5" i="9"/>
  <c r="BR17" i="9" s="1"/>
  <c r="DN4" i="9"/>
  <c r="DN5" i="9"/>
  <c r="DN17" i="9" s="1"/>
  <c r="DF4" i="9"/>
  <c r="DF5" i="9"/>
  <c r="DF17" i="9" s="1"/>
  <c r="CX4" i="9"/>
  <c r="CX5" i="9"/>
  <c r="CX17" i="9" s="1"/>
  <c r="CP4" i="9"/>
  <c r="CP5" i="9"/>
  <c r="CP17" i="9" s="1"/>
  <c r="CH4" i="9"/>
  <c r="CH5" i="9"/>
  <c r="CH17" i="9" s="1"/>
  <c r="BV4" i="9"/>
  <c r="BV5" i="9"/>
  <c r="BV17" i="9" s="1"/>
  <c r="BN4" i="9"/>
  <c r="BN5" i="9"/>
  <c r="BN17" i="9" s="1"/>
  <c r="DQ5" i="9"/>
  <c r="DQ17" i="9" s="1"/>
  <c r="DQ4" i="9"/>
  <c r="DQ16" i="9" s="1"/>
  <c r="K85" i="15" l="1"/>
  <c r="D91" i="32" s="1"/>
  <c r="E91" i="32" s="1"/>
  <c r="F20" i="32"/>
  <c r="F14" i="15"/>
  <c r="J14" i="15" s="1"/>
  <c r="D15" i="15"/>
  <c r="L56" i="23"/>
  <c r="D65" i="19"/>
  <c r="C65" i="19"/>
  <c r="F64" i="19"/>
  <c r="B65" i="22"/>
  <c r="B57" i="23"/>
  <c r="Q41" i="24"/>
  <c r="AB42" i="24" s="1"/>
  <c r="AQ42" i="24" s="1"/>
  <c r="D53" i="24"/>
  <c r="F52" i="24"/>
  <c r="C53" i="24"/>
  <c r="B53" i="24" s="1"/>
  <c r="D63" i="20"/>
  <c r="F62" i="20"/>
  <c r="C63" i="20"/>
  <c r="AT28" i="19"/>
  <c r="AG28" i="19"/>
  <c r="AS28" i="19"/>
  <c r="AI28" i="19"/>
  <c r="AQ29" i="19"/>
  <c r="AH28" i="19"/>
  <c r="AU28" i="19"/>
  <c r="BB28" i="19"/>
  <c r="AS40" i="24"/>
  <c r="BB40" i="24"/>
  <c r="AH40" i="24"/>
  <c r="AU40" i="24"/>
  <c r="AI40" i="24"/>
  <c r="AQ41" i="24"/>
  <c r="AW41" i="24"/>
  <c r="O42" i="24"/>
  <c r="Q42" i="24" s="1"/>
  <c r="AG40" i="24"/>
  <c r="AT40" i="24"/>
  <c r="AB37" i="23"/>
  <c r="AD36" i="23"/>
  <c r="P36" i="23"/>
  <c r="AC37" i="23"/>
  <c r="AR37" i="23" s="1"/>
  <c r="AW36" i="23"/>
  <c r="AE36" i="23"/>
  <c r="Z36" i="23"/>
  <c r="AF36" i="23" s="1"/>
  <c r="W36" i="23"/>
  <c r="Y36" i="23" s="1"/>
  <c r="AC40" i="22"/>
  <c r="AR40" i="22" s="1"/>
  <c r="AW39" i="22"/>
  <c r="AE39" i="22"/>
  <c r="Z39" i="22"/>
  <c r="AF39" i="22" s="1"/>
  <c r="W39" i="22"/>
  <c r="Y39" i="22" s="1"/>
  <c r="P39" i="22"/>
  <c r="AB40" i="22"/>
  <c r="AG38" i="22"/>
  <c r="AT38" i="22"/>
  <c r="AQ39" i="22"/>
  <c r="AS38" i="22"/>
  <c r="BB38" i="22"/>
  <c r="AD39" i="22"/>
  <c r="AS39" i="22" s="1"/>
  <c r="AI38" i="22"/>
  <c r="AU38" i="22"/>
  <c r="AH38" i="22"/>
  <c r="AD37" i="20"/>
  <c r="AE37" i="20"/>
  <c r="Z37" i="20"/>
  <c r="AF37" i="20" s="1"/>
  <c r="P37" i="20"/>
  <c r="AC38" i="20"/>
  <c r="AR38" i="20" s="1"/>
  <c r="AW37" i="20"/>
  <c r="W37" i="20"/>
  <c r="Y37" i="20" s="1"/>
  <c r="AB38" i="20"/>
  <c r="CO16" i="9"/>
  <c r="CB16" i="9"/>
  <c r="BR16" i="9"/>
  <c r="CX16" i="9"/>
  <c r="CD16" i="9"/>
  <c r="DF16" i="9"/>
  <c r="BZ16" i="9"/>
  <c r="DO16" i="9"/>
  <c r="BV16" i="9"/>
  <c r="CL16" i="9"/>
  <c r="DB16" i="9"/>
  <c r="CP16" i="9"/>
  <c r="BN16" i="9"/>
  <c r="CH16" i="9"/>
  <c r="DN16" i="9"/>
  <c r="CT16" i="9"/>
  <c r="K86" i="15" l="1"/>
  <c r="D92" i="32" s="1"/>
  <c r="E92" i="32" s="1"/>
  <c r="C15" i="15"/>
  <c r="H21" i="32"/>
  <c r="Z41" i="24"/>
  <c r="AF41" i="24" s="1"/>
  <c r="AH41" i="24" s="1"/>
  <c r="P41" i="24"/>
  <c r="W41" i="24"/>
  <c r="Y41" i="24" s="1"/>
  <c r="AC42" i="24"/>
  <c r="AR42" i="24" s="1"/>
  <c r="AD41" i="24"/>
  <c r="AS41" i="24" s="1"/>
  <c r="AE41" i="24"/>
  <c r="L64" i="19"/>
  <c r="M64" i="19"/>
  <c r="B65" i="19"/>
  <c r="C66" i="22"/>
  <c r="B66" i="22" s="1"/>
  <c r="F65" i="22"/>
  <c r="D66" i="22"/>
  <c r="D58" i="23"/>
  <c r="C58" i="23"/>
  <c r="B58" i="23" s="1"/>
  <c r="F57" i="23"/>
  <c r="D54" i="24"/>
  <c r="C54" i="24"/>
  <c r="F53" i="24"/>
  <c r="L53" i="24" s="1"/>
  <c r="L52" i="24"/>
  <c r="M52" i="24"/>
  <c r="L62" i="20"/>
  <c r="M62" i="20"/>
  <c r="B63" i="20"/>
  <c r="O29" i="19"/>
  <c r="Q29" i="19" s="1"/>
  <c r="P42" i="24"/>
  <c r="AC43" i="24"/>
  <c r="AW42" i="24"/>
  <c r="Z42" i="24"/>
  <c r="AF42" i="24" s="1"/>
  <c r="AE42" i="24"/>
  <c r="W42" i="24"/>
  <c r="Y42" i="24" s="1"/>
  <c r="AU41" i="24"/>
  <c r="AB43" i="24"/>
  <c r="AT41" i="24"/>
  <c r="BB41" i="24"/>
  <c r="AD42" i="24"/>
  <c r="AG36" i="23"/>
  <c r="AT36" i="23"/>
  <c r="AS36" i="23"/>
  <c r="BB36" i="23"/>
  <c r="O37" i="23"/>
  <c r="Q37" i="23" s="1"/>
  <c r="AI36" i="23"/>
  <c r="AQ37" i="23"/>
  <c r="AU36" i="23"/>
  <c r="AH36" i="23"/>
  <c r="O40" i="22"/>
  <c r="Q40" i="22" s="1"/>
  <c r="AQ40" i="22"/>
  <c r="AG39" i="22"/>
  <c r="AT39" i="22"/>
  <c r="AI39" i="22"/>
  <c r="BB39" i="22"/>
  <c r="AH39" i="22"/>
  <c r="AU39" i="22"/>
  <c r="AG37" i="20"/>
  <c r="AT37" i="20"/>
  <c r="AQ38" i="20"/>
  <c r="O38" i="20"/>
  <c r="Q38" i="20" s="1"/>
  <c r="AI37" i="20"/>
  <c r="AU37" i="20"/>
  <c r="AH37" i="20"/>
  <c r="AS37" i="20"/>
  <c r="BB37" i="20"/>
  <c r="M36" i="9"/>
  <c r="K87" i="15" l="1"/>
  <c r="D93" i="32" s="1"/>
  <c r="E93" i="32" s="1"/>
  <c r="B15" i="15"/>
  <c r="G21" i="32"/>
  <c r="AG41" i="24"/>
  <c r="AI41" i="24"/>
  <c r="AR43" i="24"/>
  <c r="C66" i="19"/>
  <c r="B66" i="19" s="1"/>
  <c r="D66" i="19"/>
  <c r="F65" i="19"/>
  <c r="D67" i="22"/>
  <c r="C67" i="22"/>
  <c r="F66" i="22"/>
  <c r="L65" i="22"/>
  <c r="M65" i="22"/>
  <c r="M66" i="22"/>
  <c r="L66" i="22"/>
  <c r="D59" i="23"/>
  <c r="C59" i="23"/>
  <c r="B59" i="23" s="1"/>
  <c r="H58" i="23"/>
  <c r="G58" i="23"/>
  <c r="F58" i="23"/>
  <c r="L57" i="23"/>
  <c r="M57" i="23"/>
  <c r="M53" i="24"/>
  <c r="B54" i="24"/>
  <c r="D64" i="20"/>
  <c r="C64" i="20"/>
  <c r="F63" i="20"/>
  <c r="AB30" i="19"/>
  <c r="AD29" i="19"/>
  <c r="AE29" i="19"/>
  <c r="AC30" i="19"/>
  <c r="AR30" i="19" s="1"/>
  <c r="AW29" i="19"/>
  <c r="Z29" i="19"/>
  <c r="AF29" i="19" s="1"/>
  <c r="W29" i="19"/>
  <c r="Y29" i="19" s="1"/>
  <c r="P29" i="19"/>
  <c r="AS42" i="24"/>
  <c r="BB42" i="24"/>
  <c r="AU42" i="24"/>
  <c r="AH42" i="24"/>
  <c r="AI42" i="24"/>
  <c r="AQ43" i="24"/>
  <c r="O43" i="24"/>
  <c r="Q43" i="24" s="1"/>
  <c r="AG42" i="24"/>
  <c r="AT42" i="24"/>
  <c r="O38" i="23"/>
  <c r="Q38" i="23" s="1"/>
  <c r="P37" i="23"/>
  <c r="AC38" i="23"/>
  <c r="AR38" i="23" s="1"/>
  <c r="AW37" i="23"/>
  <c r="Z37" i="23"/>
  <c r="AF37" i="23" s="1"/>
  <c r="AE37" i="23"/>
  <c r="W37" i="23"/>
  <c r="Y37" i="23" s="1"/>
  <c r="AB38" i="23"/>
  <c r="AD37" i="23"/>
  <c r="O41" i="22"/>
  <c r="Q41" i="22" s="1"/>
  <c r="AC41" i="22"/>
  <c r="AR41" i="22" s="1"/>
  <c r="AW40" i="22"/>
  <c r="AE40" i="22"/>
  <c r="Z40" i="22"/>
  <c r="AF40" i="22" s="1"/>
  <c r="P40" i="22"/>
  <c r="W40" i="22"/>
  <c r="Y40" i="22" s="1"/>
  <c r="AD40" i="22"/>
  <c r="AB41" i="22"/>
  <c r="AE38" i="20"/>
  <c r="Z38" i="20"/>
  <c r="AF38" i="20" s="1"/>
  <c r="P38" i="20"/>
  <c r="AC39" i="20"/>
  <c r="AR39" i="20" s="1"/>
  <c r="AW38" i="20"/>
  <c r="W38" i="20"/>
  <c r="Y38" i="20" s="1"/>
  <c r="AB39" i="20"/>
  <c r="AD38" i="20"/>
  <c r="K88" i="15" l="1"/>
  <c r="D94" i="32" s="1"/>
  <c r="E94" i="32" s="1"/>
  <c r="D16" i="15"/>
  <c r="F15" i="15"/>
  <c r="J15" i="15" s="1"/>
  <c r="F21" i="32"/>
  <c r="L58" i="23"/>
  <c r="L65" i="19"/>
  <c r="M65" i="19"/>
  <c r="D67" i="19"/>
  <c r="B67" i="19"/>
  <c r="C67" i="19"/>
  <c r="F66" i="19"/>
  <c r="M66" i="19" s="1"/>
  <c r="B67" i="22"/>
  <c r="D60" i="23"/>
  <c r="F59" i="23"/>
  <c r="M59" i="23" s="1"/>
  <c r="C60" i="23"/>
  <c r="M58" i="23"/>
  <c r="D55" i="24"/>
  <c r="C55" i="24"/>
  <c r="F54" i="24"/>
  <c r="L63" i="20"/>
  <c r="M63" i="20"/>
  <c r="B64" i="20"/>
  <c r="BB29" i="19"/>
  <c r="AI29" i="19"/>
  <c r="AT29" i="19"/>
  <c r="AG29" i="19"/>
  <c r="AS29" i="19"/>
  <c r="AQ30" i="19"/>
  <c r="AH29" i="19"/>
  <c r="AU29" i="19"/>
  <c r="O44" i="24"/>
  <c r="Q44" i="24" s="1"/>
  <c r="AD43" i="24"/>
  <c r="P43" i="24"/>
  <c r="AC44" i="24"/>
  <c r="AR44" i="24" s="1"/>
  <c r="AW43" i="24"/>
  <c r="AE43" i="24"/>
  <c r="Z43" i="24"/>
  <c r="AF43" i="24" s="1"/>
  <c r="W43" i="24"/>
  <c r="Y43" i="24" s="1"/>
  <c r="AB44" i="24"/>
  <c r="AS37" i="23"/>
  <c r="BB37" i="23"/>
  <c r="AI37" i="23"/>
  <c r="O39" i="23"/>
  <c r="Q39" i="23" s="1"/>
  <c r="AG37" i="23"/>
  <c r="AT37" i="23"/>
  <c r="AB39" i="23"/>
  <c r="P38" i="23"/>
  <c r="AC39" i="23"/>
  <c r="AR39" i="23" s="1"/>
  <c r="AW38" i="23"/>
  <c r="AE38" i="23"/>
  <c r="Z38" i="23"/>
  <c r="AF38" i="23" s="1"/>
  <c r="W38" i="23"/>
  <c r="Y38" i="23" s="1"/>
  <c r="AQ38" i="23"/>
  <c r="AU37" i="23"/>
  <c r="AH37" i="23"/>
  <c r="AD38" i="23"/>
  <c r="AS38" i="23" s="1"/>
  <c r="O42" i="22"/>
  <c r="Q42" i="22" s="1"/>
  <c r="AS40" i="22"/>
  <c r="BB40" i="22"/>
  <c r="AU40" i="22"/>
  <c r="AH40" i="22"/>
  <c r="AQ41" i="22"/>
  <c r="AI40" i="22"/>
  <c r="AC42" i="22"/>
  <c r="AR42" i="22" s="1"/>
  <c r="AW41" i="22"/>
  <c r="W41" i="22"/>
  <c r="Y41" i="22" s="1"/>
  <c r="AE41" i="22"/>
  <c r="Z41" i="22"/>
  <c r="AF41" i="22" s="1"/>
  <c r="P41" i="22"/>
  <c r="AT40" i="22"/>
  <c r="AG40" i="22"/>
  <c r="AD41" i="22"/>
  <c r="AS41" i="22" s="1"/>
  <c r="AB42" i="22"/>
  <c r="AQ39" i="20"/>
  <c r="AI38" i="20"/>
  <c r="AH38" i="20"/>
  <c r="AU38" i="20"/>
  <c r="O39" i="20"/>
  <c r="Q39" i="20" s="1"/>
  <c r="AT38" i="20"/>
  <c r="AG38" i="20"/>
  <c r="AS38" i="20"/>
  <c r="BB38" i="20"/>
  <c r="K89" i="15" l="1"/>
  <c r="D95" i="32" s="1"/>
  <c r="E95" i="32" s="1"/>
  <c r="C16" i="15"/>
  <c r="H22" i="32"/>
  <c r="L59" i="23"/>
  <c r="L66" i="19"/>
  <c r="C68" i="19"/>
  <c r="B68" i="19" s="1"/>
  <c r="F67" i="19"/>
  <c r="L67" i="19" s="1"/>
  <c r="D68" i="19"/>
  <c r="C68" i="22"/>
  <c r="B68" i="22" s="1"/>
  <c r="F67" i="22"/>
  <c r="D68" i="22"/>
  <c r="B60" i="23"/>
  <c r="L54" i="24"/>
  <c r="M54" i="24"/>
  <c r="B55" i="24"/>
  <c r="D65" i="20"/>
  <c r="C65" i="20"/>
  <c r="F64" i="20"/>
  <c r="O30" i="19"/>
  <c r="Q30" i="19" s="1"/>
  <c r="O45" i="24"/>
  <c r="Q45" i="24" s="1"/>
  <c r="P44" i="24"/>
  <c r="AC45" i="24"/>
  <c r="AR45" i="24" s="1"/>
  <c r="AW44" i="24"/>
  <c r="Z44" i="24"/>
  <c r="AF44" i="24" s="1"/>
  <c r="AE44" i="24"/>
  <c r="W44" i="24"/>
  <c r="Y44" i="24" s="1"/>
  <c r="AI43" i="24"/>
  <c r="AQ44" i="24"/>
  <c r="AU43" i="24"/>
  <c r="AH43" i="24"/>
  <c r="AS43" i="24"/>
  <c r="BB43" i="24"/>
  <c r="AB45" i="24"/>
  <c r="AG43" i="24"/>
  <c r="AT43" i="24"/>
  <c r="AD44" i="24"/>
  <c r="AS44" i="24" s="1"/>
  <c r="P39" i="23"/>
  <c r="AC40" i="23"/>
  <c r="AR40" i="23" s="1"/>
  <c r="AW39" i="23"/>
  <c r="Z39" i="23"/>
  <c r="AF39" i="23" s="1"/>
  <c r="AE39" i="23"/>
  <c r="W39" i="23"/>
  <c r="Y39" i="23" s="1"/>
  <c r="BB38" i="23"/>
  <c r="AQ39" i="23"/>
  <c r="O40" i="23"/>
  <c r="Q40" i="23" s="1"/>
  <c r="AI38" i="23"/>
  <c r="AU38" i="23"/>
  <c r="AH38" i="23"/>
  <c r="AB40" i="23"/>
  <c r="AG38" i="23"/>
  <c r="AT38" i="23"/>
  <c r="AD39" i="23"/>
  <c r="AS39" i="23" s="1"/>
  <c r="O43" i="22"/>
  <c r="Q43" i="22" s="1"/>
  <c r="AC43" i="22"/>
  <c r="AR43" i="22" s="1"/>
  <c r="AW42" i="22"/>
  <c r="W42" i="22"/>
  <c r="Y42" i="22" s="1"/>
  <c r="AE42" i="22"/>
  <c r="Z42" i="22"/>
  <c r="AF42" i="22" s="1"/>
  <c r="P42" i="22"/>
  <c r="AQ42" i="22"/>
  <c r="AG41" i="22"/>
  <c r="AT41" i="22"/>
  <c r="BB41" i="22"/>
  <c r="AI41" i="22"/>
  <c r="AH41" i="22"/>
  <c r="AU41" i="22"/>
  <c r="AD42" i="22"/>
  <c r="AS42" i="22" s="1"/>
  <c r="AB43" i="22"/>
  <c r="AD39" i="20"/>
  <c r="AE39" i="20"/>
  <c r="Z39" i="20"/>
  <c r="AF39" i="20" s="1"/>
  <c r="P39" i="20"/>
  <c r="AC40" i="20"/>
  <c r="AR40" i="20" s="1"/>
  <c r="AW39" i="20"/>
  <c r="W39" i="20"/>
  <c r="Y39" i="20" s="1"/>
  <c r="AB40" i="20"/>
  <c r="DP61" i="9"/>
  <c r="DM61" i="9"/>
  <c r="DI61" i="9"/>
  <c r="DE61" i="9"/>
  <c r="DA61" i="9"/>
  <c r="CW61" i="9"/>
  <c r="CS61" i="9"/>
  <c r="CO61" i="9"/>
  <c r="CK61" i="9"/>
  <c r="CG61" i="9"/>
  <c r="CC61" i="9"/>
  <c r="BY61" i="9"/>
  <c r="BU61" i="9"/>
  <c r="BQ61" i="9"/>
  <c r="BM61" i="9"/>
  <c r="BI61" i="9"/>
  <c r="BE61" i="9"/>
  <c r="BA61" i="9"/>
  <c r="AW61" i="9"/>
  <c r="AS61" i="9"/>
  <c r="AO61" i="9"/>
  <c r="AK61" i="9"/>
  <c r="AG61" i="9"/>
  <c r="AC61" i="9"/>
  <c r="Y61" i="9"/>
  <c r="U61" i="9"/>
  <c r="Q61" i="9"/>
  <c r="M61" i="9"/>
  <c r="I61" i="9"/>
  <c r="E61" i="9"/>
  <c r="DN61" i="9"/>
  <c r="DF61" i="9"/>
  <c r="CT61" i="9"/>
  <c r="CL61" i="9"/>
  <c r="CD61" i="9"/>
  <c r="BR61" i="9"/>
  <c r="BF61" i="9"/>
  <c r="AX61" i="9"/>
  <c r="DQ61" i="9"/>
  <c r="DL61" i="9"/>
  <c r="DH61" i="9"/>
  <c r="DD61" i="9"/>
  <c r="CZ61" i="9"/>
  <c r="CV61" i="9"/>
  <c r="CR61" i="9"/>
  <c r="CN61" i="9"/>
  <c r="CJ61" i="9"/>
  <c r="CF61" i="9"/>
  <c r="CB61" i="9"/>
  <c r="BX61" i="9"/>
  <c r="BT61" i="9"/>
  <c r="BP61" i="9"/>
  <c r="BL61" i="9"/>
  <c r="BH61" i="9"/>
  <c r="BD61" i="9"/>
  <c r="AZ61" i="9"/>
  <c r="AV61" i="9"/>
  <c r="AR61" i="9"/>
  <c r="AN61" i="9"/>
  <c r="AJ61" i="9"/>
  <c r="AF61" i="9"/>
  <c r="AB61" i="9"/>
  <c r="X61" i="9"/>
  <c r="T61" i="9"/>
  <c r="P61" i="9"/>
  <c r="L61" i="9"/>
  <c r="H61" i="9"/>
  <c r="D61" i="9"/>
  <c r="DB61" i="9"/>
  <c r="CP61" i="9"/>
  <c r="BZ61" i="9"/>
  <c r="BN61" i="9"/>
  <c r="BB61" i="9"/>
  <c r="DO61" i="9"/>
  <c r="DK61" i="9"/>
  <c r="DG61" i="9"/>
  <c r="DC61" i="9"/>
  <c r="CY61" i="9"/>
  <c r="CU61" i="9"/>
  <c r="CQ61" i="9"/>
  <c r="CM61" i="9"/>
  <c r="CI61" i="9"/>
  <c r="CE61" i="9"/>
  <c r="CA61" i="9"/>
  <c r="BW61" i="9"/>
  <c r="BS61" i="9"/>
  <c r="BO61" i="9"/>
  <c r="BK61" i="9"/>
  <c r="BG61" i="9"/>
  <c r="BC61" i="9"/>
  <c r="AY61" i="9"/>
  <c r="AU61" i="9"/>
  <c r="AQ61" i="9"/>
  <c r="AM61" i="9"/>
  <c r="AI61" i="9"/>
  <c r="AE61" i="9"/>
  <c r="AA61" i="9"/>
  <c r="W61" i="9"/>
  <c r="S61" i="9"/>
  <c r="O61" i="9"/>
  <c r="K61" i="9"/>
  <c r="G61" i="9"/>
  <c r="C61" i="9"/>
  <c r="DJ61" i="9"/>
  <c r="CX61" i="9"/>
  <c r="CH61" i="9"/>
  <c r="BV61" i="9"/>
  <c r="BJ61" i="9"/>
  <c r="AT61" i="9"/>
  <c r="AD61" i="9"/>
  <c r="N61" i="9"/>
  <c r="AP61" i="9"/>
  <c r="Z61" i="9"/>
  <c r="J61" i="9"/>
  <c r="R61" i="9"/>
  <c r="AL61" i="9"/>
  <c r="V61" i="9"/>
  <c r="F61" i="9"/>
  <c r="AH61" i="9"/>
  <c r="B61" i="9"/>
  <c r="K90" i="15" l="1"/>
  <c r="D96" i="32" s="1"/>
  <c r="E96" i="32" s="1"/>
  <c r="G22" i="32"/>
  <c r="F22" i="32" s="1"/>
  <c r="B16" i="15"/>
  <c r="M67" i="19"/>
  <c r="D69" i="19"/>
  <c r="C69" i="19"/>
  <c r="F68" i="19"/>
  <c r="M68" i="19" s="1"/>
  <c r="D69" i="22"/>
  <c r="C69" i="22"/>
  <c r="B69" i="22" s="1"/>
  <c r="F68" i="22"/>
  <c r="L68" i="22" s="1"/>
  <c r="M67" i="22"/>
  <c r="L67" i="22"/>
  <c r="D61" i="23"/>
  <c r="C61" i="23"/>
  <c r="B61" i="23" s="1"/>
  <c r="F60" i="23"/>
  <c r="D56" i="24"/>
  <c r="F55" i="24"/>
  <c r="C56" i="24"/>
  <c r="L64" i="20"/>
  <c r="M64" i="20"/>
  <c r="B65" i="20"/>
  <c r="AB31" i="19"/>
  <c r="AE30" i="19"/>
  <c r="AW30" i="19"/>
  <c r="P30" i="19"/>
  <c r="AC31" i="19"/>
  <c r="AR31" i="19" s="1"/>
  <c r="Z30" i="19"/>
  <c r="AF30" i="19" s="1"/>
  <c r="W30" i="19"/>
  <c r="Y30" i="19" s="1"/>
  <c r="AD30" i="19"/>
  <c r="O46" i="24"/>
  <c r="Q46" i="24" s="1"/>
  <c r="BB44" i="24"/>
  <c r="P45" i="24"/>
  <c r="AW45" i="24"/>
  <c r="AE45" i="24"/>
  <c r="Z45" i="24"/>
  <c r="AF45" i="24" s="1"/>
  <c r="AC46" i="24"/>
  <c r="AR46" i="24" s="1"/>
  <c r="W45" i="24"/>
  <c r="Y45" i="24" s="1"/>
  <c r="AT44" i="24"/>
  <c r="AG44" i="24"/>
  <c r="AB46" i="24"/>
  <c r="AQ45" i="24"/>
  <c r="AI44" i="24"/>
  <c r="AH44" i="24"/>
  <c r="AU44" i="24"/>
  <c r="AD45" i="24"/>
  <c r="AS45" i="24" s="1"/>
  <c r="AI39" i="23"/>
  <c r="P40" i="23"/>
  <c r="AC41" i="23"/>
  <c r="AR41" i="23" s="1"/>
  <c r="AW40" i="23"/>
  <c r="AE40" i="23"/>
  <c r="Z40" i="23"/>
  <c r="AF40" i="23" s="1"/>
  <c r="W40" i="23"/>
  <c r="Y40" i="23" s="1"/>
  <c r="AQ40" i="23"/>
  <c r="AD40" i="23"/>
  <c r="AS40" i="23" s="1"/>
  <c r="AH39" i="23"/>
  <c r="AU39" i="23"/>
  <c r="O41" i="23"/>
  <c r="Q41" i="23" s="1"/>
  <c r="BB39" i="23"/>
  <c r="AG39" i="23"/>
  <c r="AT39" i="23"/>
  <c r="AB41" i="23"/>
  <c r="AH42" i="22"/>
  <c r="AU42" i="22"/>
  <c r="AI42" i="22"/>
  <c r="O44" i="22"/>
  <c r="Q44" i="22" s="1"/>
  <c r="AG42" i="22"/>
  <c r="AT42" i="22"/>
  <c r="AQ43" i="22"/>
  <c r="BB42" i="22"/>
  <c r="AC44" i="22"/>
  <c r="AR44" i="22" s="1"/>
  <c r="AW43" i="22"/>
  <c r="W43" i="22"/>
  <c r="Y43" i="22" s="1"/>
  <c r="AE43" i="22"/>
  <c r="Z43" i="22"/>
  <c r="AF43" i="22" s="1"/>
  <c r="P43" i="22"/>
  <c r="AD43" i="22"/>
  <c r="AS43" i="22" s="1"/>
  <c r="AB44" i="22"/>
  <c r="AG39" i="20"/>
  <c r="AT39" i="20"/>
  <c r="AQ40" i="20"/>
  <c r="O40" i="20"/>
  <c r="Q40" i="20" s="1"/>
  <c r="AI39" i="20"/>
  <c r="AH39" i="20"/>
  <c r="AU39" i="20"/>
  <c r="AS39" i="20"/>
  <c r="BB39" i="20"/>
  <c r="A62" i="9"/>
  <c r="K91" i="15" l="1"/>
  <c r="D97" i="32" s="1"/>
  <c r="E97" i="32" s="1"/>
  <c r="F16" i="15"/>
  <c r="J16" i="15" s="1"/>
  <c r="D17" i="15"/>
  <c r="M68" i="22"/>
  <c r="L68" i="19"/>
  <c r="B69" i="19"/>
  <c r="C70" i="22"/>
  <c r="B70" i="22" s="1"/>
  <c r="F69" i="22"/>
  <c r="M69" i="22" s="1"/>
  <c r="D70" i="22"/>
  <c r="C62" i="23"/>
  <c r="F61" i="23"/>
  <c r="L61" i="23" s="1"/>
  <c r="D62" i="23"/>
  <c r="L60" i="23"/>
  <c r="M60" i="23"/>
  <c r="M61" i="23"/>
  <c r="L55" i="24"/>
  <c r="M55" i="24"/>
  <c r="B56" i="24"/>
  <c r="D66" i="20"/>
  <c r="F65" i="20"/>
  <c r="C66" i="20"/>
  <c r="BB30" i="19"/>
  <c r="AI40" i="23"/>
  <c r="AU30" i="19"/>
  <c r="AH30" i="19"/>
  <c r="AG30" i="19"/>
  <c r="AT30" i="19"/>
  <c r="AS30" i="19"/>
  <c r="AQ31" i="19"/>
  <c r="AI30" i="19"/>
  <c r="BB45" i="24"/>
  <c r="AQ46" i="24"/>
  <c r="P46" i="24"/>
  <c r="Z46" i="24"/>
  <c r="AF46" i="24" s="1"/>
  <c r="AC47" i="24"/>
  <c r="AR47" i="24" s="1"/>
  <c r="AW46" i="24"/>
  <c r="W46" i="24"/>
  <c r="Y46" i="24" s="1"/>
  <c r="AE46" i="24"/>
  <c r="AU45" i="24"/>
  <c r="AH45" i="24"/>
  <c r="AD46" i="24"/>
  <c r="AS46" i="24" s="1"/>
  <c r="AG45" i="24"/>
  <c r="AT45" i="24"/>
  <c r="AB47" i="24"/>
  <c r="AI45" i="24"/>
  <c r="P41" i="23"/>
  <c r="AC42" i="23"/>
  <c r="AR42" i="23" s="1"/>
  <c r="AW41" i="23"/>
  <c r="Z41" i="23"/>
  <c r="AF41" i="23" s="1"/>
  <c r="AE41" i="23"/>
  <c r="W41" i="23"/>
  <c r="Y41" i="23" s="1"/>
  <c r="AD41" i="23"/>
  <c r="AS41" i="23" s="1"/>
  <c r="AQ41" i="23"/>
  <c r="AB42" i="23"/>
  <c r="BB40" i="23"/>
  <c r="AU40" i="23"/>
  <c r="AH40" i="23"/>
  <c r="AG40" i="23"/>
  <c r="AT40" i="23"/>
  <c r="AD44" i="22"/>
  <c r="AS44" i="22" s="1"/>
  <c r="AB45" i="22"/>
  <c r="AQ45" i="22" s="1"/>
  <c r="AI43" i="22"/>
  <c r="AC45" i="22"/>
  <c r="AR45" i="22" s="1"/>
  <c r="AW44" i="22"/>
  <c r="AE44" i="22"/>
  <c r="Z44" i="22"/>
  <c r="AF44" i="22" s="1"/>
  <c r="W44" i="22"/>
  <c r="Y44" i="22" s="1"/>
  <c r="P44" i="22"/>
  <c r="AH43" i="22"/>
  <c r="AU43" i="22"/>
  <c r="BB43" i="22"/>
  <c r="O45" i="22"/>
  <c r="Q45" i="22" s="1"/>
  <c r="AQ44" i="22"/>
  <c r="AG43" i="22"/>
  <c r="AT43" i="22"/>
  <c r="AE40" i="20"/>
  <c r="Z40" i="20"/>
  <c r="AF40" i="20" s="1"/>
  <c r="P40" i="20"/>
  <c r="AC41" i="20"/>
  <c r="AR41" i="20" s="1"/>
  <c r="AW40" i="20"/>
  <c r="W40" i="20"/>
  <c r="Y40" i="20" s="1"/>
  <c r="AB41" i="20"/>
  <c r="AD40" i="20"/>
  <c r="K92" i="15" l="1"/>
  <c r="D98" i="32" s="1"/>
  <c r="E98" i="32" s="1"/>
  <c r="C17" i="15"/>
  <c r="H23" i="32"/>
  <c r="C70" i="19"/>
  <c r="B70" i="19" s="1"/>
  <c r="F69" i="19"/>
  <c r="D70" i="19"/>
  <c r="L69" i="22"/>
  <c r="C71" i="22"/>
  <c r="B71" i="22" s="1"/>
  <c r="H70" i="22"/>
  <c r="G70" i="22"/>
  <c r="F70" i="22"/>
  <c r="D71" i="22"/>
  <c r="B62" i="23"/>
  <c r="D57" i="24"/>
  <c r="F56" i="24"/>
  <c r="C57" i="24"/>
  <c r="L65" i="20"/>
  <c r="M65" i="20"/>
  <c r="B66" i="20"/>
  <c r="O31" i="19"/>
  <c r="Q31" i="19" s="1"/>
  <c r="AH46" i="24"/>
  <c r="AU46" i="24"/>
  <c r="BB46" i="24"/>
  <c r="AG46" i="24"/>
  <c r="AT46" i="24"/>
  <c r="AI46" i="24"/>
  <c r="AQ47" i="24"/>
  <c r="O47" i="24"/>
  <c r="Q47" i="24" s="1"/>
  <c r="AI41" i="23"/>
  <c r="BB41" i="23"/>
  <c r="O42" i="23"/>
  <c r="Q42" i="23" s="1"/>
  <c r="AQ42" i="23"/>
  <c r="AH41" i="23"/>
  <c r="AU41" i="23"/>
  <c r="AG41" i="23"/>
  <c r="AT41" i="23"/>
  <c r="BB44" i="22"/>
  <c r="AW45" i="22"/>
  <c r="W45" i="22"/>
  <c r="Y45" i="22" s="1"/>
  <c r="AC46" i="22"/>
  <c r="AR46" i="22" s="1"/>
  <c r="AE45" i="22"/>
  <c r="Z45" i="22"/>
  <c r="AF45" i="22" s="1"/>
  <c r="P45" i="22"/>
  <c r="AU44" i="22"/>
  <c r="AH44" i="22"/>
  <c r="AD45" i="22"/>
  <c r="AI44" i="22"/>
  <c r="AT44" i="22"/>
  <c r="AG44" i="22"/>
  <c r="AB46" i="22"/>
  <c r="AQ41" i="20"/>
  <c r="AI40" i="20"/>
  <c r="AU40" i="20"/>
  <c r="AH40" i="20"/>
  <c r="O41" i="20"/>
  <c r="Q41" i="20" s="1"/>
  <c r="AT40" i="20"/>
  <c r="AG40" i="20"/>
  <c r="AS40" i="20"/>
  <c r="BB40" i="20"/>
  <c r="K93" i="15" l="1"/>
  <c r="D99" i="32" s="1"/>
  <c r="E99" i="32" s="1"/>
  <c r="B17" i="15"/>
  <c r="G23" i="32"/>
  <c r="F23" i="32" s="1"/>
  <c r="L70" i="22"/>
  <c r="C71" i="19"/>
  <c r="B71" i="19" s="1"/>
  <c r="H70" i="19"/>
  <c r="G70" i="19"/>
  <c r="D71" i="19"/>
  <c r="F70" i="19"/>
  <c r="L69" i="19"/>
  <c r="M69" i="19"/>
  <c r="D72" i="22"/>
  <c r="C72" i="22"/>
  <c r="B72" i="22" s="1"/>
  <c r="F71" i="22"/>
  <c r="M71" i="22" s="1"/>
  <c r="M70" i="22"/>
  <c r="D63" i="23"/>
  <c r="C63" i="23"/>
  <c r="B63" i="23" s="1"/>
  <c r="F62" i="23"/>
  <c r="L56" i="24"/>
  <c r="M56" i="24"/>
  <c r="B57" i="24"/>
  <c r="D67" i="20"/>
  <c r="F66" i="20"/>
  <c r="C67" i="20"/>
  <c r="AD31" i="19"/>
  <c r="Z31" i="19"/>
  <c r="AF31" i="19" s="1"/>
  <c r="AW31" i="19"/>
  <c r="AC32" i="19"/>
  <c r="AR32" i="19" s="1"/>
  <c r="W31" i="19"/>
  <c r="Y31" i="19" s="1"/>
  <c r="AE31" i="19"/>
  <c r="P31" i="19"/>
  <c r="AB32" i="19"/>
  <c r="O48" i="24"/>
  <c r="Q48" i="24" s="1"/>
  <c r="AD47" i="24"/>
  <c r="P47" i="24"/>
  <c r="Z47" i="24"/>
  <c r="AF47" i="24" s="1"/>
  <c r="AE47" i="24"/>
  <c r="AC48" i="24"/>
  <c r="AR48" i="24" s="1"/>
  <c r="AW47" i="24"/>
  <c r="W47" i="24"/>
  <c r="Y47" i="24" s="1"/>
  <c r="AB48" i="24"/>
  <c r="AB43" i="23"/>
  <c r="AQ43" i="23" s="1"/>
  <c r="O43" i="23"/>
  <c r="Q43" i="23" s="1"/>
  <c r="P42" i="23"/>
  <c r="AC43" i="23"/>
  <c r="AR43" i="23" s="1"/>
  <c r="AW42" i="23"/>
  <c r="AE42" i="23"/>
  <c r="Z42" i="23"/>
  <c r="AF42" i="23" s="1"/>
  <c r="W42" i="23"/>
  <c r="Y42" i="23" s="1"/>
  <c r="AD42" i="23"/>
  <c r="AS45" i="22"/>
  <c r="BB45" i="22"/>
  <c r="O46" i="22"/>
  <c r="Q46" i="22" s="1"/>
  <c r="AI45" i="22"/>
  <c r="AH45" i="22"/>
  <c r="AU45" i="22"/>
  <c r="AQ46" i="22"/>
  <c r="AT45" i="22"/>
  <c r="AG45" i="22"/>
  <c r="AD41" i="20"/>
  <c r="AE41" i="20"/>
  <c r="Z41" i="20"/>
  <c r="AF41" i="20" s="1"/>
  <c r="P41" i="20"/>
  <c r="AC42" i="20"/>
  <c r="AR42" i="20" s="1"/>
  <c r="AW41" i="20"/>
  <c r="W41" i="20"/>
  <c r="Y41" i="20" s="1"/>
  <c r="AB42" i="20"/>
  <c r="K94" i="15" l="1"/>
  <c r="D100" i="32" s="1"/>
  <c r="E100" i="32" s="1"/>
  <c r="D18" i="15"/>
  <c r="F17" i="15"/>
  <c r="J17" i="15" s="1"/>
  <c r="M70" i="19"/>
  <c r="L71" i="22"/>
  <c r="L70" i="19"/>
  <c r="D72" i="19"/>
  <c r="C72" i="19"/>
  <c r="F71" i="19"/>
  <c r="M71" i="19" s="1"/>
  <c r="C73" i="22"/>
  <c r="B73" i="22" s="1"/>
  <c r="F72" i="22"/>
  <c r="L72" i="22" s="1"/>
  <c r="D73" i="22"/>
  <c r="D64" i="23"/>
  <c r="F63" i="23"/>
  <c r="C64" i="23"/>
  <c r="L62" i="23"/>
  <c r="M62" i="23"/>
  <c r="M63" i="23"/>
  <c r="L63" i="23"/>
  <c r="D58" i="24"/>
  <c r="C58" i="24"/>
  <c r="F57" i="24"/>
  <c r="M66" i="20"/>
  <c r="L66" i="20"/>
  <c r="B67" i="20"/>
  <c r="BB31" i="19"/>
  <c r="AQ32" i="19"/>
  <c r="AI31" i="19"/>
  <c r="AT31" i="19"/>
  <c r="AG31" i="19"/>
  <c r="AU31" i="19"/>
  <c r="AH31" i="19"/>
  <c r="AS31" i="19"/>
  <c r="O49" i="24"/>
  <c r="Q49" i="24" s="1"/>
  <c r="P48" i="24"/>
  <c r="AE48" i="24"/>
  <c r="Z48" i="24"/>
  <c r="AF48" i="24" s="1"/>
  <c r="AC49" i="24"/>
  <c r="AR49" i="24" s="1"/>
  <c r="AW48" i="24"/>
  <c r="W48" i="24"/>
  <c r="Y48" i="24" s="1"/>
  <c r="AI47" i="24"/>
  <c r="AB49" i="24"/>
  <c r="AG47" i="24"/>
  <c r="AT47" i="24"/>
  <c r="AQ48" i="24"/>
  <c r="AU47" i="24"/>
  <c r="AH47" i="24"/>
  <c r="AS47" i="24"/>
  <c r="BB47" i="24"/>
  <c r="AD48" i="24"/>
  <c r="AS48" i="24" s="1"/>
  <c r="AI42" i="23"/>
  <c r="O44" i="23"/>
  <c r="Q44" i="23" s="1"/>
  <c r="AH42" i="23"/>
  <c r="AU42" i="23"/>
  <c r="AG42" i="23"/>
  <c r="AT42" i="23"/>
  <c r="AB44" i="23"/>
  <c r="AS42" i="23"/>
  <c r="BB42" i="23"/>
  <c r="P43" i="23"/>
  <c r="AC44" i="23"/>
  <c r="AR44" i="23" s="1"/>
  <c r="AW43" i="23"/>
  <c r="Z43" i="23"/>
  <c r="AF43" i="23" s="1"/>
  <c r="AE43" i="23"/>
  <c r="W43" i="23"/>
  <c r="Y43" i="23" s="1"/>
  <c r="AD43" i="23"/>
  <c r="O47" i="22"/>
  <c r="Q47" i="22" s="1"/>
  <c r="AE46" i="22"/>
  <c r="AD46" i="22"/>
  <c r="Z46" i="22"/>
  <c r="AF46" i="22" s="1"/>
  <c r="P46" i="22"/>
  <c r="AC47" i="22"/>
  <c r="AR47" i="22" s="1"/>
  <c r="AW46" i="22"/>
  <c r="W46" i="22"/>
  <c r="Y46" i="22" s="1"/>
  <c r="AB47" i="22"/>
  <c r="AT41" i="20"/>
  <c r="AG41" i="20"/>
  <c r="AQ42" i="20"/>
  <c r="O42" i="20"/>
  <c r="Q42" i="20" s="1"/>
  <c r="AI41" i="20"/>
  <c r="AU41" i="20"/>
  <c r="AH41" i="20"/>
  <c r="AS41" i="20"/>
  <c r="BB41" i="20"/>
  <c r="K95" i="15" l="1"/>
  <c r="D101" i="32" s="1"/>
  <c r="E101" i="32" s="1"/>
  <c r="C18" i="15"/>
  <c r="H24" i="32"/>
  <c r="M72" i="22"/>
  <c r="L71" i="19"/>
  <c r="B72" i="19"/>
  <c r="D74" i="22"/>
  <c r="C74" i="22"/>
  <c r="B74" i="22" s="1"/>
  <c r="F73" i="22"/>
  <c r="M73" i="22" s="1"/>
  <c r="L73" i="22"/>
  <c r="B64" i="23"/>
  <c r="L57" i="24"/>
  <c r="M57" i="24"/>
  <c r="B58" i="24"/>
  <c r="D68" i="20"/>
  <c r="C68" i="20"/>
  <c r="F67" i="20"/>
  <c r="O32" i="19"/>
  <c r="Q32" i="19" s="1"/>
  <c r="O50" i="24"/>
  <c r="Q50" i="24" s="1"/>
  <c r="P49" i="24"/>
  <c r="Z49" i="24"/>
  <c r="AF49" i="24" s="1"/>
  <c r="AE49" i="24"/>
  <c r="AW49" i="24"/>
  <c r="AC50" i="24"/>
  <c r="AR50" i="24" s="1"/>
  <c r="W49" i="24"/>
  <c r="Y49" i="24" s="1"/>
  <c r="AQ49" i="24"/>
  <c r="AB50" i="24"/>
  <c r="AG48" i="24"/>
  <c r="AT48" i="24"/>
  <c r="BB48" i="24"/>
  <c r="AI48" i="24"/>
  <c r="AU48" i="24"/>
  <c r="AH48" i="24"/>
  <c r="AD49" i="24"/>
  <c r="AS49" i="24" s="1"/>
  <c r="AS43" i="23"/>
  <c r="BB43" i="23"/>
  <c r="AG43" i="23"/>
  <c r="AT43" i="23"/>
  <c r="AQ44" i="23"/>
  <c r="AB45" i="23"/>
  <c r="P44" i="23"/>
  <c r="AC45" i="23"/>
  <c r="AR45" i="23" s="1"/>
  <c r="AW44" i="23"/>
  <c r="AE44" i="23"/>
  <c r="Z44" i="23"/>
  <c r="AF44" i="23" s="1"/>
  <c r="W44" i="23"/>
  <c r="Y44" i="23" s="1"/>
  <c r="AD44" i="23"/>
  <c r="AS44" i="23" s="1"/>
  <c r="AH43" i="23"/>
  <c r="AU43" i="23"/>
  <c r="AI43" i="23"/>
  <c r="AE47" i="22"/>
  <c r="Z47" i="22"/>
  <c r="AF47" i="22" s="1"/>
  <c r="AC48" i="22"/>
  <c r="AR48" i="22" s="1"/>
  <c r="AW47" i="22"/>
  <c r="P47" i="22"/>
  <c r="W47" i="22"/>
  <c r="Y47" i="22" s="1"/>
  <c r="AS46" i="22"/>
  <c r="BB46" i="22"/>
  <c r="AD47" i="22"/>
  <c r="AS47" i="22" s="1"/>
  <c r="AQ47" i="22"/>
  <c r="AG46" i="22"/>
  <c r="AT46" i="22"/>
  <c r="AB48" i="22"/>
  <c r="AI46" i="22"/>
  <c r="AH46" i="22"/>
  <c r="AU46" i="22"/>
  <c r="AE42" i="20"/>
  <c r="Z42" i="20"/>
  <c r="AF42" i="20" s="1"/>
  <c r="P42" i="20"/>
  <c r="AC43" i="20"/>
  <c r="AR43" i="20" s="1"/>
  <c r="AW42" i="20"/>
  <c r="W42" i="20"/>
  <c r="Y42" i="20" s="1"/>
  <c r="AB43" i="20"/>
  <c r="AD42" i="20"/>
  <c r="K96" i="15" l="1"/>
  <c r="D102" i="32" s="1"/>
  <c r="E102" i="32" s="1"/>
  <c r="G24" i="32"/>
  <c r="F24" i="32" s="1"/>
  <c r="B18" i="15"/>
  <c r="C73" i="19"/>
  <c r="B73" i="19" s="1"/>
  <c r="F72" i="19"/>
  <c r="D73" i="19"/>
  <c r="C75" i="22"/>
  <c r="B75" i="22" s="1"/>
  <c r="F74" i="22"/>
  <c r="M74" i="22" s="1"/>
  <c r="D75" i="22"/>
  <c r="L74" i="22"/>
  <c r="D65" i="23"/>
  <c r="C65" i="23"/>
  <c r="B65" i="23" s="1"/>
  <c r="F64" i="23"/>
  <c r="D59" i="24"/>
  <c r="G58" i="24"/>
  <c r="C59" i="24"/>
  <c r="F58" i="24"/>
  <c r="H58" i="24"/>
  <c r="M67" i="20"/>
  <c r="L67" i="20"/>
  <c r="B68" i="20"/>
  <c r="AI44" i="23"/>
  <c r="Z32" i="19"/>
  <c r="AF32" i="19" s="1"/>
  <c r="AW32" i="19"/>
  <c r="AE32" i="19"/>
  <c r="P32" i="19"/>
  <c r="W32" i="19"/>
  <c r="Y32" i="19" s="1"/>
  <c r="AC33" i="19"/>
  <c r="AR33" i="19" s="1"/>
  <c r="AB33" i="19"/>
  <c r="AD32" i="19"/>
  <c r="O51" i="24"/>
  <c r="Q51" i="24" s="1"/>
  <c r="P50" i="24"/>
  <c r="AE50" i="24"/>
  <c r="Z50" i="24"/>
  <c r="AF50" i="24" s="1"/>
  <c r="AC51" i="24"/>
  <c r="AR51" i="24" s="1"/>
  <c r="AW50" i="24"/>
  <c r="W50" i="24"/>
  <c r="Y50" i="24" s="1"/>
  <c r="AI49" i="24"/>
  <c r="AQ50" i="24"/>
  <c r="AH49" i="24"/>
  <c r="AU49" i="24"/>
  <c r="AB51" i="24"/>
  <c r="BB49" i="24"/>
  <c r="AG49" i="24"/>
  <c r="AT49" i="24"/>
  <c r="AD50" i="24"/>
  <c r="AS50" i="24" s="1"/>
  <c r="O45" i="23"/>
  <c r="Q45" i="23" s="1"/>
  <c r="AT44" i="23"/>
  <c r="AG44" i="23"/>
  <c r="AQ45" i="23"/>
  <c r="AH44" i="23"/>
  <c r="AU44" i="23"/>
  <c r="BB44" i="23"/>
  <c r="AI47" i="22"/>
  <c r="AQ48" i="22"/>
  <c r="BB47" i="22"/>
  <c r="AU47" i="22"/>
  <c r="AH47" i="22"/>
  <c r="AG47" i="22"/>
  <c r="AT47" i="22"/>
  <c r="O48" i="22"/>
  <c r="Q48" i="22" s="1"/>
  <c r="AQ43" i="20"/>
  <c r="AI42" i="20"/>
  <c r="AU42" i="20"/>
  <c r="AH42" i="20"/>
  <c r="O43" i="20"/>
  <c r="Q43" i="20" s="1"/>
  <c r="AG42" i="20"/>
  <c r="AT42" i="20"/>
  <c r="AS42" i="20"/>
  <c r="BB42" i="20"/>
  <c r="K97" i="15" l="1"/>
  <c r="D103" i="32" s="1"/>
  <c r="E103" i="32" s="1"/>
  <c r="F18" i="15"/>
  <c r="J18" i="15" s="1"/>
  <c r="D19" i="15"/>
  <c r="D74" i="19"/>
  <c r="C74" i="19"/>
  <c r="B74" i="19" s="1"/>
  <c r="F73" i="19"/>
  <c r="M73" i="19" s="1"/>
  <c r="M72" i="19"/>
  <c r="L72" i="19"/>
  <c r="D76" i="22"/>
  <c r="C76" i="22"/>
  <c r="B76" i="22" s="1"/>
  <c r="F75" i="22"/>
  <c r="M75" i="22" s="1"/>
  <c r="C66" i="23"/>
  <c r="F65" i="23"/>
  <c r="L65" i="23" s="1"/>
  <c r="D66" i="23"/>
  <c r="L64" i="23"/>
  <c r="M64" i="23"/>
  <c r="M65" i="23"/>
  <c r="M58" i="24"/>
  <c r="B59" i="24"/>
  <c r="L58" i="24"/>
  <c r="D69" i="20"/>
  <c r="C69" i="20"/>
  <c r="F68" i="20"/>
  <c r="BB32" i="19"/>
  <c r="AQ33" i="19"/>
  <c r="AG32" i="19"/>
  <c r="AT32" i="19"/>
  <c r="AS32" i="19"/>
  <c r="AI32" i="19"/>
  <c r="AH32" i="19"/>
  <c r="AU32" i="19"/>
  <c r="AI50" i="24"/>
  <c r="O52" i="24"/>
  <c r="P51" i="24"/>
  <c r="Z51" i="24"/>
  <c r="AF51" i="24" s="1"/>
  <c r="Q52" i="24"/>
  <c r="AE51" i="24"/>
  <c r="AC52" i="24"/>
  <c r="AR52" i="24" s="1"/>
  <c r="AW51" i="24"/>
  <c r="W51" i="24"/>
  <c r="Y51" i="24" s="1"/>
  <c r="AQ51" i="24"/>
  <c r="BB50" i="24"/>
  <c r="AB52" i="24"/>
  <c r="AU50" i="24"/>
  <c r="AH50" i="24"/>
  <c r="AG50" i="24"/>
  <c r="AT50" i="24"/>
  <c r="AD51" i="24"/>
  <c r="AS51" i="24" s="1"/>
  <c r="O46" i="23"/>
  <c r="Q46" i="23" s="1"/>
  <c r="P45" i="23"/>
  <c r="AW45" i="23"/>
  <c r="Z45" i="23"/>
  <c r="AF45" i="23" s="1"/>
  <c r="AE45" i="23"/>
  <c r="AC46" i="23"/>
  <c r="AR46" i="23" s="1"/>
  <c r="W45" i="23"/>
  <c r="Y45" i="23" s="1"/>
  <c r="AB46" i="23"/>
  <c r="AD45" i="23"/>
  <c r="AE48" i="22"/>
  <c r="Z48" i="22"/>
  <c r="AF48" i="22" s="1"/>
  <c r="P48" i="22"/>
  <c r="AC49" i="22"/>
  <c r="AR49" i="22" s="1"/>
  <c r="AW48" i="22"/>
  <c r="W48" i="22"/>
  <c r="Y48" i="22" s="1"/>
  <c r="AD48" i="22"/>
  <c r="AB49" i="22"/>
  <c r="AD43" i="20"/>
  <c r="AE43" i="20"/>
  <c r="Z43" i="20"/>
  <c r="AF43" i="20" s="1"/>
  <c r="P43" i="20"/>
  <c r="AC44" i="20"/>
  <c r="AR44" i="20" s="1"/>
  <c r="AW43" i="20"/>
  <c r="W43" i="20"/>
  <c r="Y43" i="20" s="1"/>
  <c r="AB44" i="20"/>
  <c r="K98" i="15" l="1"/>
  <c r="D104" i="32" s="1"/>
  <c r="E104" i="32" s="1"/>
  <c r="C19" i="15"/>
  <c r="H25" i="32"/>
  <c r="L75" i="22"/>
  <c r="L73" i="19"/>
  <c r="C75" i="19"/>
  <c r="B75" i="19" s="1"/>
  <c r="F74" i="19"/>
  <c r="M74" i="19" s="1"/>
  <c r="D75" i="19"/>
  <c r="C77" i="22"/>
  <c r="B77" i="22" s="1"/>
  <c r="F76" i="22"/>
  <c r="M76" i="22" s="1"/>
  <c r="D77" i="22"/>
  <c r="B66" i="23"/>
  <c r="D60" i="24"/>
  <c r="C60" i="24"/>
  <c r="F59" i="24"/>
  <c r="L68" i="20"/>
  <c r="M68" i="20"/>
  <c r="B69" i="20"/>
  <c r="O33" i="19"/>
  <c r="Q33" i="19" s="1"/>
  <c r="AI51" i="24"/>
  <c r="O53" i="24"/>
  <c r="Q53" i="24" s="1"/>
  <c r="P52" i="24"/>
  <c r="AE52" i="24"/>
  <c r="Z52" i="24"/>
  <c r="AF52" i="24" s="1"/>
  <c r="AC53" i="24"/>
  <c r="AR53" i="24" s="1"/>
  <c r="AW52" i="24"/>
  <c r="W52" i="24"/>
  <c r="Y52" i="24" s="1"/>
  <c r="AU51" i="24"/>
  <c r="AH51" i="24"/>
  <c r="AB53" i="24"/>
  <c r="AQ52" i="24"/>
  <c r="BB51" i="24"/>
  <c r="AG51" i="24"/>
  <c r="AT51" i="24"/>
  <c r="AD52" i="24"/>
  <c r="AS52" i="24" s="1"/>
  <c r="AB47" i="23"/>
  <c r="AQ47" i="23" s="1"/>
  <c r="AG45" i="23"/>
  <c r="AT45" i="23"/>
  <c r="AQ46" i="23"/>
  <c r="AH45" i="23"/>
  <c r="AU45" i="23"/>
  <c r="AE46" i="23"/>
  <c r="AI45" i="23"/>
  <c r="AS45" i="23"/>
  <c r="BB45" i="23"/>
  <c r="Z46" i="23"/>
  <c r="AF46" i="23" s="1"/>
  <c r="AC47" i="23"/>
  <c r="AR47" i="23" s="1"/>
  <c r="AW46" i="23"/>
  <c r="P46" i="23"/>
  <c r="W46" i="23"/>
  <c r="Y46" i="23" s="1"/>
  <c r="AD46" i="23"/>
  <c r="AS46" i="23" s="1"/>
  <c r="AI48" i="22"/>
  <c r="AS48" i="22"/>
  <c r="BB48" i="22"/>
  <c r="AQ49" i="22"/>
  <c r="O49" i="22"/>
  <c r="Q49" i="22" s="1"/>
  <c r="AG48" i="22"/>
  <c r="AT48" i="22"/>
  <c r="AH48" i="22"/>
  <c r="AU48" i="22"/>
  <c r="AT43" i="20"/>
  <c r="AG43" i="20"/>
  <c r="AQ44" i="20"/>
  <c r="O44" i="20"/>
  <c r="Q44" i="20" s="1"/>
  <c r="AI43" i="20"/>
  <c r="AH43" i="20"/>
  <c r="AU43" i="20"/>
  <c r="AS43" i="20"/>
  <c r="BB43" i="20"/>
  <c r="K99" i="15" l="1"/>
  <c r="D105" i="32" s="1"/>
  <c r="E105" i="32" s="1"/>
  <c r="G25" i="32"/>
  <c r="F25" i="32" s="1"/>
  <c r="B19" i="15"/>
  <c r="L76" i="22"/>
  <c r="L74" i="19"/>
  <c r="D76" i="19"/>
  <c r="C76" i="19"/>
  <c r="B76" i="19" s="1"/>
  <c r="F75" i="19"/>
  <c r="M75" i="19" s="1"/>
  <c r="D78" i="22"/>
  <c r="C78" i="22"/>
  <c r="B78" i="22" s="1"/>
  <c r="F77" i="22"/>
  <c r="M77" i="22" s="1"/>
  <c r="D67" i="23"/>
  <c r="C67" i="23"/>
  <c r="F66" i="23"/>
  <c r="L59" i="24"/>
  <c r="M59" i="24"/>
  <c r="B60" i="24"/>
  <c r="D70" i="20"/>
  <c r="F69" i="20"/>
  <c r="C70" i="20"/>
  <c r="AB34" i="19"/>
  <c r="AD33" i="19"/>
  <c r="W33" i="19"/>
  <c r="Y33" i="19" s="1"/>
  <c r="AC34" i="19"/>
  <c r="AR34" i="19" s="1"/>
  <c r="P33" i="19"/>
  <c r="AE33" i="19"/>
  <c r="AW33" i="19"/>
  <c r="Z33" i="19"/>
  <c r="AF33" i="19" s="1"/>
  <c r="AI52" i="24"/>
  <c r="O54" i="24"/>
  <c r="Q54" i="24" s="1"/>
  <c r="P53" i="24"/>
  <c r="Z53" i="24"/>
  <c r="AF53" i="24" s="1"/>
  <c r="AE53" i="24"/>
  <c r="AC54" i="24"/>
  <c r="AR54" i="24" s="1"/>
  <c r="AW53" i="24"/>
  <c r="W53" i="24"/>
  <c r="Y53" i="24" s="1"/>
  <c r="AQ53" i="24"/>
  <c r="AB54" i="24"/>
  <c r="AG52" i="24"/>
  <c r="AT52" i="24"/>
  <c r="BB52" i="24"/>
  <c r="AU52" i="24"/>
  <c r="AH52" i="24"/>
  <c r="AD53" i="24"/>
  <c r="AS53" i="24" s="1"/>
  <c r="AG46" i="23"/>
  <c r="AT46" i="23"/>
  <c r="AH46" i="23"/>
  <c r="AU46" i="23"/>
  <c r="O47" i="23"/>
  <c r="Q47" i="23" s="1"/>
  <c r="AI46" i="23"/>
  <c r="BB46" i="23"/>
  <c r="AB50" i="22"/>
  <c r="AQ50" i="22" s="1"/>
  <c r="AD49" i="22"/>
  <c r="AE49" i="22"/>
  <c r="Z49" i="22"/>
  <c r="AF49" i="22" s="1"/>
  <c r="AC50" i="22"/>
  <c r="AR50" i="22" s="1"/>
  <c r="AW49" i="22"/>
  <c r="P49" i="22"/>
  <c r="W49" i="22"/>
  <c r="Y49" i="22" s="1"/>
  <c r="AE44" i="20"/>
  <c r="Z44" i="20"/>
  <c r="AF44" i="20" s="1"/>
  <c r="P44" i="20"/>
  <c r="AC45" i="20"/>
  <c r="AR45" i="20" s="1"/>
  <c r="AW44" i="20"/>
  <c r="W44" i="20"/>
  <c r="Y44" i="20" s="1"/>
  <c r="AB45" i="20"/>
  <c r="AD44" i="20"/>
  <c r="K100" i="15" l="1"/>
  <c r="D106" i="32" s="1"/>
  <c r="E106" i="32" s="1"/>
  <c r="F19" i="15"/>
  <c r="J19" i="15" s="1"/>
  <c r="D20" i="15"/>
  <c r="L77" i="22"/>
  <c r="L75" i="19"/>
  <c r="C77" i="19"/>
  <c r="F76" i="19"/>
  <c r="M76" i="19" s="1"/>
  <c r="B77" i="19"/>
  <c r="D77" i="19"/>
  <c r="C79" i="22"/>
  <c r="B79" i="22" s="1"/>
  <c r="F78" i="22"/>
  <c r="M78" i="22" s="1"/>
  <c r="D79" i="22"/>
  <c r="B67" i="23"/>
  <c r="L66" i="23"/>
  <c r="M66" i="23"/>
  <c r="D61" i="24"/>
  <c r="F60" i="24"/>
  <c r="C61" i="24"/>
  <c r="B61" i="24" s="1"/>
  <c r="L69" i="20"/>
  <c r="M69" i="20"/>
  <c r="B70" i="20"/>
  <c r="AI33" i="19"/>
  <c r="AS33" i="19"/>
  <c r="AT33" i="19"/>
  <c r="AG33" i="19"/>
  <c r="AQ34" i="19"/>
  <c r="AU33" i="19"/>
  <c r="AH33" i="19"/>
  <c r="BB33" i="19"/>
  <c r="O55" i="24"/>
  <c r="Q55" i="24" s="1"/>
  <c r="AQ54" i="24"/>
  <c r="AU53" i="24"/>
  <c r="AH53" i="24"/>
  <c r="AB55" i="24"/>
  <c r="AI53" i="24"/>
  <c r="P54" i="24"/>
  <c r="AE54" i="24"/>
  <c r="Z54" i="24"/>
  <c r="AF54" i="24" s="1"/>
  <c r="AC55" i="24"/>
  <c r="AR55" i="24" s="1"/>
  <c r="AW54" i="24"/>
  <c r="W54" i="24"/>
  <c r="Y54" i="24" s="1"/>
  <c r="BB53" i="24"/>
  <c r="AG53" i="24"/>
  <c r="AT53" i="24"/>
  <c r="AD54" i="24"/>
  <c r="AS54" i="24" s="1"/>
  <c r="AB48" i="23"/>
  <c r="AQ48" i="23" s="1"/>
  <c r="AD47" i="23"/>
  <c r="AE47" i="23"/>
  <c r="Z47" i="23"/>
  <c r="AF47" i="23" s="1"/>
  <c r="AW47" i="23"/>
  <c r="P47" i="23"/>
  <c r="AC48" i="23"/>
  <c r="AR48" i="23" s="1"/>
  <c r="W47" i="23"/>
  <c r="Y47" i="23" s="1"/>
  <c r="AI49" i="22"/>
  <c r="O50" i="22"/>
  <c r="Q50" i="22" s="1"/>
  <c r="AH49" i="22"/>
  <c r="AU49" i="22"/>
  <c r="AS49" i="22"/>
  <c r="BB49" i="22"/>
  <c r="AG49" i="22"/>
  <c r="AT49" i="22"/>
  <c r="AQ45" i="20"/>
  <c r="AI44" i="20"/>
  <c r="AU44" i="20"/>
  <c r="AH44" i="20"/>
  <c r="O45" i="20"/>
  <c r="Q45" i="20" s="1"/>
  <c r="AG44" i="20"/>
  <c r="AT44" i="20"/>
  <c r="AS44" i="20"/>
  <c r="BB44" i="20"/>
  <c r="K101" i="15" l="1"/>
  <c r="D107" i="32" s="1"/>
  <c r="E107" i="32" s="1"/>
  <c r="C20" i="15"/>
  <c r="H26" i="32"/>
  <c r="L78" i="22"/>
  <c r="L76" i="19"/>
  <c r="D78" i="19"/>
  <c r="C78" i="19"/>
  <c r="B78" i="19" s="1"/>
  <c r="F77" i="19"/>
  <c r="M77" i="19" s="1"/>
  <c r="D80" i="22"/>
  <c r="C80" i="22"/>
  <c r="B80" i="22" s="1"/>
  <c r="F79" i="22"/>
  <c r="M79" i="22" s="1"/>
  <c r="D68" i="23"/>
  <c r="F67" i="23"/>
  <c r="C68" i="23"/>
  <c r="D62" i="24"/>
  <c r="F61" i="24"/>
  <c r="M61" i="24" s="1"/>
  <c r="C62" i="24"/>
  <c r="L60" i="24"/>
  <c r="M60" i="24"/>
  <c r="L61" i="24"/>
  <c r="D71" i="20"/>
  <c r="G70" i="20"/>
  <c r="H70" i="20"/>
  <c r="F70" i="20"/>
  <c r="C71" i="20"/>
  <c r="O34" i="19"/>
  <c r="Q34" i="19" s="1"/>
  <c r="AB56" i="24"/>
  <c r="AQ56" i="24" s="1"/>
  <c r="O56" i="24"/>
  <c r="Q56" i="24" s="1"/>
  <c r="AH54" i="24"/>
  <c r="AU54" i="24"/>
  <c r="AG54" i="24"/>
  <c r="AT54" i="24"/>
  <c r="AI54" i="24"/>
  <c r="P55" i="24"/>
  <c r="Z55" i="24"/>
  <c r="AF55" i="24" s="1"/>
  <c r="AE55" i="24"/>
  <c r="AC56" i="24"/>
  <c r="AR56" i="24" s="1"/>
  <c r="AW55" i="24"/>
  <c r="W55" i="24"/>
  <c r="Y55" i="24" s="1"/>
  <c r="AQ55" i="24"/>
  <c r="BB54" i="24"/>
  <c r="AD55" i="24"/>
  <c r="AS55" i="24" s="1"/>
  <c r="O48" i="23"/>
  <c r="Q48" i="23" s="1"/>
  <c r="AI47" i="23"/>
  <c r="AU47" i="23"/>
  <c r="AH47" i="23"/>
  <c r="AS47" i="23"/>
  <c r="BB47" i="23"/>
  <c r="AG47" i="23"/>
  <c r="AT47" i="23"/>
  <c r="O51" i="22"/>
  <c r="Q51" i="22" s="1"/>
  <c r="AD50" i="22"/>
  <c r="P50" i="22"/>
  <c r="Z50" i="22"/>
  <c r="AF50" i="22" s="1"/>
  <c r="AW50" i="22"/>
  <c r="AC51" i="22"/>
  <c r="AR51" i="22" s="1"/>
  <c r="AE50" i="22"/>
  <c r="W50" i="22"/>
  <c r="Y50" i="22" s="1"/>
  <c r="AB51" i="22"/>
  <c r="AD45" i="20"/>
  <c r="AC46" i="20"/>
  <c r="AR46" i="20" s="1"/>
  <c r="AE45" i="20"/>
  <c r="Z45" i="20"/>
  <c r="AF45" i="20" s="1"/>
  <c r="P45" i="20"/>
  <c r="AW45" i="20"/>
  <c r="W45" i="20"/>
  <c r="Y45" i="20" s="1"/>
  <c r="AB46" i="20"/>
  <c r="K102" i="15" l="1"/>
  <c r="D108" i="32" s="1"/>
  <c r="E108" i="32" s="1"/>
  <c r="B20" i="15"/>
  <c r="G26" i="32"/>
  <c r="F26" i="32" s="1"/>
  <c r="L79" i="22"/>
  <c r="L77" i="19"/>
  <c r="C79" i="19"/>
  <c r="B79" i="19" s="1"/>
  <c r="F78" i="19"/>
  <c r="M78" i="19" s="1"/>
  <c r="D79" i="19"/>
  <c r="C81" i="22"/>
  <c r="F80" i="22"/>
  <c r="M80" i="22" s="1"/>
  <c r="B81" i="22"/>
  <c r="D81" i="22"/>
  <c r="M67" i="23"/>
  <c r="L67" i="23"/>
  <c r="B68" i="23"/>
  <c r="B62" i="24"/>
  <c r="M70" i="20"/>
  <c r="B71" i="20"/>
  <c r="L70" i="20"/>
  <c r="AD34" i="19"/>
  <c r="AB35" i="19"/>
  <c r="P34" i="19"/>
  <c r="AC35" i="19"/>
  <c r="AR35" i="19" s="1"/>
  <c r="AW34" i="19"/>
  <c r="W34" i="19"/>
  <c r="Y34" i="19" s="1"/>
  <c r="Z34" i="19"/>
  <c r="AF34" i="19" s="1"/>
  <c r="AE34" i="19"/>
  <c r="P56" i="24"/>
  <c r="AE56" i="24"/>
  <c r="Z56" i="24"/>
  <c r="AF56" i="24" s="1"/>
  <c r="AC57" i="24"/>
  <c r="AR57" i="24" s="1"/>
  <c r="AW56" i="24"/>
  <c r="W56" i="24"/>
  <c r="Y56" i="24" s="1"/>
  <c r="AI55" i="24"/>
  <c r="O57" i="24"/>
  <c r="Q57" i="24" s="1"/>
  <c r="AH55" i="24"/>
  <c r="AU55" i="24"/>
  <c r="AB57" i="24"/>
  <c r="BB55" i="24"/>
  <c r="AT55" i="24"/>
  <c r="AG55" i="24"/>
  <c r="AD56" i="24"/>
  <c r="AB49" i="23"/>
  <c r="AQ49" i="23" s="1"/>
  <c r="AD48" i="23"/>
  <c r="AE48" i="23"/>
  <c r="Z48" i="23"/>
  <c r="AF48" i="23" s="1"/>
  <c r="AC49" i="23"/>
  <c r="AR49" i="23" s="1"/>
  <c r="P48" i="23"/>
  <c r="AW48" i="23"/>
  <c r="W48" i="23"/>
  <c r="Y48" i="23" s="1"/>
  <c r="AG50" i="22"/>
  <c r="AT50" i="22"/>
  <c r="AU50" i="22"/>
  <c r="AH50" i="22"/>
  <c r="AS50" i="22"/>
  <c r="BB50" i="22"/>
  <c r="O52" i="22"/>
  <c r="Q52" i="22" s="1"/>
  <c r="AB52" i="22"/>
  <c r="P51" i="22"/>
  <c r="AC52" i="22"/>
  <c r="AR52" i="22" s="1"/>
  <c r="AW51" i="22"/>
  <c r="AE51" i="22"/>
  <c r="Z51" i="22"/>
  <c r="AF51" i="22" s="1"/>
  <c r="W51" i="22"/>
  <c r="Y51" i="22" s="1"/>
  <c r="AQ51" i="22"/>
  <c r="AI50" i="22"/>
  <c r="AD51" i="22"/>
  <c r="AS51" i="22" s="1"/>
  <c r="AI45" i="20"/>
  <c r="AU45" i="20"/>
  <c r="AH45" i="20"/>
  <c r="AT45" i="20"/>
  <c r="AG45" i="20"/>
  <c r="AQ46" i="20"/>
  <c r="O46" i="20"/>
  <c r="Q46" i="20" s="1"/>
  <c r="AS45" i="20"/>
  <c r="BB45" i="20"/>
  <c r="K103" i="15" l="1"/>
  <c r="D109" i="32" s="1"/>
  <c r="E109" i="32" s="1"/>
  <c r="F20" i="15"/>
  <c r="J20" i="15" s="1"/>
  <c r="D21" i="15"/>
  <c r="L80" i="22"/>
  <c r="L78" i="19"/>
  <c r="D80" i="19"/>
  <c r="C80" i="19"/>
  <c r="B80" i="19" s="1"/>
  <c r="F79" i="19"/>
  <c r="M79" i="19" s="1"/>
  <c r="D82" i="22"/>
  <c r="C82" i="22"/>
  <c r="B82" i="22" s="1"/>
  <c r="F81" i="22"/>
  <c r="M81" i="22" s="1"/>
  <c r="D69" i="23"/>
  <c r="C69" i="23"/>
  <c r="B69" i="23" s="1"/>
  <c r="F68" i="23"/>
  <c r="D63" i="24"/>
  <c r="C63" i="24"/>
  <c r="F62" i="24"/>
  <c r="D72" i="20"/>
  <c r="F71" i="20"/>
  <c r="C72" i="20"/>
  <c r="BB34" i="19"/>
  <c r="AI34" i="19"/>
  <c r="AH34" i="19"/>
  <c r="AU34" i="19"/>
  <c r="AQ35" i="19"/>
  <c r="AG34" i="19"/>
  <c r="AT34" i="19"/>
  <c r="AS34" i="19"/>
  <c r="O58" i="24"/>
  <c r="Q58" i="24" s="1"/>
  <c r="P57" i="24"/>
  <c r="AC58" i="24"/>
  <c r="AR58" i="24" s="1"/>
  <c r="Z57" i="24"/>
  <c r="AF57" i="24" s="1"/>
  <c r="AE57" i="24"/>
  <c r="AW57" i="24"/>
  <c r="W57" i="24"/>
  <c r="Y57" i="24" s="1"/>
  <c r="AB58" i="24"/>
  <c r="AG56" i="24"/>
  <c r="AT56" i="24"/>
  <c r="AD57" i="24"/>
  <c r="AS57" i="24" s="1"/>
  <c r="AS56" i="24"/>
  <c r="BB56" i="24"/>
  <c r="AQ57" i="24"/>
  <c r="AU56" i="24"/>
  <c r="AH56" i="24"/>
  <c r="AI56" i="24"/>
  <c r="AI48" i="23"/>
  <c r="AH48" i="23"/>
  <c r="AU48" i="23"/>
  <c r="O49" i="23"/>
  <c r="Q49" i="23" s="1"/>
  <c r="AG48" i="23"/>
  <c r="AT48" i="23"/>
  <c r="AS48" i="23"/>
  <c r="BB48" i="23"/>
  <c r="AB53" i="22"/>
  <c r="AQ53" i="22" s="1"/>
  <c r="BB51" i="22"/>
  <c r="AQ52" i="22"/>
  <c r="P52" i="22"/>
  <c r="AC53" i="22"/>
  <c r="AR53" i="22" s="1"/>
  <c r="Z52" i="22"/>
  <c r="AF52" i="22" s="1"/>
  <c r="AW52" i="22"/>
  <c r="AE52" i="22"/>
  <c r="W52" i="22"/>
  <c r="Y52" i="22" s="1"/>
  <c r="AD52" i="22"/>
  <c r="AS52" i="22" s="1"/>
  <c r="AI51" i="22"/>
  <c r="AH51" i="22"/>
  <c r="AU51" i="22"/>
  <c r="AG51" i="22"/>
  <c r="AT51" i="22"/>
  <c r="AE46" i="20"/>
  <c r="P46" i="20"/>
  <c r="AC47" i="20"/>
  <c r="AR47" i="20" s="1"/>
  <c r="AW46" i="20"/>
  <c r="Z46" i="20"/>
  <c r="AF46" i="20" s="1"/>
  <c r="W46" i="20"/>
  <c r="Y46" i="20" s="1"/>
  <c r="AB47" i="20"/>
  <c r="AD46" i="20"/>
  <c r="K104" i="15" l="1"/>
  <c r="D110" i="32" s="1"/>
  <c r="E110" i="32" s="1"/>
  <c r="C21" i="15"/>
  <c r="H27" i="32"/>
  <c r="L81" i="22"/>
  <c r="L79" i="19"/>
  <c r="C81" i="19"/>
  <c r="B81" i="19" s="1"/>
  <c r="F80" i="19"/>
  <c r="M80" i="19" s="1"/>
  <c r="D81" i="19"/>
  <c r="F82" i="22"/>
  <c r="D83" i="22"/>
  <c r="H82" i="22"/>
  <c r="L82" i="22" s="1"/>
  <c r="C83" i="22"/>
  <c r="G82" i="22"/>
  <c r="D70" i="23"/>
  <c r="C70" i="23"/>
  <c r="F69" i="23"/>
  <c r="L68" i="23"/>
  <c r="M68" i="23"/>
  <c r="M69" i="23"/>
  <c r="L69" i="23"/>
  <c r="L62" i="24"/>
  <c r="M62" i="24"/>
  <c r="B63" i="24"/>
  <c r="L71" i="20"/>
  <c r="M71" i="20"/>
  <c r="B72" i="20"/>
  <c r="O35" i="19"/>
  <c r="Q35" i="19" s="1"/>
  <c r="AI57" i="24"/>
  <c r="BB57" i="24"/>
  <c r="AB59" i="24"/>
  <c r="AQ58" i="24"/>
  <c r="AG57" i="24"/>
  <c r="AT57" i="24"/>
  <c r="AE58" i="24"/>
  <c r="AU57" i="24"/>
  <c r="AH57" i="24"/>
  <c r="AD58" i="24"/>
  <c r="AS58" i="24" s="1"/>
  <c r="P58" i="24"/>
  <c r="AC59" i="24"/>
  <c r="AR59" i="24" s="1"/>
  <c r="AW58" i="24"/>
  <c r="Z58" i="24"/>
  <c r="AF58" i="24" s="1"/>
  <c r="W58" i="24"/>
  <c r="Y58" i="24" s="1"/>
  <c r="AD49" i="23"/>
  <c r="AE49" i="23"/>
  <c r="Z49" i="23"/>
  <c r="AF49" i="23" s="1"/>
  <c r="AW49" i="23"/>
  <c r="P49" i="23"/>
  <c r="AC50" i="23"/>
  <c r="AR50" i="23" s="1"/>
  <c r="W49" i="23"/>
  <c r="Y49" i="23" s="1"/>
  <c r="AB50" i="23"/>
  <c r="AI52" i="22"/>
  <c r="AG52" i="22"/>
  <c r="AT52" i="22"/>
  <c r="AH52" i="22"/>
  <c r="AU52" i="22"/>
  <c r="O53" i="22"/>
  <c r="Q53" i="22" s="1"/>
  <c r="BB52" i="22"/>
  <c r="AQ47" i="20"/>
  <c r="O47" i="20"/>
  <c r="Q47" i="20" s="1"/>
  <c r="AG46" i="20"/>
  <c r="AT46" i="20"/>
  <c r="AI46" i="20"/>
  <c r="AS46" i="20"/>
  <c r="BB46" i="20"/>
  <c r="AU46" i="20"/>
  <c r="AH46" i="20"/>
  <c r="K105" i="15" l="1"/>
  <c r="D111" i="32" s="1"/>
  <c r="E111" i="32" s="1"/>
  <c r="G27" i="32"/>
  <c r="F27" i="32" s="1"/>
  <c r="B21" i="15"/>
  <c r="L80" i="19"/>
  <c r="D82" i="19"/>
  <c r="C82" i="19"/>
  <c r="B82" i="19" s="1"/>
  <c r="F81" i="19"/>
  <c r="M81" i="19" s="1"/>
  <c r="M82" i="22"/>
  <c r="B83" i="22"/>
  <c r="B70" i="23"/>
  <c r="D64" i="24"/>
  <c r="C64" i="24"/>
  <c r="F63" i="24"/>
  <c r="D73" i="20"/>
  <c r="C73" i="20"/>
  <c r="F72" i="20"/>
  <c r="AD35" i="19"/>
  <c r="P35" i="19"/>
  <c r="AE35" i="19"/>
  <c r="AC36" i="19"/>
  <c r="AR36" i="19" s="1"/>
  <c r="Z35" i="19"/>
  <c r="AF35" i="19" s="1"/>
  <c r="W35" i="19"/>
  <c r="Y35" i="19" s="1"/>
  <c r="AW35" i="19"/>
  <c r="AB36" i="19"/>
  <c r="AH58" i="24"/>
  <c r="AU58" i="24"/>
  <c r="AI58" i="24"/>
  <c r="BB58" i="24"/>
  <c r="O59" i="24"/>
  <c r="Q59" i="24" s="1"/>
  <c r="AT58" i="24"/>
  <c r="AG58" i="24"/>
  <c r="AQ59" i="24"/>
  <c r="AQ50" i="23"/>
  <c r="O50" i="23"/>
  <c r="Q50" i="23" s="1"/>
  <c r="AI49" i="23"/>
  <c r="AU49" i="23"/>
  <c r="AH49" i="23"/>
  <c r="AG49" i="23"/>
  <c r="AT49" i="23"/>
  <c r="AS49" i="23"/>
  <c r="BB49" i="23"/>
  <c r="AB48" i="20"/>
  <c r="AQ48" i="20" s="1"/>
  <c r="AB54" i="22"/>
  <c r="O54" i="22"/>
  <c r="Q54" i="22" s="1"/>
  <c r="AD53" i="22"/>
  <c r="P53" i="22"/>
  <c r="AW53" i="22"/>
  <c r="AE53" i="22"/>
  <c r="AC54" i="22"/>
  <c r="AR54" i="22" s="1"/>
  <c r="W53" i="22"/>
  <c r="Y53" i="22" s="1"/>
  <c r="Z53" i="22"/>
  <c r="AF53" i="22" s="1"/>
  <c r="AD47" i="20"/>
  <c r="P47" i="20"/>
  <c r="AC48" i="20"/>
  <c r="AR48" i="20" s="1"/>
  <c r="AW47" i="20"/>
  <c r="AE47" i="20"/>
  <c r="Z47" i="20"/>
  <c r="AF47" i="20" s="1"/>
  <c r="W47" i="20"/>
  <c r="Y47" i="20" s="1"/>
  <c r="K106" i="15" l="1"/>
  <c r="D112" i="32" s="1"/>
  <c r="E112" i="32" s="1"/>
  <c r="F21" i="15"/>
  <c r="J21" i="15" s="1"/>
  <c r="D22" i="15"/>
  <c r="L81" i="19"/>
  <c r="F82" i="19"/>
  <c r="D83" i="19"/>
  <c r="C83" i="19"/>
  <c r="H82" i="19"/>
  <c r="G82" i="19"/>
  <c r="M82" i="19" s="1"/>
  <c r="D84" i="22"/>
  <c r="F83" i="22"/>
  <c r="C84" i="22"/>
  <c r="B84" i="22" s="1"/>
  <c r="G70" i="23"/>
  <c r="F70" i="23"/>
  <c r="C71" i="23"/>
  <c r="H70" i="23"/>
  <c r="D71" i="23"/>
  <c r="L63" i="24"/>
  <c r="M63" i="24"/>
  <c r="B64" i="24"/>
  <c r="L72" i="20"/>
  <c r="M72" i="20"/>
  <c r="B73" i="20"/>
  <c r="BB35" i="19"/>
  <c r="AG35" i="19"/>
  <c r="AT35" i="19"/>
  <c r="AH35" i="19"/>
  <c r="AU35" i="19"/>
  <c r="AQ36" i="19"/>
  <c r="AI35" i="19"/>
  <c r="AS35" i="19"/>
  <c r="AB60" i="24"/>
  <c r="P59" i="24"/>
  <c r="AC60" i="24"/>
  <c r="AR60" i="24" s="1"/>
  <c r="AW59" i="24"/>
  <c r="Z59" i="24"/>
  <c r="AF59" i="24" s="1"/>
  <c r="AE59" i="24"/>
  <c r="W59" i="24"/>
  <c r="Y59" i="24" s="1"/>
  <c r="AD59" i="24"/>
  <c r="AE50" i="23"/>
  <c r="Z50" i="23"/>
  <c r="AF50" i="23" s="1"/>
  <c r="AC51" i="23"/>
  <c r="AR51" i="23" s="1"/>
  <c r="AW50" i="23"/>
  <c r="P50" i="23"/>
  <c r="W50" i="23"/>
  <c r="Y50" i="23" s="1"/>
  <c r="AB51" i="23"/>
  <c r="AD50" i="23"/>
  <c r="O55" i="22"/>
  <c r="P54" i="22"/>
  <c r="AC55" i="22"/>
  <c r="AR55" i="22" s="1"/>
  <c r="Z54" i="22"/>
  <c r="AF54" i="22" s="1"/>
  <c r="AW54" i="22"/>
  <c r="AE54" i="22"/>
  <c r="Q55" i="22"/>
  <c r="W54" i="22"/>
  <c r="Y54" i="22" s="1"/>
  <c r="AB55" i="22"/>
  <c r="AU53" i="22"/>
  <c r="AH53" i="22"/>
  <c r="AG53" i="22"/>
  <c r="AT53" i="22"/>
  <c r="AD54" i="22"/>
  <c r="AS54" i="22" s="1"/>
  <c r="AI53" i="22"/>
  <c r="AS53" i="22"/>
  <c r="BB53" i="22"/>
  <c r="AQ54" i="22"/>
  <c r="O48" i="20"/>
  <c r="Q48" i="20" s="1"/>
  <c r="AI47" i="20"/>
  <c r="AH47" i="20"/>
  <c r="AU47" i="20"/>
  <c r="AG47" i="20"/>
  <c r="AT47" i="20"/>
  <c r="AS47" i="20"/>
  <c r="BB47" i="20"/>
  <c r="K107" i="15" l="1"/>
  <c r="D113" i="32" s="1"/>
  <c r="E113" i="32" s="1"/>
  <c r="C22" i="15"/>
  <c r="H28" i="32"/>
  <c r="M70" i="23"/>
  <c r="L82" i="19"/>
  <c r="B83" i="19"/>
  <c r="D85" i="22"/>
  <c r="F84" i="22"/>
  <c r="L84" i="22" s="1"/>
  <c r="C85" i="22"/>
  <c r="L83" i="22"/>
  <c r="M83" i="22"/>
  <c r="L70" i="23"/>
  <c r="B71" i="23"/>
  <c r="D65" i="24"/>
  <c r="F64" i="24"/>
  <c r="C65" i="24"/>
  <c r="D74" i="20"/>
  <c r="C74" i="20"/>
  <c r="F73" i="20"/>
  <c r="O36" i="19"/>
  <c r="Q36" i="19" s="1"/>
  <c r="AS59" i="24"/>
  <c r="BB59" i="24"/>
  <c r="AI59" i="24"/>
  <c r="O60" i="24"/>
  <c r="Q60" i="24" s="1"/>
  <c r="AG59" i="24"/>
  <c r="AT59" i="24"/>
  <c r="AU59" i="24"/>
  <c r="AH59" i="24"/>
  <c r="AQ60" i="24"/>
  <c r="AS50" i="23"/>
  <c r="BB50" i="23"/>
  <c r="AQ51" i="23"/>
  <c r="AI50" i="23"/>
  <c r="AH50" i="23"/>
  <c r="AU50" i="23"/>
  <c r="O51" i="23"/>
  <c r="Q51" i="23" s="1"/>
  <c r="AG50" i="23"/>
  <c r="AT50" i="23"/>
  <c r="AU54" i="22"/>
  <c r="AH54" i="22"/>
  <c r="AB56" i="22"/>
  <c r="AG54" i="22"/>
  <c r="AT54" i="22"/>
  <c r="O56" i="22"/>
  <c r="P55" i="22"/>
  <c r="Q56" i="22"/>
  <c r="AE55" i="22"/>
  <c r="Z55" i="22"/>
  <c r="AF55" i="22" s="1"/>
  <c r="AC56" i="22"/>
  <c r="AR56" i="22" s="1"/>
  <c r="AW55" i="22"/>
  <c r="W55" i="22"/>
  <c r="Y55" i="22" s="1"/>
  <c r="BB54" i="22"/>
  <c r="AI54" i="22"/>
  <c r="AQ55" i="22"/>
  <c r="AD55" i="22"/>
  <c r="AS55" i="22" s="1"/>
  <c r="O49" i="20"/>
  <c r="Q49" i="20" s="1"/>
  <c r="P48" i="20"/>
  <c r="AC49" i="20"/>
  <c r="AR49" i="20" s="1"/>
  <c r="AW48" i="20"/>
  <c r="AE48" i="20"/>
  <c r="Z48" i="20"/>
  <c r="AF48" i="20" s="1"/>
  <c r="W48" i="20"/>
  <c r="Y48" i="20" s="1"/>
  <c r="AB49" i="20"/>
  <c r="AD48" i="20"/>
  <c r="K108" i="15" l="1"/>
  <c r="D114" i="32" s="1"/>
  <c r="E114" i="32" s="1"/>
  <c r="G28" i="32"/>
  <c r="B22" i="15"/>
  <c r="C84" i="19"/>
  <c r="B84" i="19" s="1"/>
  <c r="F83" i="19"/>
  <c r="D84" i="19"/>
  <c r="M84" i="22"/>
  <c r="B85" i="22"/>
  <c r="D72" i="23"/>
  <c r="C72" i="23"/>
  <c r="B72" i="23" s="1"/>
  <c r="F71" i="23"/>
  <c r="L64" i="24"/>
  <c r="M64" i="24"/>
  <c r="B65" i="24"/>
  <c r="L73" i="20"/>
  <c r="M73" i="20"/>
  <c r="B74" i="20"/>
  <c r="AD36" i="19"/>
  <c r="AW36" i="19"/>
  <c r="AC37" i="19"/>
  <c r="AR37" i="19" s="1"/>
  <c r="AE36" i="19"/>
  <c r="W36" i="19"/>
  <c r="Y36" i="19" s="1"/>
  <c r="P36" i="19"/>
  <c r="Z36" i="19"/>
  <c r="AF36" i="19" s="1"/>
  <c r="AB37" i="19"/>
  <c r="O61" i="24"/>
  <c r="Q61" i="24" s="1"/>
  <c r="AB61" i="24"/>
  <c r="P60" i="24"/>
  <c r="AC61" i="24"/>
  <c r="AR61" i="24" s="1"/>
  <c r="AW60" i="24"/>
  <c r="AE60" i="24"/>
  <c r="Z60" i="24"/>
  <c r="AF60" i="24" s="1"/>
  <c r="W60" i="24"/>
  <c r="Y60" i="24" s="1"/>
  <c r="AD60" i="24"/>
  <c r="AB52" i="23"/>
  <c r="AE51" i="23"/>
  <c r="Z51" i="23"/>
  <c r="AF51" i="23" s="1"/>
  <c r="AW51" i="23"/>
  <c r="P51" i="23"/>
  <c r="AC52" i="23"/>
  <c r="AR52" i="23" s="1"/>
  <c r="W51" i="23"/>
  <c r="Y51" i="23" s="1"/>
  <c r="AD51" i="23"/>
  <c r="AD56" i="22"/>
  <c r="AS56" i="22" s="1"/>
  <c r="AU55" i="22"/>
  <c r="AH55" i="22"/>
  <c r="AQ56" i="22"/>
  <c r="AG55" i="22"/>
  <c r="AT55" i="22"/>
  <c r="AB57" i="22"/>
  <c r="BB55" i="22"/>
  <c r="P56" i="22"/>
  <c r="AE56" i="22"/>
  <c r="Z56" i="22"/>
  <c r="AF56" i="22" s="1"/>
  <c r="AC57" i="22"/>
  <c r="AR57" i="22" s="1"/>
  <c r="AW56" i="22"/>
  <c r="W56" i="22"/>
  <c r="Y56" i="22" s="1"/>
  <c r="AI55" i="22"/>
  <c r="P49" i="20"/>
  <c r="AC50" i="20"/>
  <c r="AR50" i="20" s="1"/>
  <c r="AW49" i="20"/>
  <c r="AE49" i="20"/>
  <c r="Z49" i="20"/>
  <c r="AF49" i="20" s="1"/>
  <c r="W49" i="20"/>
  <c r="Y49" i="20" s="1"/>
  <c r="AS48" i="20"/>
  <c r="BB48" i="20"/>
  <c r="AI48" i="20"/>
  <c r="O50" i="20"/>
  <c r="Q50" i="20" s="1"/>
  <c r="AU48" i="20"/>
  <c r="AH48" i="20"/>
  <c r="AT48" i="20"/>
  <c r="AG48" i="20"/>
  <c r="AB50" i="20"/>
  <c r="AQ49" i="20"/>
  <c r="AD49" i="20"/>
  <c r="AS49" i="20" s="1"/>
  <c r="K109" i="15" l="1"/>
  <c r="D115" i="32" s="1"/>
  <c r="E115" i="32" s="1"/>
  <c r="F22" i="15"/>
  <c r="H22" i="15"/>
  <c r="G22" i="15"/>
  <c r="D23" i="15"/>
  <c r="D85" i="19"/>
  <c r="C85" i="19"/>
  <c r="B85" i="19" s="1"/>
  <c r="F84" i="19"/>
  <c r="M84" i="19" s="1"/>
  <c r="M83" i="19"/>
  <c r="L83" i="19"/>
  <c r="D86" i="22"/>
  <c r="F85" i="22"/>
  <c r="C86" i="22"/>
  <c r="B86" i="22" s="1"/>
  <c r="D73" i="23"/>
  <c r="F72" i="23"/>
  <c r="L72" i="23" s="1"/>
  <c r="C73" i="23"/>
  <c r="L71" i="23"/>
  <c r="M71" i="23"/>
  <c r="M72" i="23"/>
  <c r="D66" i="24"/>
  <c r="F65" i="24"/>
  <c r="C66" i="24"/>
  <c r="D75" i="20"/>
  <c r="F74" i="20"/>
  <c r="C75" i="20"/>
  <c r="AI36" i="19"/>
  <c r="AG36" i="19"/>
  <c r="AT36" i="19"/>
  <c r="BB36" i="19"/>
  <c r="AH36" i="19"/>
  <c r="AU36" i="19"/>
  <c r="AS36" i="19"/>
  <c r="AQ37" i="19"/>
  <c r="P61" i="24"/>
  <c r="AC62" i="24"/>
  <c r="AR62" i="24" s="1"/>
  <c r="AW61" i="24"/>
  <c r="Z61" i="24"/>
  <c r="AF61" i="24" s="1"/>
  <c r="AE61" i="24"/>
  <c r="W61" i="24"/>
  <c r="Y61" i="24" s="1"/>
  <c r="AS60" i="24"/>
  <c r="BB60" i="24"/>
  <c r="AU60" i="24"/>
  <c r="AH60" i="24"/>
  <c r="O62" i="24"/>
  <c r="Q62" i="24" s="1"/>
  <c r="AQ61" i="24"/>
  <c r="AB62" i="24"/>
  <c r="AG60" i="24"/>
  <c r="AT60" i="24"/>
  <c r="AI60" i="24"/>
  <c r="AD61" i="24"/>
  <c r="AS61" i="24" s="1"/>
  <c r="AI51" i="23"/>
  <c r="AU51" i="23"/>
  <c r="AH51" i="23"/>
  <c r="AG51" i="23"/>
  <c r="AT51" i="23"/>
  <c r="O52" i="23"/>
  <c r="Q52" i="23" s="1"/>
  <c r="AS51" i="23"/>
  <c r="BB51" i="23"/>
  <c r="AQ52" i="23"/>
  <c r="AG56" i="22"/>
  <c r="AT56" i="22"/>
  <c r="BB56" i="22"/>
  <c r="O57" i="22"/>
  <c r="Q57" i="22" s="1"/>
  <c r="AQ57" i="22"/>
  <c r="AU56" i="22"/>
  <c r="AH56" i="22"/>
  <c r="AI56" i="22"/>
  <c r="P50" i="20"/>
  <c r="AC51" i="20"/>
  <c r="AR51" i="20" s="1"/>
  <c r="AW50" i="20"/>
  <c r="AE50" i="20"/>
  <c r="Z50" i="20"/>
  <c r="AF50" i="20" s="1"/>
  <c r="W50" i="20"/>
  <c r="Y50" i="20" s="1"/>
  <c r="AD50" i="20"/>
  <c r="AS50" i="20" s="1"/>
  <c r="AI49" i="20"/>
  <c r="AH49" i="20"/>
  <c r="AU49" i="20"/>
  <c r="BB49" i="20"/>
  <c r="AQ50" i="20"/>
  <c r="AB51" i="20"/>
  <c r="AG49" i="20"/>
  <c r="AT49" i="20"/>
  <c r="N28" i="32" l="1"/>
  <c r="F28" i="32" s="1"/>
  <c r="J22" i="15"/>
  <c r="K110" i="15"/>
  <c r="D116" i="32" s="1"/>
  <c r="E116" i="32" s="1"/>
  <c r="C23" i="15"/>
  <c r="H29" i="32"/>
  <c r="L84" i="19"/>
  <c r="C86" i="19"/>
  <c r="B86" i="19" s="1"/>
  <c r="F85" i="19"/>
  <c r="M85" i="19" s="1"/>
  <c r="D86" i="19"/>
  <c r="D87" i="22"/>
  <c r="F86" i="22"/>
  <c r="M86" i="22" s="1"/>
  <c r="C87" i="22"/>
  <c r="L85" i="22"/>
  <c r="M85" i="22"/>
  <c r="B73" i="23"/>
  <c r="L65" i="24"/>
  <c r="M65" i="24"/>
  <c r="B66" i="24"/>
  <c r="L74" i="20"/>
  <c r="M74" i="20"/>
  <c r="B75" i="20"/>
  <c r="O37" i="19"/>
  <c r="Q37" i="19" s="1"/>
  <c r="P62" i="24"/>
  <c r="AC63" i="24"/>
  <c r="AR63" i="24" s="1"/>
  <c r="AW62" i="24"/>
  <c r="AE62" i="24"/>
  <c r="Z62" i="24"/>
  <c r="AF62" i="24" s="1"/>
  <c r="W62" i="24"/>
  <c r="Y62" i="24" s="1"/>
  <c r="O63" i="24"/>
  <c r="Q63" i="24" s="1"/>
  <c r="AD62" i="24"/>
  <c r="AS62" i="24" s="1"/>
  <c r="AU61" i="24"/>
  <c r="AH61" i="24"/>
  <c r="AQ62" i="24"/>
  <c r="AI61" i="24"/>
  <c r="BB61" i="24"/>
  <c r="AB63" i="24"/>
  <c r="AT61" i="24"/>
  <c r="AG61" i="24"/>
  <c r="AE52" i="23"/>
  <c r="Z52" i="23"/>
  <c r="AF52" i="23" s="1"/>
  <c r="AW52" i="23"/>
  <c r="P52" i="23"/>
  <c r="AC53" i="23"/>
  <c r="AR53" i="23" s="1"/>
  <c r="W52" i="23"/>
  <c r="Y52" i="23" s="1"/>
  <c r="AB53" i="23"/>
  <c r="AD52" i="23"/>
  <c r="P57" i="22"/>
  <c r="AC58" i="22"/>
  <c r="AR58" i="22" s="1"/>
  <c r="AE57" i="22"/>
  <c r="Z57" i="22"/>
  <c r="AF57" i="22" s="1"/>
  <c r="AW57" i="22"/>
  <c r="W57" i="22"/>
  <c r="Y57" i="22" s="1"/>
  <c r="AD57" i="22"/>
  <c r="AB58" i="22"/>
  <c r="O58" i="22"/>
  <c r="Q58" i="22" s="1"/>
  <c r="AI50" i="20"/>
  <c r="AQ51" i="20"/>
  <c r="O51" i="20"/>
  <c r="Q51" i="20" s="1"/>
  <c r="AU50" i="20"/>
  <c r="AH50" i="20"/>
  <c r="BB50" i="20"/>
  <c r="AG50" i="20"/>
  <c r="AT50" i="20"/>
  <c r="K111" i="15" l="1"/>
  <c r="D117" i="32" s="1"/>
  <c r="E117" i="32" s="1"/>
  <c r="G29" i="32"/>
  <c r="F29" i="32" s="1"/>
  <c r="B23" i="15"/>
  <c r="L85" i="19"/>
  <c r="D87" i="19"/>
  <c r="C87" i="19"/>
  <c r="B87" i="19" s="1"/>
  <c r="F86" i="19"/>
  <c r="M86" i="19" s="1"/>
  <c r="L86" i="22"/>
  <c r="B87" i="22"/>
  <c r="D74" i="23"/>
  <c r="C74" i="23"/>
  <c r="B74" i="23" s="1"/>
  <c r="F73" i="23"/>
  <c r="D67" i="24"/>
  <c r="C67" i="24"/>
  <c r="F66" i="24"/>
  <c r="D76" i="20"/>
  <c r="F75" i="20"/>
  <c r="C76" i="20"/>
  <c r="AC38" i="19"/>
  <c r="AR38" i="19" s="1"/>
  <c r="W37" i="19"/>
  <c r="Y37" i="19" s="1"/>
  <c r="AE37" i="19"/>
  <c r="AW37" i="19"/>
  <c r="P37" i="19"/>
  <c r="Z37" i="19"/>
  <c r="AF37" i="19" s="1"/>
  <c r="AB38" i="19"/>
  <c r="AD37" i="19"/>
  <c r="AI62" i="24"/>
  <c r="P63" i="24"/>
  <c r="AC64" i="24"/>
  <c r="AR64" i="24" s="1"/>
  <c r="AW63" i="24"/>
  <c r="Z63" i="24"/>
  <c r="AF63" i="24" s="1"/>
  <c r="AE63" i="24"/>
  <c r="W63" i="24"/>
  <c r="Y63" i="24" s="1"/>
  <c r="AB64" i="24"/>
  <c r="AD63" i="24"/>
  <c r="AS63" i="24" s="1"/>
  <c r="AQ63" i="24"/>
  <c r="AT62" i="24"/>
  <c r="AG62" i="24"/>
  <c r="BB62" i="24"/>
  <c r="AU62" i="24"/>
  <c r="AH62" i="24"/>
  <c r="AS52" i="23"/>
  <c r="BB52" i="23"/>
  <c r="AQ53" i="23"/>
  <c r="AI52" i="23"/>
  <c r="AH52" i="23"/>
  <c r="AU52" i="23"/>
  <c r="O53" i="23"/>
  <c r="Q53" i="23" s="1"/>
  <c r="AT52" i="23"/>
  <c r="AG52" i="23"/>
  <c r="AC59" i="22"/>
  <c r="AR59" i="22" s="1"/>
  <c r="AW58" i="22"/>
  <c r="Z58" i="22"/>
  <c r="AF58" i="22" s="1"/>
  <c r="P58" i="22"/>
  <c r="W58" i="22"/>
  <c r="Y58" i="22" s="1"/>
  <c r="AE58" i="22"/>
  <c r="AI57" i="22"/>
  <c r="AG57" i="22"/>
  <c r="AT57" i="22"/>
  <c r="AQ58" i="22"/>
  <c r="AB59" i="22"/>
  <c r="AU57" i="22"/>
  <c r="AH57" i="22"/>
  <c r="AD58" i="22"/>
  <c r="AS58" i="22" s="1"/>
  <c r="AS57" i="22"/>
  <c r="BB57" i="22"/>
  <c r="AD51" i="20"/>
  <c r="P51" i="20"/>
  <c r="AC52" i="20"/>
  <c r="AR52" i="20" s="1"/>
  <c r="AW51" i="20"/>
  <c r="AE51" i="20"/>
  <c r="Z51" i="20"/>
  <c r="AF51" i="20" s="1"/>
  <c r="W51" i="20"/>
  <c r="Y51" i="20" s="1"/>
  <c r="AB52" i="20"/>
  <c r="K112" i="15" l="1"/>
  <c r="D118" i="32" s="1"/>
  <c r="E118" i="32" s="1"/>
  <c r="F23" i="15"/>
  <c r="J23" i="15" s="1"/>
  <c r="D24" i="15"/>
  <c r="L86" i="19"/>
  <c r="C88" i="19"/>
  <c r="F87" i="19"/>
  <c r="M87" i="19" s="1"/>
  <c r="B88" i="19"/>
  <c r="D88" i="19"/>
  <c r="D88" i="22"/>
  <c r="C88" i="22"/>
  <c r="B88" i="22" s="1"/>
  <c r="F87" i="22"/>
  <c r="D75" i="23"/>
  <c r="C75" i="23"/>
  <c r="F74" i="23"/>
  <c r="M74" i="23" s="1"/>
  <c r="L73" i="23"/>
  <c r="M73" i="23"/>
  <c r="L74" i="23"/>
  <c r="L66" i="24"/>
  <c r="M66" i="24"/>
  <c r="B67" i="24"/>
  <c r="L75" i="20"/>
  <c r="M75" i="20"/>
  <c r="B76" i="20"/>
  <c r="AI63" i="24"/>
  <c r="BB37" i="19"/>
  <c r="AG37" i="19"/>
  <c r="AT37" i="19"/>
  <c r="AQ38" i="19"/>
  <c r="AS37" i="19"/>
  <c r="AH37" i="19"/>
  <c r="AU37" i="19"/>
  <c r="AI37" i="19"/>
  <c r="O64" i="24"/>
  <c r="Q64" i="24" s="1"/>
  <c r="BB63" i="24"/>
  <c r="AQ64" i="24"/>
  <c r="AU63" i="24"/>
  <c r="AH63" i="24"/>
  <c r="AG63" i="24"/>
  <c r="AT63" i="24"/>
  <c r="AD53" i="23"/>
  <c r="AE53" i="23"/>
  <c r="Z53" i="23"/>
  <c r="AF53" i="23" s="1"/>
  <c r="AW53" i="23"/>
  <c r="P53" i="23"/>
  <c r="AC54" i="23"/>
  <c r="AR54" i="23" s="1"/>
  <c r="W53" i="23"/>
  <c r="Y53" i="23" s="1"/>
  <c r="AB54" i="23"/>
  <c r="AU58" i="22"/>
  <c r="AH58" i="22"/>
  <c r="BB58" i="22"/>
  <c r="AI58" i="22"/>
  <c r="AG58" i="22"/>
  <c r="AT58" i="22"/>
  <c r="AQ59" i="22"/>
  <c r="O59" i="22"/>
  <c r="Q59" i="22" s="1"/>
  <c r="AG51" i="20"/>
  <c r="AT51" i="20"/>
  <c r="AS51" i="20"/>
  <c r="BB51" i="20"/>
  <c r="AQ52" i="20"/>
  <c r="O52" i="20"/>
  <c r="Q52" i="20" s="1"/>
  <c r="AH51" i="20"/>
  <c r="AU51" i="20"/>
  <c r="AI51" i="20"/>
  <c r="K113" i="15" l="1"/>
  <c r="D119" i="32" s="1"/>
  <c r="E119" i="32" s="1"/>
  <c r="C24" i="15"/>
  <c r="H30" i="32"/>
  <c r="L87" i="19"/>
  <c r="D89" i="19"/>
  <c r="C89" i="19"/>
  <c r="B89" i="19" s="1"/>
  <c r="F88" i="19"/>
  <c r="M88" i="19" s="1"/>
  <c r="C89" i="22"/>
  <c r="D89" i="22"/>
  <c r="F88" i="22"/>
  <c r="M88" i="22" s="1"/>
  <c r="L87" i="22"/>
  <c r="M87" i="22"/>
  <c r="L88" i="22"/>
  <c r="B75" i="23"/>
  <c r="D68" i="24"/>
  <c r="C68" i="24"/>
  <c r="F67" i="24"/>
  <c r="D77" i="20"/>
  <c r="C77" i="20"/>
  <c r="F76" i="20"/>
  <c r="O38" i="19"/>
  <c r="Q38" i="19" s="1"/>
  <c r="P64" i="24"/>
  <c r="AC65" i="24"/>
  <c r="AR65" i="24" s="1"/>
  <c r="AW64" i="24"/>
  <c r="AE64" i="24"/>
  <c r="Z64" i="24"/>
  <c r="AF64" i="24" s="1"/>
  <c r="W64" i="24"/>
  <c r="Y64" i="24" s="1"/>
  <c r="AB65" i="24"/>
  <c r="O65" i="24"/>
  <c r="Q65" i="24" s="1"/>
  <c r="AD64" i="24"/>
  <c r="AQ54" i="23"/>
  <c r="O54" i="23"/>
  <c r="Q54" i="23" s="1"/>
  <c r="AI53" i="23"/>
  <c r="AU53" i="23"/>
  <c r="AH53" i="23"/>
  <c r="AG53" i="23"/>
  <c r="AT53" i="23"/>
  <c r="AS53" i="23"/>
  <c r="BB53" i="23"/>
  <c r="AB60" i="22"/>
  <c r="AD59" i="22"/>
  <c r="P59" i="22"/>
  <c r="AC60" i="22"/>
  <c r="AR60" i="22" s="1"/>
  <c r="AW59" i="22"/>
  <c r="AE59" i="22"/>
  <c r="Z59" i="22"/>
  <c r="AF59" i="22" s="1"/>
  <c r="W59" i="22"/>
  <c r="Y59" i="22" s="1"/>
  <c r="O60" i="22"/>
  <c r="Q60" i="22" s="1"/>
  <c r="AB53" i="20"/>
  <c r="AD52" i="20"/>
  <c r="P52" i="20"/>
  <c r="AC53" i="20"/>
  <c r="AR53" i="20" s="1"/>
  <c r="AW52" i="20"/>
  <c r="AE52" i="20"/>
  <c r="Z52" i="20"/>
  <c r="AF52" i="20" s="1"/>
  <c r="W52" i="20"/>
  <c r="Y52" i="20" s="1"/>
  <c r="K114" i="15" l="1"/>
  <c r="D120" i="32" s="1"/>
  <c r="E120" i="32" s="1"/>
  <c r="B24" i="15"/>
  <c r="G30" i="32"/>
  <c r="F30" i="32" s="1"/>
  <c r="L88" i="19"/>
  <c r="C90" i="19"/>
  <c r="B90" i="19" s="1"/>
  <c r="F89" i="19"/>
  <c r="M89" i="19" s="1"/>
  <c r="D90" i="19"/>
  <c r="B89" i="22"/>
  <c r="D76" i="23"/>
  <c r="C76" i="23"/>
  <c r="B76" i="23" s="1"/>
  <c r="F75" i="23"/>
  <c r="L67" i="24"/>
  <c r="M67" i="24"/>
  <c r="B68" i="24"/>
  <c r="L76" i="20"/>
  <c r="M76" i="20"/>
  <c r="B77" i="20"/>
  <c r="AD38" i="19"/>
  <c r="AE38" i="19"/>
  <c r="W38" i="19"/>
  <c r="Y38" i="19" s="1"/>
  <c r="AW38" i="19"/>
  <c r="P38" i="19"/>
  <c r="Z38" i="19"/>
  <c r="AF38" i="19" s="1"/>
  <c r="AC39" i="19"/>
  <c r="AR39" i="19" s="1"/>
  <c r="AB39" i="19"/>
  <c r="O66" i="24"/>
  <c r="Q66" i="24" s="1"/>
  <c r="P65" i="24"/>
  <c r="AC66" i="24"/>
  <c r="AR66" i="24" s="1"/>
  <c r="AW65" i="24"/>
  <c r="Z65" i="24"/>
  <c r="AF65" i="24" s="1"/>
  <c r="AE65" i="24"/>
  <c r="W65" i="24"/>
  <c r="Y65" i="24" s="1"/>
  <c r="AI64" i="24"/>
  <c r="AS64" i="24"/>
  <c r="BB64" i="24"/>
  <c r="AQ65" i="24"/>
  <c r="AB66" i="24"/>
  <c r="AH64" i="24"/>
  <c r="AU64" i="24"/>
  <c r="AD65" i="24"/>
  <c r="AS65" i="24" s="1"/>
  <c r="AG64" i="24"/>
  <c r="AT64" i="24"/>
  <c r="AE54" i="23"/>
  <c r="Z54" i="23"/>
  <c r="AF54" i="23" s="1"/>
  <c r="AC55" i="23"/>
  <c r="AR55" i="23" s="1"/>
  <c r="AW54" i="23"/>
  <c r="P54" i="23"/>
  <c r="W54" i="23"/>
  <c r="Y54" i="23" s="1"/>
  <c r="AD54" i="23"/>
  <c r="AB55" i="23"/>
  <c r="P60" i="22"/>
  <c r="AC61" i="22"/>
  <c r="AR61" i="22" s="1"/>
  <c r="AW60" i="22"/>
  <c r="Z60" i="22"/>
  <c r="AF60" i="22" s="1"/>
  <c r="AE60" i="22"/>
  <c r="W60" i="22"/>
  <c r="Y60" i="22" s="1"/>
  <c r="AS59" i="22"/>
  <c r="BB59" i="22"/>
  <c r="AB61" i="22"/>
  <c r="AD60" i="22"/>
  <c r="AS60" i="22" s="1"/>
  <c r="AT59" i="22"/>
  <c r="AG59" i="22"/>
  <c r="AH59" i="22"/>
  <c r="AU59" i="22"/>
  <c r="AI59" i="22"/>
  <c r="AQ60" i="22"/>
  <c r="AT52" i="20"/>
  <c r="AG52" i="20"/>
  <c r="AS52" i="20"/>
  <c r="BB52" i="20"/>
  <c r="O53" i="20"/>
  <c r="Q53" i="20" s="1"/>
  <c r="AI52" i="20"/>
  <c r="AU52" i="20"/>
  <c r="AH52" i="20"/>
  <c r="AQ53" i="20"/>
  <c r="K115" i="15" l="1"/>
  <c r="D121" i="32" s="1"/>
  <c r="E121" i="32" s="1"/>
  <c r="D25" i="15"/>
  <c r="F24" i="15"/>
  <c r="J24" i="15" s="1"/>
  <c r="L89" i="19"/>
  <c r="D91" i="19"/>
  <c r="C91" i="19"/>
  <c r="B91" i="19" s="1"/>
  <c r="F90" i="19"/>
  <c r="M90" i="19" s="1"/>
  <c r="D90" i="22"/>
  <c r="C90" i="22"/>
  <c r="F89" i="22"/>
  <c r="D77" i="23"/>
  <c r="F76" i="23"/>
  <c r="L76" i="23" s="1"/>
  <c r="C77" i="23"/>
  <c r="L75" i="23"/>
  <c r="M75" i="23"/>
  <c r="M76" i="23"/>
  <c r="D69" i="24"/>
  <c r="F68" i="24"/>
  <c r="C69" i="24"/>
  <c r="D78" i="20"/>
  <c r="C78" i="20"/>
  <c r="F77" i="20"/>
  <c r="AB54" i="20"/>
  <c r="BB38" i="19"/>
  <c r="AQ39" i="19"/>
  <c r="AI38" i="19"/>
  <c r="AH38" i="19"/>
  <c r="AU38" i="19"/>
  <c r="AG38" i="19"/>
  <c r="AT38" i="19"/>
  <c r="AS38" i="19"/>
  <c r="AB67" i="24"/>
  <c r="AQ67" i="24" s="1"/>
  <c r="AT65" i="24"/>
  <c r="AG65" i="24"/>
  <c r="O67" i="24"/>
  <c r="Q67" i="24" s="1"/>
  <c r="AQ66" i="24"/>
  <c r="P66" i="24"/>
  <c r="AC67" i="24"/>
  <c r="AR67" i="24" s="1"/>
  <c r="AW66" i="24"/>
  <c r="AE66" i="24"/>
  <c r="Z66" i="24"/>
  <c r="AF66" i="24" s="1"/>
  <c r="W66" i="24"/>
  <c r="Y66" i="24" s="1"/>
  <c r="BB65" i="24"/>
  <c r="AI65" i="24"/>
  <c r="AU65" i="24"/>
  <c r="AH65" i="24"/>
  <c r="AD66" i="24"/>
  <c r="AS66" i="24" s="1"/>
  <c r="AS54" i="23"/>
  <c r="BB54" i="23"/>
  <c r="AI54" i="23"/>
  <c r="AH54" i="23"/>
  <c r="AU54" i="23"/>
  <c r="AQ55" i="23"/>
  <c r="AG54" i="23"/>
  <c r="AT54" i="23"/>
  <c r="O55" i="23"/>
  <c r="Q55" i="23" s="1"/>
  <c r="AI60" i="22"/>
  <c r="BB60" i="22"/>
  <c r="AU60" i="22"/>
  <c r="AH60" i="22"/>
  <c r="O61" i="22"/>
  <c r="Q61" i="22" s="1"/>
  <c r="AQ61" i="22"/>
  <c r="AG60" i="22"/>
  <c r="AT60" i="22"/>
  <c r="O54" i="20"/>
  <c r="Q54" i="20" s="1"/>
  <c r="P53" i="20"/>
  <c r="AC54" i="20"/>
  <c r="AR54" i="20" s="1"/>
  <c r="AW53" i="20"/>
  <c r="AE53" i="20"/>
  <c r="Z53" i="20"/>
  <c r="AF53" i="20" s="1"/>
  <c r="W53" i="20"/>
  <c r="Y53" i="20" s="1"/>
  <c r="AQ54" i="20"/>
  <c r="AD53" i="20"/>
  <c r="K116" i="15" l="1"/>
  <c r="D122" i="32" s="1"/>
  <c r="E122" i="32" s="1"/>
  <c r="C25" i="15"/>
  <c r="H31" i="32"/>
  <c r="L90" i="19"/>
  <c r="C92" i="19"/>
  <c r="B92" i="19" s="1"/>
  <c r="F91" i="19"/>
  <c r="M91" i="19" s="1"/>
  <c r="D92" i="19"/>
  <c r="L89" i="22"/>
  <c r="M89" i="22"/>
  <c r="B90" i="22"/>
  <c r="B77" i="23"/>
  <c r="L68" i="24"/>
  <c r="M68" i="24"/>
  <c r="B69" i="24"/>
  <c r="L77" i="20"/>
  <c r="M77" i="20"/>
  <c r="B78" i="20"/>
  <c r="O39" i="19"/>
  <c r="Q39" i="19" s="1"/>
  <c r="AI66" i="24"/>
  <c r="P67" i="24"/>
  <c r="AC68" i="24"/>
  <c r="AR68" i="24" s="1"/>
  <c r="AW67" i="24"/>
  <c r="Z67" i="24"/>
  <c r="AF67" i="24" s="1"/>
  <c r="AE67" i="24"/>
  <c r="W67" i="24"/>
  <c r="Y67" i="24" s="1"/>
  <c r="AU66" i="24"/>
  <c r="AH66" i="24"/>
  <c r="AD67" i="24"/>
  <c r="AG66" i="24"/>
  <c r="AT66" i="24"/>
  <c r="BB66" i="24"/>
  <c r="AB68" i="24"/>
  <c r="AD55" i="23"/>
  <c r="AB56" i="23"/>
  <c r="AE55" i="23"/>
  <c r="Z55" i="23"/>
  <c r="AF55" i="23" s="1"/>
  <c r="AC56" i="23"/>
  <c r="AR56" i="23" s="1"/>
  <c r="AW55" i="23"/>
  <c r="P55" i="23"/>
  <c r="W55" i="23"/>
  <c r="Y55" i="23" s="1"/>
  <c r="AB62" i="22"/>
  <c r="AQ62" i="22" s="1"/>
  <c r="AD61" i="22"/>
  <c r="O62" i="22"/>
  <c r="Q62" i="22" s="1"/>
  <c r="P61" i="22"/>
  <c r="AC62" i="22"/>
  <c r="AR62" i="22" s="1"/>
  <c r="AW61" i="22"/>
  <c r="AE61" i="22"/>
  <c r="Z61" i="22"/>
  <c r="AF61" i="22" s="1"/>
  <c r="W61" i="22"/>
  <c r="Y61" i="22" s="1"/>
  <c r="AC55" i="20"/>
  <c r="AR55" i="20" s="1"/>
  <c r="P54" i="20"/>
  <c r="AW54" i="20"/>
  <c r="AE54" i="20"/>
  <c r="Z54" i="20"/>
  <c r="AF54" i="20" s="1"/>
  <c r="W54" i="20"/>
  <c r="Y54" i="20" s="1"/>
  <c r="AI53" i="20"/>
  <c r="O55" i="20"/>
  <c r="Q55" i="20" s="1"/>
  <c r="AH53" i="20"/>
  <c r="AU53" i="20"/>
  <c r="AG53" i="20"/>
  <c r="AT53" i="20"/>
  <c r="AD54" i="20"/>
  <c r="AS53" i="20"/>
  <c r="BB53" i="20"/>
  <c r="AB55" i="20"/>
  <c r="K117" i="15" l="1"/>
  <c r="D123" i="32" s="1"/>
  <c r="E123" i="32" s="1"/>
  <c r="G31" i="32"/>
  <c r="F31" i="32" s="1"/>
  <c r="B25" i="15"/>
  <c r="L91" i="19"/>
  <c r="D93" i="19"/>
  <c r="C93" i="19"/>
  <c r="B93" i="19" s="1"/>
  <c r="F92" i="19"/>
  <c r="M92" i="19" s="1"/>
  <c r="D91" i="22"/>
  <c r="C91" i="22"/>
  <c r="F90" i="22"/>
  <c r="D78" i="23"/>
  <c r="C78" i="23"/>
  <c r="B78" i="23" s="1"/>
  <c r="F77" i="23"/>
  <c r="D70" i="24"/>
  <c r="F69" i="24"/>
  <c r="C70" i="24"/>
  <c r="D79" i="20"/>
  <c r="F78" i="20"/>
  <c r="C79" i="20"/>
  <c r="AI67" i="24"/>
  <c r="Z39" i="19"/>
  <c r="AF39" i="19" s="1"/>
  <c r="P39" i="19"/>
  <c r="AE39" i="19"/>
  <c r="AC40" i="19"/>
  <c r="AR40" i="19" s="1"/>
  <c r="W39" i="19"/>
  <c r="Y39" i="19" s="1"/>
  <c r="AW39" i="19"/>
  <c r="AD39" i="19"/>
  <c r="BB39" i="19" s="1"/>
  <c r="AB40" i="19"/>
  <c r="AQ68" i="24"/>
  <c r="AS67" i="24"/>
  <c r="BB67" i="24"/>
  <c r="AH67" i="24"/>
  <c r="AU67" i="24"/>
  <c r="O68" i="24"/>
  <c r="Q68" i="24" s="1"/>
  <c r="AG67" i="24"/>
  <c r="AT67" i="24"/>
  <c r="AQ56" i="23"/>
  <c r="AI55" i="23"/>
  <c r="AU55" i="23"/>
  <c r="AH55" i="23"/>
  <c r="O56" i="23"/>
  <c r="Q56" i="23" s="1"/>
  <c r="AG55" i="23"/>
  <c r="AT55" i="23"/>
  <c r="AS55" i="23"/>
  <c r="BB55" i="23"/>
  <c r="O63" i="22"/>
  <c r="Q63" i="22" s="1"/>
  <c r="AD62" i="22"/>
  <c r="AI61" i="22"/>
  <c r="AS61" i="22"/>
  <c r="BB61" i="22"/>
  <c r="AH61" i="22"/>
  <c r="AU61" i="22"/>
  <c r="P62" i="22"/>
  <c r="AC63" i="22"/>
  <c r="AR63" i="22" s="1"/>
  <c r="AW62" i="22"/>
  <c r="Z62" i="22"/>
  <c r="AF62" i="22" s="1"/>
  <c r="AE62" i="22"/>
  <c r="W62" i="22"/>
  <c r="Y62" i="22" s="1"/>
  <c r="AG61" i="22"/>
  <c r="AT61" i="22"/>
  <c r="AB63" i="22"/>
  <c r="AI54" i="20"/>
  <c r="O56" i="20"/>
  <c r="Q56" i="20" s="1"/>
  <c r="AC56" i="20"/>
  <c r="AR56" i="20" s="1"/>
  <c r="AW55" i="20"/>
  <c r="AE55" i="20"/>
  <c r="P55" i="20"/>
  <c r="Z55" i="20"/>
  <c r="AF55" i="20" s="1"/>
  <c r="W55" i="20"/>
  <c r="Y55" i="20" s="1"/>
  <c r="AQ55" i="20"/>
  <c r="AS54" i="20"/>
  <c r="BB54" i="20"/>
  <c r="AB56" i="20"/>
  <c r="AU54" i="20"/>
  <c r="AH54" i="20"/>
  <c r="AD55" i="20"/>
  <c r="AS55" i="20" s="1"/>
  <c r="AT54" i="20"/>
  <c r="AG54" i="20"/>
  <c r="K118" i="15" l="1"/>
  <c r="D124" i="32" s="1"/>
  <c r="E124" i="32" s="1"/>
  <c r="F25" i="15"/>
  <c r="J25" i="15" s="1"/>
  <c r="D26" i="15"/>
  <c r="L92" i="19"/>
  <c r="C94" i="19"/>
  <c r="F93" i="19"/>
  <c r="M93" i="19" s="1"/>
  <c r="B94" i="19"/>
  <c r="D94" i="19"/>
  <c r="L90" i="22"/>
  <c r="M90" i="22"/>
  <c r="B91" i="22"/>
  <c r="D79" i="23"/>
  <c r="F78" i="23"/>
  <c r="L78" i="23" s="1"/>
  <c r="C79" i="23"/>
  <c r="L77" i="23"/>
  <c r="M77" i="23"/>
  <c r="M78" i="23"/>
  <c r="L69" i="24"/>
  <c r="M69" i="24"/>
  <c r="B70" i="24"/>
  <c r="L78" i="20"/>
  <c r="M78" i="20"/>
  <c r="B79" i="20"/>
  <c r="AQ40" i="19"/>
  <c r="AS39" i="19"/>
  <c r="AG39" i="19"/>
  <c r="AT39" i="19"/>
  <c r="AI39" i="19"/>
  <c r="AU39" i="19"/>
  <c r="AH39" i="19"/>
  <c r="AB69" i="24"/>
  <c r="AQ69" i="24"/>
  <c r="AD68" i="24"/>
  <c r="O69" i="24"/>
  <c r="Q69" i="24" s="1"/>
  <c r="P68" i="24"/>
  <c r="AC69" i="24"/>
  <c r="AR69" i="24" s="1"/>
  <c r="AW68" i="24"/>
  <c r="AE68" i="24"/>
  <c r="Z68" i="24"/>
  <c r="AF68" i="24" s="1"/>
  <c r="W68" i="24"/>
  <c r="Y68" i="24" s="1"/>
  <c r="AE56" i="23"/>
  <c r="Z56" i="23"/>
  <c r="AF56" i="23" s="1"/>
  <c r="AC57" i="23"/>
  <c r="AR57" i="23" s="1"/>
  <c r="AW56" i="23"/>
  <c r="P56" i="23"/>
  <c r="W56" i="23"/>
  <c r="Y56" i="23" s="1"/>
  <c r="AD56" i="23"/>
  <c r="AB57" i="23"/>
  <c r="AI62" i="22"/>
  <c r="P63" i="22"/>
  <c r="AC64" i="22"/>
  <c r="AR64" i="22" s="1"/>
  <c r="AW63" i="22"/>
  <c r="AE63" i="22"/>
  <c r="Z63" i="22"/>
  <c r="AF63" i="22" s="1"/>
  <c r="W63" i="22"/>
  <c r="Y63" i="22" s="1"/>
  <c r="AG62" i="22"/>
  <c r="AT62" i="22"/>
  <c r="O64" i="22"/>
  <c r="Q64" i="22" s="1"/>
  <c r="AS62" i="22"/>
  <c r="BB62" i="22"/>
  <c r="AB64" i="22"/>
  <c r="AH62" i="22"/>
  <c r="AU62" i="22"/>
  <c r="AQ63" i="22"/>
  <c r="AD63" i="22"/>
  <c r="AS63" i="22" s="1"/>
  <c r="AQ56" i="20"/>
  <c r="AC57" i="20"/>
  <c r="AR57" i="20" s="1"/>
  <c r="AW56" i="20"/>
  <c r="P56" i="20"/>
  <c r="Z56" i="20"/>
  <c r="AF56" i="20" s="1"/>
  <c r="AE56" i="20"/>
  <c r="W56" i="20"/>
  <c r="Y56" i="20" s="1"/>
  <c r="AD56" i="20"/>
  <c r="AS56" i="20" s="1"/>
  <c r="AU55" i="20"/>
  <c r="AH55" i="20"/>
  <c r="O57" i="20"/>
  <c r="Q57" i="20" s="1"/>
  <c r="AI55" i="20"/>
  <c r="BB55" i="20"/>
  <c r="AT55" i="20"/>
  <c r="AG55" i="20"/>
  <c r="AB57" i="20"/>
  <c r="K119" i="15" l="1"/>
  <c r="D125" i="32" s="1"/>
  <c r="E125" i="32" s="1"/>
  <c r="C26" i="15"/>
  <c r="H32" i="32"/>
  <c r="L93" i="19"/>
  <c r="C95" i="19"/>
  <c r="B95" i="19" s="1"/>
  <c r="H94" i="19"/>
  <c r="G94" i="19"/>
  <c r="F94" i="19"/>
  <c r="D95" i="19"/>
  <c r="D92" i="22"/>
  <c r="F91" i="22"/>
  <c r="C92" i="22"/>
  <c r="B79" i="23"/>
  <c r="G70" i="24"/>
  <c r="D71" i="24"/>
  <c r="H70" i="24"/>
  <c r="F70" i="24"/>
  <c r="C71" i="24"/>
  <c r="D80" i="20"/>
  <c r="F79" i="20"/>
  <c r="C80" i="20"/>
  <c r="O40" i="19"/>
  <c r="Q40" i="19" s="1"/>
  <c r="P69" i="24"/>
  <c r="AW69" i="24"/>
  <c r="AC70" i="24"/>
  <c r="AR70" i="24" s="1"/>
  <c r="Z69" i="24"/>
  <c r="AF69" i="24" s="1"/>
  <c r="AE69" i="24"/>
  <c r="W69" i="24"/>
  <c r="Y69" i="24" s="1"/>
  <c r="AU68" i="24"/>
  <c r="AH68" i="24"/>
  <c r="AD69" i="24"/>
  <c r="AI68" i="24"/>
  <c r="AT68" i="24"/>
  <c r="AG68" i="24"/>
  <c r="AB70" i="24"/>
  <c r="AS68" i="24"/>
  <c r="BB68" i="24"/>
  <c r="AS56" i="23"/>
  <c r="BB56" i="23"/>
  <c r="AI56" i="23"/>
  <c r="AU56" i="23"/>
  <c r="AH56" i="23"/>
  <c r="AQ57" i="23"/>
  <c r="O57" i="23"/>
  <c r="Q57" i="23" s="1"/>
  <c r="AG56" i="23"/>
  <c r="AT56" i="23"/>
  <c r="P64" i="22"/>
  <c r="AC65" i="22"/>
  <c r="AR65" i="22" s="1"/>
  <c r="AW64" i="22"/>
  <c r="Z64" i="22"/>
  <c r="AF64" i="22" s="1"/>
  <c r="AE64" i="22"/>
  <c r="W64" i="22"/>
  <c r="Y64" i="22" s="1"/>
  <c r="AT63" i="22"/>
  <c r="AG63" i="22"/>
  <c r="AI63" i="22"/>
  <c r="AB65" i="22"/>
  <c r="AQ64" i="22"/>
  <c r="AD64" i="22"/>
  <c r="AS64" i="22" s="1"/>
  <c r="AH63" i="22"/>
  <c r="AU63" i="22"/>
  <c r="BB63" i="22"/>
  <c r="AI56" i="20"/>
  <c r="AW57" i="20"/>
  <c r="AC58" i="20"/>
  <c r="AR58" i="20" s="1"/>
  <c r="AE57" i="20"/>
  <c r="Z57" i="20"/>
  <c r="AF57" i="20" s="1"/>
  <c r="P57" i="20"/>
  <c r="W57" i="20"/>
  <c r="Y57" i="20" s="1"/>
  <c r="AH56" i="20"/>
  <c r="AU56" i="20"/>
  <c r="O58" i="20"/>
  <c r="Q58" i="20" s="1"/>
  <c r="AB58" i="20"/>
  <c r="AQ57" i="20"/>
  <c r="AD57" i="20"/>
  <c r="AS57" i="20" s="1"/>
  <c r="AT56" i="20"/>
  <c r="AG56" i="20"/>
  <c r="BB56" i="20"/>
  <c r="K120" i="15" l="1"/>
  <c r="D126" i="32" s="1"/>
  <c r="E126" i="32" s="1"/>
  <c r="G32" i="32"/>
  <c r="F32" i="32" s="1"/>
  <c r="B26" i="15"/>
  <c r="M94" i="19"/>
  <c r="L94" i="19"/>
  <c r="D96" i="19"/>
  <c r="C96" i="19"/>
  <c r="F95" i="19"/>
  <c r="M95" i="19" s="1"/>
  <c r="L95" i="19"/>
  <c r="L91" i="22"/>
  <c r="M91" i="22"/>
  <c r="B92" i="22"/>
  <c r="D80" i="23"/>
  <c r="C80" i="23"/>
  <c r="B80" i="23" s="1"/>
  <c r="F79" i="23"/>
  <c r="M70" i="24"/>
  <c r="L70" i="24"/>
  <c r="B71" i="24"/>
  <c r="L79" i="20"/>
  <c r="M79" i="20"/>
  <c r="B80" i="20"/>
  <c r="AD40" i="19"/>
  <c r="AB41" i="19"/>
  <c r="AW40" i="19"/>
  <c r="AC41" i="19"/>
  <c r="AR41" i="19" s="1"/>
  <c r="Z40" i="19"/>
  <c r="AF40" i="19" s="1"/>
  <c r="W40" i="19"/>
  <c r="Y40" i="19" s="1"/>
  <c r="P40" i="19"/>
  <c r="AE40" i="19"/>
  <c r="AQ70" i="24"/>
  <c r="O70" i="24"/>
  <c r="Q70" i="24" s="1"/>
  <c r="AS69" i="24"/>
  <c r="BB69" i="24"/>
  <c r="AG69" i="24"/>
  <c r="AT69" i="24"/>
  <c r="AI69" i="24"/>
  <c r="AH69" i="24"/>
  <c r="AU69" i="24"/>
  <c r="AC58" i="23"/>
  <c r="AR58" i="23" s="1"/>
  <c r="AE57" i="23"/>
  <c r="Z57" i="23"/>
  <c r="AF57" i="23" s="1"/>
  <c r="AW57" i="23"/>
  <c r="P57" i="23"/>
  <c r="W57" i="23"/>
  <c r="Y57" i="23" s="1"/>
  <c r="AD57" i="23"/>
  <c r="AB58" i="23"/>
  <c r="BB57" i="20"/>
  <c r="AI57" i="20"/>
  <c r="AI64" i="22"/>
  <c r="AU64" i="22"/>
  <c r="AH64" i="22"/>
  <c r="AQ65" i="22"/>
  <c r="O65" i="22"/>
  <c r="Q65" i="22" s="1"/>
  <c r="BB64" i="22"/>
  <c r="AG64" i="22"/>
  <c r="AT64" i="22"/>
  <c r="Z58" i="20"/>
  <c r="AF58" i="20" s="1"/>
  <c r="AC59" i="20"/>
  <c r="AR59" i="20" s="1"/>
  <c r="AW58" i="20"/>
  <c r="P58" i="20"/>
  <c r="W58" i="20"/>
  <c r="Y58" i="20" s="1"/>
  <c r="AT57" i="20"/>
  <c r="AG57" i="20"/>
  <c r="AB59" i="20"/>
  <c r="AQ58" i="20"/>
  <c r="AD58" i="20"/>
  <c r="AS58" i="20" s="1"/>
  <c r="AE58" i="20"/>
  <c r="AH57" i="20"/>
  <c r="AU57" i="20"/>
  <c r="K121" i="15" l="1"/>
  <c r="D127" i="32" s="1"/>
  <c r="E127" i="32" s="1"/>
  <c r="D27" i="15"/>
  <c r="F26" i="15"/>
  <c r="J26" i="15" s="1"/>
  <c r="BB40" i="19"/>
  <c r="B96" i="19"/>
  <c r="D93" i="22"/>
  <c r="F92" i="22"/>
  <c r="C93" i="22"/>
  <c r="D81" i="23"/>
  <c r="F80" i="23"/>
  <c r="C81" i="23"/>
  <c r="L79" i="23"/>
  <c r="M79" i="23"/>
  <c r="M80" i="23"/>
  <c r="L80" i="23"/>
  <c r="D72" i="24"/>
  <c r="C72" i="24"/>
  <c r="F71" i="24"/>
  <c r="D81" i="20"/>
  <c r="C81" i="20"/>
  <c r="F80" i="20"/>
  <c r="AI40" i="19"/>
  <c r="AH40" i="19"/>
  <c r="AU40" i="19"/>
  <c r="AQ41" i="19"/>
  <c r="AS40" i="19"/>
  <c r="AG40" i="19"/>
  <c r="AT40" i="19"/>
  <c r="AE70" i="24"/>
  <c r="P70" i="24"/>
  <c r="Z70" i="24"/>
  <c r="AF70" i="24" s="1"/>
  <c r="AC71" i="24"/>
  <c r="AR71" i="24" s="1"/>
  <c r="AW70" i="24"/>
  <c r="W70" i="24"/>
  <c r="Y70" i="24" s="1"/>
  <c r="AB71" i="24"/>
  <c r="AD70" i="24"/>
  <c r="AS57" i="23"/>
  <c r="BB57" i="23"/>
  <c r="AQ58" i="23"/>
  <c r="AI57" i="23"/>
  <c r="AU57" i="23"/>
  <c r="AH57" i="23"/>
  <c r="AG57" i="23"/>
  <c r="AT57" i="23"/>
  <c r="O58" i="23"/>
  <c r="Q58" i="23" s="1"/>
  <c r="AB66" i="22"/>
  <c r="AQ66" i="22" s="1"/>
  <c r="P65" i="22"/>
  <c r="AC66" i="22"/>
  <c r="AR66" i="22" s="1"/>
  <c r="AW65" i="22"/>
  <c r="AE65" i="22"/>
  <c r="Z65" i="22"/>
  <c r="AF65" i="22" s="1"/>
  <c r="W65" i="22"/>
  <c r="Y65" i="22" s="1"/>
  <c r="AD65" i="22"/>
  <c r="O59" i="20"/>
  <c r="Q59" i="20" s="1"/>
  <c r="AI58" i="20"/>
  <c r="AQ59" i="20"/>
  <c r="AU58" i="20"/>
  <c r="AH58" i="20"/>
  <c r="AT58" i="20"/>
  <c r="AG58" i="20"/>
  <c r="BB58" i="20"/>
  <c r="K122" i="15" l="1"/>
  <c r="D128" i="32" s="1"/>
  <c r="E128" i="32" s="1"/>
  <c r="C27" i="15"/>
  <c r="H33" i="32"/>
  <c r="D97" i="19"/>
  <c r="F96" i="19"/>
  <c r="C97" i="19"/>
  <c r="L92" i="22"/>
  <c r="M92" i="22"/>
  <c r="B93" i="22"/>
  <c r="B81" i="23"/>
  <c r="L71" i="24"/>
  <c r="M71" i="24"/>
  <c r="B72" i="24"/>
  <c r="L80" i="20"/>
  <c r="M80" i="20"/>
  <c r="B81" i="20"/>
  <c r="O41" i="19"/>
  <c r="Q41" i="19" s="1"/>
  <c r="AI70" i="24"/>
  <c r="AU70" i="24"/>
  <c r="AH70" i="24"/>
  <c r="AS70" i="24"/>
  <c r="BB70" i="24"/>
  <c r="O71" i="24"/>
  <c r="Q71" i="24" s="1"/>
  <c r="AG70" i="24"/>
  <c r="AT70" i="24"/>
  <c r="AQ71" i="24"/>
  <c r="AB59" i="23"/>
  <c r="AQ59" i="23" s="1"/>
  <c r="O59" i="23"/>
  <c r="Q59" i="23" s="1"/>
  <c r="AD58" i="23"/>
  <c r="AE58" i="23"/>
  <c r="P58" i="23"/>
  <c r="AC59" i="23"/>
  <c r="AR59" i="23" s="1"/>
  <c r="AW58" i="23"/>
  <c r="Z58" i="23"/>
  <c r="AF58" i="23" s="1"/>
  <c r="W58" i="23"/>
  <c r="Y58" i="23" s="1"/>
  <c r="AS65" i="22"/>
  <c r="BB65" i="22"/>
  <c r="O66" i="22"/>
  <c r="Q66" i="22" s="1"/>
  <c r="AI65" i="22"/>
  <c r="AH65" i="22"/>
  <c r="AU65" i="22"/>
  <c r="AG65" i="22"/>
  <c r="AT65" i="22"/>
  <c r="AD59" i="20"/>
  <c r="AE59" i="20"/>
  <c r="Z59" i="20"/>
  <c r="AF59" i="20" s="1"/>
  <c r="AC60" i="20"/>
  <c r="AR60" i="20" s="1"/>
  <c r="AW59" i="20"/>
  <c r="P59" i="20"/>
  <c r="W59" i="20"/>
  <c r="Y59" i="20" s="1"/>
  <c r="AB60" i="20"/>
  <c r="K123" i="15" l="1"/>
  <c r="D129" i="32" s="1"/>
  <c r="E129" i="32" s="1"/>
  <c r="G33" i="32"/>
  <c r="F33" i="32" s="1"/>
  <c r="B27" i="15"/>
  <c r="M96" i="19"/>
  <c r="L96" i="19"/>
  <c r="B97" i="19"/>
  <c r="D94" i="22"/>
  <c r="C94" i="22"/>
  <c r="F93" i="22"/>
  <c r="D82" i="23"/>
  <c r="F81" i="23"/>
  <c r="C82" i="23"/>
  <c r="B82" i="23" s="1"/>
  <c r="D73" i="24"/>
  <c r="C73" i="24"/>
  <c r="B73" i="24" s="1"/>
  <c r="F72" i="24"/>
  <c r="D82" i="20"/>
  <c r="C82" i="20"/>
  <c r="F81" i="20"/>
  <c r="AC42" i="19"/>
  <c r="AR42" i="19" s="1"/>
  <c r="W41" i="19"/>
  <c r="Y41" i="19" s="1"/>
  <c r="AW41" i="19"/>
  <c r="Z41" i="19"/>
  <c r="AF41" i="19" s="1"/>
  <c r="P41" i="19"/>
  <c r="AE41" i="19"/>
  <c r="AD41" i="19"/>
  <c r="AB42" i="19"/>
  <c r="O72" i="24"/>
  <c r="Q72" i="24" s="1"/>
  <c r="AD71" i="24"/>
  <c r="P71" i="24"/>
  <c r="AE71" i="24"/>
  <c r="Z71" i="24"/>
  <c r="AF71" i="24" s="1"/>
  <c r="AC72" i="24"/>
  <c r="AR72" i="24" s="1"/>
  <c r="AW71" i="24"/>
  <c r="W71" i="24"/>
  <c r="Y71" i="24" s="1"/>
  <c r="AB72" i="24"/>
  <c r="AS58" i="23"/>
  <c r="BB58" i="23"/>
  <c r="O60" i="23"/>
  <c r="Q60" i="23" s="1"/>
  <c r="AG58" i="23"/>
  <c r="AT58" i="23"/>
  <c r="P59" i="23"/>
  <c r="AC60" i="23"/>
  <c r="AR60" i="23" s="1"/>
  <c r="AW59" i="23"/>
  <c r="AE59" i="23"/>
  <c r="Z59" i="23"/>
  <c r="AF59" i="23" s="1"/>
  <c r="W59" i="23"/>
  <c r="Y59" i="23" s="1"/>
  <c r="AB60" i="23"/>
  <c r="AI58" i="23"/>
  <c r="AU58" i="23"/>
  <c r="AH58" i="23"/>
  <c r="AD59" i="23"/>
  <c r="AB67" i="22"/>
  <c r="AQ67" i="22" s="1"/>
  <c r="AD66" i="22"/>
  <c r="P66" i="22"/>
  <c r="AC67" i="22"/>
  <c r="AR67" i="22" s="1"/>
  <c r="AW66" i="22"/>
  <c r="Z66" i="22"/>
  <c r="AF66" i="22" s="1"/>
  <c r="AE66" i="22"/>
  <c r="W66" i="22"/>
  <c r="Y66" i="22" s="1"/>
  <c r="AQ60" i="20"/>
  <c r="O60" i="20"/>
  <c r="Q60" i="20" s="1"/>
  <c r="AI59" i="20"/>
  <c r="AH59" i="20"/>
  <c r="AU59" i="20"/>
  <c r="AG59" i="20"/>
  <c r="AT59" i="20"/>
  <c r="AS59" i="20"/>
  <c r="BB59" i="20"/>
  <c r="K124" i="15" l="1"/>
  <c r="D130" i="32" s="1"/>
  <c r="E130" i="32" s="1"/>
  <c r="F27" i="15"/>
  <c r="J27" i="15" s="1"/>
  <c r="D28" i="15"/>
  <c r="D98" i="19"/>
  <c r="C98" i="19"/>
  <c r="F97" i="19"/>
  <c r="L93" i="22"/>
  <c r="M93" i="22"/>
  <c r="B94" i="22"/>
  <c r="F82" i="23"/>
  <c r="C83" i="23"/>
  <c r="B83" i="23" s="1"/>
  <c r="G82" i="23"/>
  <c r="H82" i="23"/>
  <c r="D83" i="23"/>
  <c r="M81" i="23"/>
  <c r="L81" i="23"/>
  <c r="L72" i="24"/>
  <c r="M72" i="24"/>
  <c r="M73" i="24"/>
  <c r="D74" i="24"/>
  <c r="F73" i="24"/>
  <c r="L73" i="24" s="1"/>
  <c r="C74" i="24"/>
  <c r="B74" i="24" s="1"/>
  <c r="L81" i="20"/>
  <c r="M81" i="20"/>
  <c r="B82" i="20"/>
  <c r="AQ42" i="19"/>
  <c r="AU41" i="19"/>
  <c r="AH41" i="19"/>
  <c r="AT41" i="19"/>
  <c r="AG41" i="19"/>
  <c r="AI41" i="19"/>
  <c r="AS41" i="19"/>
  <c r="BB41" i="19"/>
  <c r="AH71" i="24"/>
  <c r="AU71" i="24"/>
  <c r="P72" i="24"/>
  <c r="Z72" i="24"/>
  <c r="AF72" i="24" s="1"/>
  <c r="AE72" i="24"/>
  <c r="AC73" i="24"/>
  <c r="AR73" i="24" s="1"/>
  <c r="AW72" i="24"/>
  <c r="W72" i="24"/>
  <c r="Y72" i="24" s="1"/>
  <c r="AS71" i="24"/>
  <c r="BB71" i="24"/>
  <c r="AB73" i="24"/>
  <c r="AQ72" i="24"/>
  <c r="O73" i="24"/>
  <c r="Q73" i="24" s="1"/>
  <c r="AI71" i="24"/>
  <c r="AG71" i="24"/>
  <c r="AT71" i="24"/>
  <c r="AD72" i="24"/>
  <c r="AS72" i="24" s="1"/>
  <c r="AB61" i="23"/>
  <c r="AQ61" i="23" s="1"/>
  <c r="AH59" i="23"/>
  <c r="AU59" i="23"/>
  <c r="AD60" i="23"/>
  <c r="AS60" i="23" s="1"/>
  <c r="AS59" i="23"/>
  <c r="BB59" i="23"/>
  <c r="AI59" i="23"/>
  <c r="AG59" i="23"/>
  <c r="AT59" i="23"/>
  <c r="AQ60" i="23"/>
  <c r="P60" i="23"/>
  <c r="AC61" i="23"/>
  <c r="AR61" i="23" s="1"/>
  <c r="AW60" i="23"/>
  <c r="Z60" i="23"/>
  <c r="AF60" i="23" s="1"/>
  <c r="AE60" i="23"/>
  <c r="W60" i="23"/>
  <c r="Y60" i="23" s="1"/>
  <c r="AB61" i="20"/>
  <c r="AQ61" i="20" s="1"/>
  <c r="AU66" i="22"/>
  <c r="AH66" i="22"/>
  <c r="O67" i="22"/>
  <c r="Q67" i="22" s="1"/>
  <c r="AI66" i="22"/>
  <c r="AG66" i="22"/>
  <c r="AT66" i="22"/>
  <c r="AS66" i="22"/>
  <c r="BB66" i="22"/>
  <c r="AD60" i="20"/>
  <c r="AE60" i="20"/>
  <c r="Z60" i="20"/>
  <c r="AF60" i="20" s="1"/>
  <c r="AC61" i="20"/>
  <c r="AR61" i="20" s="1"/>
  <c r="AW60" i="20"/>
  <c r="P60" i="20"/>
  <c r="W60" i="20"/>
  <c r="Y60" i="20" s="1"/>
  <c r="K125" i="15" l="1"/>
  <c r="D131" i="32" s="1"/>
  <c r="E131" i="32" s="1"/>
  <c r="C28" i="15"/>
  <c r="H34" i="32"/>
  <c r="M82" i="23"/>
  <c r="L97" i="19"/>
  <c r="M97" i="19"/>
  <c r="B98" i="19"/>
  <c r="D95" i="22"/>
  <c r="G94" i="22"/>
  <c r="C95" i="22"/>
  <c r="H94" i="22"/>
  <c r="F94" i="22"/>
  <c r="C84" i="23"/>
  <c r="B84" i="23" s="1"/>
  <c r="F83" i="23"/>
  <c r="M83" i="23" s="1"/>
  <c r="D84" i="23"/>
  <c r="L83" i="23"/>
  <c r="L82" i="23"/>
  <c r="D75" i="24"/>
  <c r="F74" i="24"/>
  <c r="C75" i="24"/>
  <c r="L74" i="24"/>
  <c r="M74" i="24"/>
  <c r="G82" i="20"/>
  <c r="D83" i="20"/>
  <c r="F82" i="20"/>
  <c r="L82" i="20" s="1"/>
  <c r="C83" i="20"/>
  <c r="H82" i="20"/>
  <c r="O42" i="19"/>
  <c r="Q42" i="19" s="1"/>
  <c r="P73" i="24"/>
  <c r="AE73" i="24"/>
  <c r="Z73" i="24"/>
  <c r="AF73" i="24" s="1"/>
  <c r="AC74" i="24"/>
  <c r="AR74" i="24" s="1"/>
  <c r="AW73" i="24"/>
  <c r="W73" i="24"/>
  <c r="Y73" i="24" s="1"/>
  <c r="O74" i="24"/>
  <c r="Q74" i="24" s="1"/>
  <c r="AG72" i="24"/>
  <c r="AT72" i="24"/>
  <c r="AI72" i="24"/>
  <c r="AQ73" i="24"/>
  <c r="AU72" i="24"/>
  <c r="AH72" i="24"/>
  <c r="AD73" i="24"/>
  <c r="AS73" i="24" s="1"/>
  <c r="AB74" i="24"/>
  <c r="BB72" i="24"/>
  <c r="AH60" i="23"/>
  <c r="AU60" i="23"/>
  <c r="BB60" i="23"/>
  <c r="AI60" i="23"/>
  <c r="O61" i="23"/>
  <c r="Q61" i="23" s="1"/>
  <c r="AG60" i="23"/>
  <c r="AT60" i="23"/>
  <c r="AB68" i="22"/>
  <c r="AQ68" i="22" s="1"/>
  <c r="AD67" i="22"/>
  <c r="O68" i="22"/>
  <c r="Q68" i="22" s="1"/>
  <c r="P67" i="22"/>
  <c r="AC68" i="22"/>
  <c r="AR68" i="22" s="1"/>
  <c r="AW67" i="22"/>
  <c r="AE67" i="22"/>
  <c r="Z67" i="22"/>
  <c r="AF67" i="22" s="1"/>
  <c r="W67" i="22"/>
  <c r="Y67" i="22" s="1"/>
  <c r="AI60" i="20"/>
  <c r="AU60" i="20"/>
  <c r="AH60" i="20"/>
  <c r="AS60" i="20"/>
  <c r="BB60" i="20"/>
  <c r="AG60" i="20"/>
  <c r="AT60" i="20"/>
  <c r="O61" i="20"/>
  <c r="Q61" i="20" s="1"/>
  <c r="K126" i="15" l="1"/>
  <c r="D132" i="32" s="1"/>
  <c r="E132" i="32" s="1"/>
  <c r="B28" i="15"/>
  <c r="G34" i="32"/>
  <c r="F34" i="32" s="1"/>
  <c r="M94" i="22"/>
  <c r="D99" i="19"/>
  <c r="F98" i="19"/>
  <c r="C99" i="19"/>
  <c r="L94" i="22"/>
  <c r="B95" i="22"/>
  <c r="F84" i="23"/>
  <c r="M84" i="23" s="1"/>
  <c r="D85" i="23"/>
  <c r="C85" i="23"/>
  <c r="B75" i="24"/>
  <c r="M82" i="20"/>
  <c r="B83" i="20"/>
  <c r="AB43" i="19"/>
  <c r="AW42" i="19"/>
  <c r="AE42" i="19"/>
  <c r="P42" i="19"/>
  <c r="Z42" i="19"/>
  <c r="AF42" i="19" s="1"/>
  <c r="AC43" i="19"/>
  <c r="AR43" i="19" s="1"/>
  <c r="W42" i="19"/>
  <c r="Y42" i="19" s="1"/>
  <c r="AD42" i="19"/>
  <c r="AC75" i="24"/>
  <c r="AR75" i="24" s="1"/>
  <c r="P74" i="24"/>
  <c r="Z74" i="24"/>
  <c r="AF74" i="24" s="1"/>
  <c r="AE74" i="24"/>
  <c r="AW74" i="24"/>
  <c r="W74" i="24"/>
  <c r="Y74" i="24" s="1"/>
  <c r="AQ74" i="24"/>
  <c r="BB73" i="24"/>
  <c r="AD74" i="24"/>
  <c r="AS74" i="24" s="1"/>
  <c r="AU73" i="24"/>
  <c r="AH73" i="24"/>
  <c r="AB75" i="24"/>
  <c r="AG73" i="24"/>
  <c r="AT73" i="24"/>
  <c r="AI73" i="24"/>
  <c r="P61" i="23"/>
  <c r="AC62" i="23"/>
  <c r="AR62" i="23" s="1"/>
  <c r="AW61" i="23"/>
  <c r="AE61" i="23"/>
  <c r="Z61" i="23"/>
  <c r="AF61" i="23" s="1"/>
  <c r="W61" i="23"/>
  <c r="Y61" i="23" s="1"/>
  <c r="AB62" i="23"/>
  <c r="AD61" i="23"/>
  <c r="P68" i="22"/>
  <c r="AC69" i="22"/>
  <c r="AR69" i="22" s="1"/>
  <c r="AW68" i="22"/>
  <c r="Z68" i="22"/>
  <c r="AF68" i="22" s="1"/>
  <c r="AE68" i="22"/>
  <c r="W68" i="22"/>
  <c r="Y68" i="22" s="1"/>
  <c r="AT67" i="22"/>
  <c r="AG67" i="22"/>
  <c r="AD68" i="22"/>
  <c r="AI67" i="22"/>
  <c r="AU67" i="22"/>
  <c r="AH67" i="22"/>
  <c r="AB69" i="22"/>
  <c r="AS67" i="22"/>
  <c r="BB67" i="22"/>
  <c r="AE61" i="20"/>
  <c r="Z61" i="20"/>
  <c r="AF61" i="20" s="1"/>
  <c r="P61" i="20"/>
  <c r="AC62" i="20"/>
  <c r="AR62" i="20" s="1"/>
  <c r="AW61" i="20"/>
  <c r="W61" i="20"/>
  <c r="Y61" i="20" s="1"/>
  <c r="AD61" i="20"/>
  <c r="AB62" i="20"/>
  <c r="K127" i="15" l="1"/>
  <c r="D133" i="32" s="1"/>
  <c r="E133" i="32" s="1"/>
  <c r="D29" i="15"/>
  <c r="F28" i="15"/>
  <c r="J28" i="15" s="1"/>
  <c r="L84" i="23"/>
  <c r="L98" i="19"/>
  <c r="M98" i="19"/>
  <c r="B99" i="19"/>
  <c r="D96" i="22"/>
  <c r="C96" i="22"/>
  <c r="F95" i="22"/>
  <c r="B85" i="23"/>
  <c r="D76" i="24"/>
  <c r="C76" i="24"/>
  <c r="B76" i="24" s="1"/>
  <c r="F75" i="24"/>
  <c r="D84" i="20"/>
  <c r="F83" i="20"/>
  <c r="C84" i="20"/>
  <c r="BB42" i="19"/>
  <c r="AH42" i="19"/>
  <c r="AU42" i="19"/>
  <c r="AS42" i="19"/>
  <c r="AQ43" i="19"/>
  <c r="AI42" i="19"/>
  <c r="AT42" i="19"/>
  <c r="AG42" i="19"/>
  <c r="AQ75" i="24"/>
  <c r="BB74" i="24"/>
  <c r="AU74" i="24"/>
  <c r="AH74" i="24"/>
  <c r="O75" i="24"/>
  <c r="Q75" i="24" s="1"/>
  <c r="AI74" i="24"/>
  <c r="AG74" i="24"/>
  <c r="AT74" i="24"/>
  <c r="AQ62" i="23"/>
  <c r="AS61" i="23"/>
  <c r="BB61" i="23"/>
  <c r="AI61" i="23"/>
  <c r="AH61" i="23"/>
  <c r="AU61" i="23"/>
  <c r="O62" i="23"/>
  <c r="Q62" i="23" s="1"/>
  <c r="AG61" i="23"/>
  <c r="AT61" i="23"/>
  <c r="AS68" i="22"/>
  <c r="BB68" i="22"/>
  <c r="AH68" i="22"/>
  <c r="AU68" i="22"/>
  <c r="AQ69" i="22"/>
  <c r="AI68" i="22"/>
  <c r="AT68" i="22"/>
  <c r="AG68" i="22"/>
  <c r="O69" i="22"/>
  <c r="Q69" i="22" s="1"/>
  <c r="AS61" i="20"/>
  <c r="BB61" i="20"/>
  <c r="AQ62" i="20"/>
  <c r="AI61" i="20"/>
  <c r="AU61" i="20"/>
  <c r="AH61" i="20"/>
  <c r="O62" i="20"/>
  <c r="Q62" i="20" s="1"/>
  <c r="AG61" i="20"/>
  <c r="AT61" i="20"/>
  <c r="K128" i="15" l="1"/>
  <c r="D134" i="32" s="1"/>
  <c r="E134" i="32" s="1"/>
  <c r="C29" i="15"/>
  <c r="H35" i="32"/>
  <c r="D100" i="19"/>
  <c r="F99" i="19"/>
  <c r="C100" i="19"/>
  <c r="L95" i="22"/>
  <c r="M95" i="22"/>
  <c r="B96" i="22"/>
  <c r="C86" i="23"/>
  <c r="B86" i="23" s="1"/>
  <c r="F85" i="23"/>
  <c r="D86" i="23"/>
  <c r="L75" i="24"/>
  <c r="M75" i="24"/>
  <c r="D77" i="24"/>
  <c r="C77" i="24"/>
  <c r="F76" i="24"/>
  <c r="L76" i="24" s="1"/>
  <c r="L83" i="20"/>
  <c r="M83" i="20"/>
  <c r="B84" i="20"/>
  <c r="AB76" i="24"/>
  <c r="AQ76" i="24" s="1"/>
  <c r="O43" i="19"/>
  <c r="Q43" i="19" s="1"/>
  <c r="AE75" i="24"/>
  <c r="Z75" i="24"/>
  <c r="AF75" i="24" s="1"/>
  <c r="AC76" i="24"/>
  <c r="AR76" i="24" s="1"/>
  <c r="P75" i="24"/>
  <c r="AW75" i="24"/>
  <c r="W75" i="24"/>
  <c r="Y75" i="24" s="1"/>
  <c r="AD75" i="24"/>
  <c r="O63" i="23"/>
  <c r="Q63" i="23" s="1"/>
  <c r="P62" i="23"/>
  <c r="AC63" i="23"/>
  <c r="AR63" i="23" s="1"/>
  <c r="AW62" i="23"/>
  <c r="Z62" i="23"/>
  <c r="AF62" i="23" s="1"/>
  <c r="AE62" i="23"/>
  <c r="W62" i="23"/>
  <c r="Y62" i="23" s="1"/>
  <c r="AB63" i="23"/>
  <c r="AD62" i="23"/>
  <c r="AB70" i="22"/>
  <c r="AD69" i="22"/>
  <c r="P69" i="22"/>
  <c r="AW69" i="22"/>
  <c r="AC70" i="22"/>
  <c r="AR70" i="22" s="1"/>
  <c r="AE69" i="22"/>
  <c r="Z69" i="22"/>
  <c r="AF69" i="22" s="1"/>
  <c r="W69" i="22"/>
  <c r="Y69" i="22" s="1"/>
  <c r="AB63" i="20"/>
  <c r="AD62" i="20"/>
  <c r="AE62" i="20"/>
  <c r="Z62" i="20"/>
  <c r="AF62" i="20" s="1"/>
  <c r="P62" i="20"/>
  <c r="AC63" i="20"/>
  <c r="AR63" i="20" s="1"/>
  <c r="AW62" i="20"/>
  <c r="W62" i="20"/>
  <c r="Y62" i="20" s="1"/>
  <c r="K129" i="15" l="1"/>
  <c r="D135" i="32" s="1"/>
  <c r="E135" i="32" s="1"/>
  <c r="B29" i="15"/>
  <c r="G35" i="32"/>
  <c r="F35" i="32" s="1"/>
  <c r="L99" i="19"/>
  <c r="M99" i="19"/>
  <c r="B100" i="19"/>
  <c r="D97" i="22"/>
  <c r="F96" i="22"/>
  <c r="C97" i="22"/>
  <c r="D87" i="23"/>
  <c r="F86" i="23"/>
  <c r="M86" i="23" s="1"/>
  <c r="C87" i="23"/>
  <c r="B87" i="23" s="1"/>
  <c r="M85" i="23"/>
  <c r="L85" i="23"/>
  <c r="M76" i="24"/>
  <c r="B77" i="24"/>
  <c r="D85" i="20"/>
  <c r="F84" i="20"/>
  <c r="C85" i="20"/>
  <c r="AB44" i="19"/>
  <c r="AD43" i="19"/>
  <c r="P43" i="19"/>
  <c r="AE43" i="19"/>
  <c r="AW43" i="19"/>
  <c r="AC44" i="19"/>
  <c r="AR44" i="19" s="1"/>
  <c r="Z43" i="19"/>
  <c r="AF43" i="19" s="1"/>
  <c r="W43" i="19"/>
  <c r="Y43" i="19" s="1"/>
  <c r="O76" i="24"/>
  <c r="Q76" i="24" s="1"/>
  <c r="AI75" i="24"/>
  <c r="AU75" i="24"/>
  <c r="AH75" i="24"/>
  <c r="AG75" i="24"/>
  <c r="AT75" i="24"/>
  <c r="AS75" i="24"/>
  <c r="BB75" i="24"/>
  <c r="AS62" i="23"/>
  <c r="BB62" i="23"/>
  <c r="AI62" i="23"/>
  <c r="O64" i="23"/>
  <c r="Q64" i="23" s="1"/>
  <c r="AG62" i="23"/>
  <c r="AT62" i="23"/>
  <c r="P63" i="23"/>
  <c r="AC64" i="23"/>
  <c r="AR64" i="23" s="1"/>
  <c r="AW63" i="23"/>
  <c r="AE63" i="23"/>
  <c r="Z63" i="23"/>
  <c r="AF63" i="23" s="1"/>
  <c r="W63" i="23"/>
  <c r="Y63" i="23" s="1"/>
  <c r="AB64" i="23"/>
  <c r="AQ63" i="23"/>
  <c r="AU62" i="23"/>
  <c r="AH62" i="23"/>
  <c r="AD63" i="23"/>
  <c r="AS63" i="23" s="1"/>
  <c r="AH69" i="22"/>
  <c r="AU69" i="22"/>
  <c r="AG69" i="22"/>
  <c r="AT69" i="22"/>
  <c r="AS69" i="22"/>
  <c r="BB69" i="22"/>
  <c r="O70" i="22"/>
  <c r="Q70" i="22" s="1"/>
  <c r="AQ70" i="22"/>
  <c r="AI69" i="22"/>
  <c r="AI62" i="20"/>
  <c r="AU62" i="20"/>
  <c r="AH62" i="20"/>
  <c r="O63" i="20"/>
  <c r="Q63" i="20" s="1"/>
  <c r="AT62" i="20"/>
  <c r="AG62" i="20"/>
  <c r="AS62" i="20"/>
  <c r="BB62" i="20"/>
  <c r="AQ63" i="20"/>
  <c r="K130" i="15" l="1"/>
  <c r="D136" i="32" s="1"/>
  <c r="E136" i="32" s="1"/>
  <c r="D30" i="15"/>
  <c r="F29" i="15"/>
  <c r="J29" i="15" s="1"/>
  <c r="D101" i="19"/>
  <c r="C101" i="19"/>
  <c r="F100" i="19"/>
  <c r="L96" i="22"/>
  <c r="M96" i="22"/>
  <c r="B97" i="22"/>
  <c r="C88" i="23"/>
  <c r="B88" i="23" s="1"/>
  <c r="F87" i="23"/>
  <c r="M87" i="23" s="1"/>
  <c r="D88" i="23"/>
  <c r="L86" i="23"/>
  <c r="D78" i="24"/>
  <c r="F77" i="24"/>
  <c r="C78" i="24"/>
  <c r="B78" i="24" s="1"/>
  <c r="L84" i="20"/>
  <c r="M84" i="20"/>
  <c r="B85" i="20"/>
  <c r="AH43" i="19"/>
  <c r="AU43" i="19"/>
  <c r="AS43" i="19"/>
  <c r="AQ44" i="19"/>
  <c r="AI43" i="19"/>
  <c r="AT43" i="19"/>
  <c r="AG43" i="19"/>
  <c r="BB43" i="19"/>
  <c r="AB77" i="24"/>
  <c r="AE76" i="24"/>
  <c r="Z76" i="24"/>
  <c r="AF76" i="24" s="1"/>
  <c r="AC77" i="24"/>
  <c r="AR77" i="24" s="1"/>
  <c r="P76" i="24"/>
  <c r="AW76" i="24"/>
  <c r="W76" i="24"/>
  <c r="Y76" i="24" s="1"/>
  <c r="AD76" i="24"/>
  <c r="AI63" i="23"/>
  <c r="BB63" i="23"/>
  <c r="AG63" i="23"/>
  <c r="AT63" i="23"/>
  <c r="O65" i="23"/>
  <c r="Q65" i="23" s="1"/>
  <c r="AQ64" i="23"/>
  <c r="P64" i="23"/>
  <c r="AC65" i="23"/>
  <c r="AR65" i="23" s="1"/>
  <c r="AW64" i="23"/>
  <c r="Z64" i="23"/>
  <c r="AF64" i="23" s="1"/>
  <c r="AE64" i="23"/>
  <c r="W64" i="23"/>
  <c r="Y64" i="23" s="1"/>
  <c r="AB65" i="23"/>
  <c r="AH63" i="23"/>
  <c r="AU63" i="23"/>
  <c r="AD64" i="23"/>
  <c r="AS64" i="23" s="1"/>
  <c r="AB71" i="22"/>
  <c r="AD70" i="22"/>
  <c r="AE70" i="22"/>
  <c r="P70" i="22"/>
  <c r="Z70" i="22"/>
  <c r="AF70" i="22" s="1"/>
  <c r="AC71" i="22"/>
  <c r="AR71" i="22" s="1"/>
  <c r="AW70" i="22"/>
  <c r="W70" i="22"/>
  <c r="Y70" i="22" s="1"/>
  <c r="AE63" i="20"/>
  <c r="Z63" i="20"/>
  <c r="AF63" i="20" s="1"/>
  <c r="P63" i="20"/>
  <c r="AC64" i="20"/>
  <c r="AR64" i="20" s="1"/>
  <c r="AW63" i="20"/>
  <c r="W63" i="20"/>
  <c r="Y63" i="20" s="1"/>
  <c r="AB64" i="20"/>
  <c r="AD63" i="20"/>
  <c r="K131" i="15" l="1"/>
  <c r="D137" i="32" s="1"/>
  <c r="E137" i="32" s="1"/>
  <c r="C30" i="15"/>
  <c r="H36" i="32"/>
  <c r="L87" i="23"/>
  <c r="L100" i="19"/>
  <c r="M100" i="19"/>
  <c r="B101" i="19"/>
  <c r="D98" i="22"/>
  <c r="F97" i="22"/>
  <c r="C98" i="22"/>
  <c r="D89" i="23"/>
  <c r="F88" i="23"/>
  <c r="M88" i="23" s="1"/>
  <c r="C89" i="23"/>
  <c r="B89" i="23" s="1"/>
  <c r="L88" i="23"/>
  <c r="D79" i="24"/>
  <c r="F78" i="24"/>
  <c r="C79" i="24"/>
  <c r="L77" i="24"/>
  <c r="M77" i="24"/>
  <c r="L78" i="24"/>
  <c r="M78" i="24"/>
  <c r="D86" i="20"/>
  <c r="C86" i="20"/>
  <c r="B86" i="20" s="1"/>
  <c r="F85" i="20"/>
  <c r="O44" i="19"/>
  <c r="Q44" i="19" s="1"/>
  <c r="O77" i="24"/>
  <c r="Q77" i="24" s="1"/>
  <c r="AI76" i="24"/>
  <c r="AH76" i="24"/>
  <c r="AU76" i="24"/>
  <c r="AG76" i="24"/>
  <c r="AT76" i="24"/>
  <c r="AS76" i="24"/>
  <c r="BB76" i="24"/>
  <c r="AQ77" i="24"/>
  <c r="P65" i="23"/>
  <c r="AC66" i="23"/>
  <c r="AR66" i="23" s="1"/>
  <c r="AW65" i="23"/>
  <c r="AE65" i="23"/>
  <c r="Z65" i="23"/>
  <c r="AF65" i="23" s="1"/>
  <c r="W65" i="23"/>
  <c r="Y65" i="23" s="1"/>
  <c r="AD65" i="23"/>
  <c r="AS65" i="23" s="1"/>
  <c r="AG64" i="23"/>
  <c r="AT64" i="23"/>
  <c r="AQ65" i="23"/>
  <c r="AI64" i="23"/>
  <c r="AU64" i="23"/>
  <c r="AH64" i="23"/>
  <c r="BB64" i="23"/>
  <c r="AB66" i="23"/>
  <c r="AI70" i="22"/>
  <c r="AH70" i="22"/>
  <c r="AU70" i="22"/>
  <c r="O71" i="22"/>
  <c r="Q71" i="22" s="1"/>
  <c r="AS70" i="22"/>
  <c r="BB70" i="22"/>
  <c r="AG70" i="22"/>
  <c r="AT70" i="22"/>
  <c r="AQ71" i="22"/>
  <c r="AQ64" i="20"/>
  <c r="AI63" i="20"/>
  <c r="AH63" i="20"/>
  <c r="AU63" i="20"/>
  <c r="O64" i="20"/>
  <c r="Q64" i="20" s="1"/>
  <c r="AT63" i="20"/>
  <c r="AG63" i="20"/>
  <c r="AS63" i="20"/>
  <c r="BB63" i="20"/>
  <c r="K132" i="15" l="1"/>
  <c r="D138" i="32" s="1"/>
  <c r="E138" i="32" s="1"/>
  <c r="B30" i="15"/>
  <c r="G36" i="32"/>
  <c r="F36" i="32" s="1"/>
  <c r="D102" i="19"/>
  <c r="C102" i="19"/>
  <c r="F101" i="19"/>
  <c r="L97" i="22"/>
  <c r="M97" i="22"/>
  <c r="B98" i="22"/>
  <c r="C90" i="23"/>
  <c r="B90" i="23" s="1"/>
  <c r="F89" i="23"/>
  <c r="M89" i="23" s="1"/>
  <c r="D90" i="23"/>
  <c r="B79" i="24"/>
  <c r="L85" i="20"/>
  <c r="M85" i="20"/>
  <c r="D87" i="20"/>
  <c r="C87" i="20"/>
  <c r="F86" i="20"/>
  <c r="L86" i="20" s="1"/>
  <c r="AI65" i="23"/>
  <c r="P44" i="19"/>
  <c r="Z44" i="19"/>
  <c r="AF44" i="19" s="1"/>
  <c r="W44" i="19"/>
  <c r="Y44" i="19" s="1"/>
  <c r="AW44" i="19"/>
  <c r="AE44" i="19"/>
  <c r="AC45" i="19"/>
  <c r="AR45" i="19" s="1"/>
  <c r="AB45" i="19"/>
  <c r="AD44" i="19"/>
  <c r="AB78" i="24"/>
  <c r="AQ78" i="24" s="1"/>
  <c r="AD77" i="24"/>
  <c r="AE77" i="24"/>
  <c r="Z77" i="24"/>
  <c r="AF77" i="24" s="1"/>
  <c r="AC78" i="24"/>
  <c r="AR78" i="24" s="1"/>
  <c r="AW77" i="24"/>
  <c r="P77" i="24"/>
  <c r="W77" i="24"/>
  <c r="Y77" i="24" s="1"/>
  <c r="O66" i="23"/>
  <c r="Q66" i="23" s="1"/>
  <c r="AH65" i="23"/>
  <c r="AU65" i="23"/>
  <c r="AQ66" i="23"/>
  <c r="BB65" i="23"/>
  <c r="AG65" i="23"/>
  <c r="AT65" i="23"/>
  <c r="AB72" i="22"/>
  <c r="P71" i="22"/>
  <c r="AE71" i="22"/>
  <c r="Z71" i="22"/>
  <c r="AF71" i="22" s="1"/>
  <c r="AC72" i="22"/>
  <c r="AR72" i="22" s="1"/>
  <c r="AW71" i="22"/>
  <c r="W71" i="22"/>
  <c r="Y71" i="22" s="1"/>
  <c r="O72" i="22"/>
  <c r="Q72" i="22" s="1"/>
  <c r="AD71" i="22"/>
  <c r="AD64" i="20"/>
  <c r="AE64" i="20"/>
  <c r="Z64" i="20"/>
  <c r="AF64" i="20" s="1"/>
  <c r="P64" i="20"/>
  <c r="AC65" i="20"/>
  <c r="AR65" i="20" s="1"/>
  <c r="AW64" i="20"/>
  <c r="W64" i="20"/>
  <c r="Y64" i="20" s="1"/>
  <c r="AB65" i="20"/>
  <c r="K133" i="15" l="1"/>
  <c r="D139" i="32" s="1"/>
  <c r="E139" i="32" s="1"/>
  <c r="D31" i="15"/>
  <c r="F30" i="15"/>
  <c r="J30" i="15" s="1"/>
  <c r="L89" i="23"/>
  <c r="L101" i="19"/>
  <c r="M101" i="19"/>
  <c r="B102" i="19"/>
  <c r="D99" i="22"/>
  <c r="C99" i="22"/>
  <c r="F98" i="22"/>
  <c r="C91" i="23"/>
  <c r="B91" i="23" s="1"/>
  <c r="F90" i="23"/>
  <c r="M90" i="23" s="1"/>
  <c r="D91" i="23"/>
  <c r="L90" i="23"/>
  <c r="D80" i="24"/>
  <c r="C80" i="24"/>
  <c r="F79" i="24"/>
  <c r="M86" i="20"/>
  <c r="B87" i="20"/>
  <c r="AQ45" i="19"/>
  <c r="AT44" i="19"/>
  <c r="AG44" i="19"/>
  <c r="BB44" i="19"/>
  <c r="AI44" i="19"/>
  <c r="AS44" i="19"/>
  <c r="AH44" i="19"/>
  <c r="AU44" i="19"/>
  <c r="AI77" i="24"/>
  <c r="O78" i="24"/>
  <c r="Q78" i="24" s="1"/>
  <c r="AG77" i="24"/>
  <c r="AT77" i="24"/>
  <c r="AS77" i="24"/>
  <c r="BB77" i="24"/>
  <c r="AH77" i="24"/>
  <c r="AU77" i="24"/>
  <c r="O67" i="23"/>
  <c r="Q67" i="23" s="1"/>
  <c r="P66" i="23"/>
  <c r="AC67" i="23"/>
  <c r="AR67" i="23" s="1"/>
  <c r="AW66" i="23"/>
  <c r="Z66" i="23"/>
  <c r="AF66" i="23" s="1"/>
  <c r="AE66" i="23"/>
  <c r="W66" i="23"/>
  <c r="Y66" i="23" s="1"/>
  <c r="AB67" i="23"/>
  <c r="AD66" i="23"/>
  <c r="P72" i="22"/>
  <c r="AE72" i="22"/>
  <c r="Z72" i="22"/>
  <c r="AF72" i="22" s="1"/>
  <c r="AW72" i="22"/>
  <c r="AC73" i="22"/>
  <c r="AR73" i="22" s="1"/>
  <c r="W72" i="22"/>
  <c r="Y72" i="22" s="1"/>
  <c r="AS71" i="22"/>
  <c r="BB71" i="22"/>
  <c r="AB73" i="22"/>
  <c r="AI71" i="22"/>
  <c r="AG71" i="22"/>
  <c r="AT71" i="22"/>
  <c r="O73" i="22"/>
  <c r="Q73" i="22" s="1"/>
  <c r="AD72" i="22"/>
  <c r="AS72" i="22" s="1"/>
  <c r="AH71" i="22"/>
  <c r="AU71" i="22"/>
  <c r="AQ72" i="22"/>
  <c r="AT64" i="20"/>
  <c r="AG64" i="20"/>
  <c r="AQ65" i="20"/>
  <c r="O65" i="20"/>
  <c r="Q65" i="20" s="1"/>
  <c r="AI64" i="20"/>
  <c r="AH64" i="20"/>
  <c r="AU64" i="20"/>
  <c r="AS64" i="20"/>
  <c r="BB64" i="20"/>
  <c r="K134" i="15" l="1"/>
  <c r="D140" i="32" s="1"/>
  <c r="E140" i="32" s="1"/>
  <c r="C31" i="15"/>
  <c r="H37" i="32"/>
  <c r="D103" i="19"/>
  <c r="F102" i="19"/>
  <c r="C103" i="19"/>
  <c r="L98" i="22"/>
  <c r="M98" i="22"/>
  <c r="B99" i="22"/>
  <c r="C92" i="23"/>
  <c r="B92" i="23" s="1"/>
  <c r="F91" i="23"/>
  <c r="M91" i="23" s="1"/>
  <c r="D92" i="23"/>
  <c r="L79" i="24"/>
  <c r="M79" i="24"/>
  <c r="B80" i="24"/>
  <c r="D88" i="20"/>
  <c r="F87" i="20"/>
  <c r="C88" i="20"/>
  <c r="O45" i="19"/>
  <c r="Q45" i="19" s="1"/>
  <c r="AE78" i="24"/>
  <c r="Z78" i="24"/>
  <c r="AF78" i="24" s="1"/>
  <c r="AC79" i="24"/>
  <c r="AR79" i="24" s="1"/>
  <c r="AW78" i="24"/>
  <c r="P78" i="24"/>
  <c r="W78" i="24"/>
  <c r="Y78" i="24" s="1"/>
  <c r="AD78" i="24"/>
  <c r="AB79" i="24"/>
  <c r="AS66" i="23"/>
  <c r="BB66" i="23"/>
  <c r="AI66" i="23"/>
  <c r="O68" i="23"/>
  <c r="Q68" i="23" s="1"/>
  <c r="AG66" i="23"/>
  <c r="AT66" i="23"/>
  <c r="P67" i="23"/>
  <c r="AC68" i="23"/>
  <c r="AR68" i="23" s="1"/>
  <c r="AW67" i="23"/>
  <c r="AE67" i="23"/>
  <c r="Z67" i="23"/>
  <c r="AF67" i="23" s="1"/>
  <c r="W67" i="23"/>
  <c r="Y67" i="23" s="1"/>
  <c r="AB68" i="23"/>
  <c r="AQ67" i="23"/>
  <c r="AU66" i="23"/>
  <c r="AH66" i="23"/>
  <c r="AD67" i="23"/>
  <c r="AS67" i="23" s="1"/>
  <c r="AI72" i="22"/>
  <c r="P73" i="22"/>
  <c r="AE73" i="22"/>
  <c r="Z73" i="22"/>
  <c r="AF73" i="22" s="1"/>
  <c r="AC74" i="22"/>
  <c r="AR74" i="22" s="1"/>
  <c r="AW73" i="22"/>
  <c r="W73" i="22"/>
  <c r="Y73" i="22" s="1"/>
  <c r="AG72" i="22"/>
  <c r="AT72" i="22"/>
  <c r="AU72" i="22"/>
  <c r="AH72" i="22"/>
  <c r="AB74" i="22"/>
  <c r="AQ73" i="22"/>
  <c r="AD73" i="22"/>
  <c r="AS73" i="22" s="1"/>
  <c r="BB72" i="22"/>
  <c r="AE65" i="20"/>
  <c r="Z65" i="20"/>
  <c r="AF65" i="20" s="1"/>
  <c r="P65" i="20"/>
  <c r="AC66" i="20"/>
  <c r="AR66" i="20" s="1"/>
  <c r="AW65" i="20"/>
  <c r="W65" i="20"/>
  <c r="Y65" i="20" s="1"/>
  <c r="AB66" i="20"/>
  <c r="AD65" i="20"/>
  <c r="K135" i="15" l="1"/>
  <c r="D141" i="32" s="1"/>
  <c r="E141" i="32" s="1"/>
  <c r="B31" i="15"/>
  <c r="G37" i="32"/>
  <c r="F37" i="32" s="1"/>
  <c r="L102" i="19"/>
  <c r="M102" i="19"/>
  <c r="B103" i="19"/>
  <c r="D100" i="22"/>
  <c r="C100" i="22"/>
  <c r="F99" i="22"/>
  <c r="L91" i="23"/>
  <c r="B93" i="23"/>
  <c r="D93" i="23"/>
  <c r="F92" i="23"/>
  <c r="L92" i="23" s="1"/>
  <c r="C93" i="23"/>
  <c r="M92" i="23"/>
  <c r="D81" i="24"/>
  <c r="F80" i="24"/>
  <c r="C81" i="24"/>
  <c r="L87" i="20"/>
  <c r="M87" i="20"/>
  <c r="B88" i="20"/>
  <c r="AC46" i="19"/>
  <c r="AR46" i="19" s="1"/>
  <c r="P45" i="19"/>
  <c r="AW45" i="19"/>
  <c r="W45" i="19"/>
  <c r="Y45" i="19" s="1"/>
  <c r="Z45" i="19"/>
  <c r="AF45" i="19" s="1"/>
  <c r="AE45" i="19"/>
  <c r="AD45" i="19"/>
  <c r="AB46" i="19"/>
  <c r="AS78" i="24"/>
  <c r="BB78" i="24"/>
  <c r="AI78" i="24"/>
  <c r="AH78" i="24"/>
  <c r="AU78" i="24"/>
  <c r="AQ79" i="24"/>
  <c r="AT78" i="24"/>
  <c r="AG78" i="24"/>
  <c r="O79" i="24"/>
  <c r="Q79" i="24" s="1"/>
  <c r="AI67" i="23"/>
  <c r="BB67" i="23"/>
  <c r="AG67" i="23"/>
  <c r="AT67" i="23"/>
  <c r="O69" i="23"/>
  <c r="Q69" i="23" s="1"/>
  <c r="AQ68" i="23"/>
  <c r="P68" i="23"/>
  <c r="AC69" i="23"/>
  <c r="AR69" i="23" s="1"/>
  <c r="AW68" i="23"/>
  <c r="Z68" i="23"/>
  <c r="AF68" i="23" s="1"/>
  <c r="AE68" i="23"/>
  <c r="W68" i="23"/>
  <c r="Y68" i="23" s="1"/>
  <c r="AB69" i="23"/>
  <c r="AU67" i="23"/>
  <c r="AH67" i="23"/>
  <c r="AD68" i="23"/>
  <c r="AS68" i="23" s="1"/>
  <c r="BB73" i="22"/>
  <c r="AH73" i="22"/>
  <c r="AU73" i="22"/>
  <c r="AI73" i="22"/>
  <c r="AQ74" i="22"/>
  <c r="AT73" i="22"/>
  <c r="AG73" i="22"/>
  <c r="O74" i="22"/>
  <c r="Q74" i="22" s="1"/>
  <c r="AQ66" i="20"/>
  <c r="AI65" i="20"/>
  <c r="AH65" i="20"/>
  <c r="AU65" i="20"/>
  <c r="O66" i="20"/>
  <c r="Q66" i="20" s="1"/>
  <c r="AG65" i="20"/>
  <c r="AT65" i="20"/>
  <c r="AS65" i="20"/>
  <c r="BB65" i="20"/>
  <c r="K136" i="15" l="1"/>
  <c r="D142" i="32" s="1"/>
  <c r="E142" i="32" s="1"/>
  <c r="D32" i="15"/>
  <c r="F31" i="15"/>
  <c r="J31" i="15" s="1"/>
  <c r="D104" i="19"/>
  <c r="F103" i="19"/>
  <c r="C104" i="19"/>
  <c r="L99" i="22"/>
  <c r="M99" i="22"/>
  <c r="B100" i="22"/>
  <c r="C94" i="23"/>
  <c r="B94" i="23" s="1"/>
  <c r="F93" i="23"/>
  <c r="M93" i="23" s="1"/>
  <c r="D94" i="23"/>
  <c r="L80" i="24"/>
  <c r="M80" i="24"/>
  <c r="B81" i="24"/>
  <c r="D89" i="20"/>
  <c r="F88" i="20"/>
  <c r="C89" i="20"/>
  <c r="BB45" i="19"/>
  <c r="AG45" i="19"/>
  <c r="AT45" i="19"/>
  <c r="AQ46" i="19"/>
  <c r="AI45" i="19"/>
  <c r="AS45" i="19"/>
  <c r="AU45" i="19"/>
  <c r="AH45" i="19"/>
  <c r="AB80" i="24"/>
  <c r="AQ80" i="24" s="1"/>
  <c r="AE79" i="24"/>
  <c r="Z79" i="24"/>
  <c r="AF79" i="24" s="1"/>
  <c r="AC80" i="24"/>
  <c r="AR80" i="24" s="1"/>
  <c r="P79" i="24"/>
  <c r="AW79" i="24"/>
  <c r="W79" i="24"/>
  <c r="Y79" i="24" s="1"/>
  <c r="AD79" i="24"/>
  <c r="P69" i="23"/>
  <c r="AW69" i="23"/>
  <c r="AE69" i="23"/>
  <c r="AC70" i="23"/>
  <c r="AR70" i="23" s="1"/>
  <c r="Z69" i="23"/>
  <c r="AF69" i="23" s="1"/>
  <c r="W69" i="23"/>
  <c r="Y69" i="23" s="1"/>
  <c r="AD69" i="23"/>
  <c r="AS69" i="23" s="1"/>
  <c r="AG68" i="23"/>
  <c r="AT68" i="23"/>
  <c r="AQ69" i="23"/>
  <c r="AI68" i="23"/>
  <c r="AU68" i="23"/>
  <c r="AH68" i="23"/>
  <c r="BB68" i="23"/>
  <c r="AB70" i="23"/>
  <c r="O75" i="22"/>
  <c r="Q75" i="22" s="1"/>
  <c r="AB75" i="22"/>
  <c r="P74" i="22"/>
  <c r="AE74" i="22"/>
  <c r="Z74" i="22"/>
  <c r="AF74" i="22" s="1"/>
  <c r="AC75" i="22"/>
  <c r="AR75" i="22" s="1"/>
  <c r="AW74" i="22"/>
  <c r="W74" i="22"/>
  <c r="Y74" i="22" s="1"/>
  <c r="AD74" i="22"/>
  <c r="AD66" i="20"/>
  <c r="AE66" i="20"/>
  <c r="Z66" i="20"/>
  <c r="AF66" i="20" s="1"/>
  <c r="P66" i="20"/>
  <c r="AC67" i="20"/>
  <c r="AR67" i="20" s="1"/>
  <c r="AW66" i="20"/>
  <c r="W66" i="20"/>
  <c r="Y66" i="20" s="1"/>
  <c r="AB67" i="20"/>
  <c r="K137" i="15" l="1"/>
  <c r="D143" i="32" s="1"/>
  <c r="E143" i="32" s="1"/>
  <c r="C32" i="15"/>
  <c r="H38" i="32"/>
  <c r="L93" i="23"/>
  <c r="L103" i="19"/>
  <c r="M103" i="19"/>
  <c r="B104" i="19"/>
  <c r="D101" i="22"/>
  <c r="F100" i="22"/>
  <c r="C101" i="22"/>
  <c r="AI69" i="23"/>
  <c r="C95" i="23"/>
  <c r="H94" i="23"/>
  <c r="D95" i="23"/>
  <c r="G94" i="23"/>
  <c r="F94" i="23"/>
  <c r="D82" i="24"/>
  <c r="C82" i="24"/>
  <c r="F81" i="24"/>
  <c r="L88" i="20"/>
  <c r="M88" i="20"/>
  <c r="B89" i="20"/>
  <c r="O46" i="19"/>
  <c r="Q46" i="19" s="1"/>
  <c r="AI79" i="24"/>
  <c r="AH79" i="24"/>
  <c r="AU79" i="24"/>
  <c r="O80" i="24"/>
  <c r="Q80" i="24" s="1"/>
  <c r="AG79" i="24"/>
  <c r="AT79" i="24"/>
  <c r="AS79" i="24"/>
  <c r="BB79" i="24"/>
  <c r="BB69" i="23"/>
  <c r="AQ70" i="23"/>
  <c r="AG69" i="23"/>
  <c r="AT69" i="23"/>
  <c r="O70" i="23"/>
  <c r="Q70" i="23" s="1"/>
  <c r="AU69" i="23"/>
  <c r="AH69" i="23"/>
  <c r="AS74" i="22"/>
  <c r="BB74" i="22"/>
  <c r="AB76" i="22"/>
  <c r="AU74" i="22"/>
  <c r="AH74" i="22"/>
  <c r="AQ75" i="22"/>
  <c r="O76" i="22"/>
  <c r="Q76" i="22" s="1"/>
  <c r="P75" i="22"/>
  <c r="AE75" i="22"/>
  <c r="Z75" i="22"/>
  <c r="AF75" i="22" s="1"/>
  <c r="AC76" i="22"/>
  <c r="AR76" i="22" s="1"/>
  <c r="AW75" i="22"/>
  <c r="W75" i="22"/>
  <c r="Y75" i="22" s="1"/>
  <c r="AI74" i="22"/>
  <c r="AT74" i="22"/>
  <c r="AG74" i="22"/>
  <c r="AD75" i="22"/>
  <c r="AS75" i="22" s="1"/>
  <c r="AT66" i="20"/>
  <c r="AG66" i="20"/>
  <c r="AQ67" i="20"/>
  <c r="O67" i="20"/>
  <c r="Q67" i="20" s="1"/>
  <c r="AI66" i="20"/>
  <c r="AU66" i="20"/>
  <c r="AH66" i="20"/>
  <c r="AS66" i="20"/>
  <c r="BB66" i="20"/>
  <c r="K138" i="15" l="1"/>
  <c r="D144" i="32" s="1"/>
  <c r="E144" i="32" s="1"/>
  <c r="B32" i="15"/>
  <c r="G38" i="32"/>
  <c r="F38" i="32" s="1"/>
  <c r="L94" i="23"/>
  <c r="D105" i="19"/>
  <c r="C105" i="19"/>
  <c r="F104" i="19"/>
  <c r="L100" i="22"/>
  <c r="M100" i="22"/>
  <c r="B101" i="22"/>
  <c r="B95" i="23"/>
  <c r="M94" i="23"/>
  <c r="B82" i="24"/>
  <c r="L81" i="24"/>
  <c r="M81" i="24"/>
  <c r="D90" i="20"/>
  <c r="C90" i="20"/>
  <c r="B90" i="20" s="1"/>
  <c r="F89" i="20"/>
  <c r="AE46" i="19"/>
  <c r="AT46" i="19" s="1"/>
  <c r="AB47" i="19"/>
  <c r="Z46" i="19"/>
  <c r="AF46" i="19" s="1"/>
  <c r="W46" i="19"/>
  <c r="Y46" i="19" s="1"/>
  <c r="AW46" i="19"/>
  <c r="P46" i="19"/>
  <c r="AC47" i="19"/>
  <c r="AR47" i="19" s="1"/>
  <c r="AD46" i="19"/>
  <c r="AB81" i="24"/>
  <c r="AD80" i="24"/>
  <c r="AE80" i="24"/>
  <c r="Z80" i="24"/>
  <c r="AF80" i="24" s="1"/>
  <c r="AC81" i="24"/>
  <c r="AR81" i="24" s="1"/>
  <c r="P80" i="24"/>
  <c r="AW80" i="24"/>
  <c r="W80" i="24"/>
  <c r="Y80" i="24" s="1"/>
  <c r="Z70" i="23"/>
  <c r="AF70" i="23" s="1"/>
  <c r="AC71" i="23"/>
  <c r="AR71" i="23" s="1"/>
  <c r="AW70" i="23"/>
  <c r="P70" i="23"/>
  <c r="W70" i="23"/>
  <c r="Y70" i="23" s="1"/>
  <c r="AB71" i="23"/>
  <c r="AD70" i="23"/>
  <c r="AE70" i="23"/>
  <c r="AI75" i="22"/>
  <c r="AD76" i="22"/>
  <c r="AS76" i="22" s="1"/>
  <c r="AB77" i="22"/>
  <c r="AQ77" i="22" s="1"/>
  <c r="AG75" i="22"/>
  <c r="AT75" i="22"/>
  <c r="AQ76" i="22"/>
  <c r="P76" i="22"/>
  <c r="AE76" i="22"/>
  <c r="Z76" i="22"/>
  <c r="AF76" i="22" s="1"/>
  <c r="AC77" i="22"/>
  <c r="AR77" i="22" s="1"/>
  <c r="AW76" i="22"/>
  <c r="W76" i="22"/>
  <c r="Y76" i="22" s="1"/>
  <c r="BB75" i="22"/>
  <c r="AH75" i="22"/>
  <c r="AU75" i="22"/>
  <c r="AE67" i="20"/>
  <c r="Z67" i="20"/>
  <c r="AF67" i="20" s="1"/>
  <c r="P67" i="20"/>
  <c r="AC68" i="20"/>
  <c r="AR68" i="20" s="1"/>
  <c r="AW67" i="20"/>
  <c r="W67" i="20"/>
  <c r="Y67" i="20" s="1"/>
  <c r="AB68" i="20"/>
  <c r="AD67" i="20"/>
  <c r="K139" i="15" l="1"/>
  <c r="D145" i="32" s="1"/>
  <c r="E145" i="32" s="1"/>
  <c r="F32" i="15"/>
  <c r="J32" i="15" s="1"/>
  <c r="D33" i="15"/>
  <c r="L104" i="19"/>
  <c r="M104" i="19"/>
  <c r="B105" i="19"/>
  <c r="D102" i="22"/>
  <c r="F101" i="22"/>
  <c r="C102" i="22"/>
  <c r="C96" i="23"/>
  <c r="B96" i="23"/>
  <c r="D96" i="23"/>
  <c r="F95" i="23"/>
  <c r="D83" i="24"/>
  <c r="G82" i="24"/>
  <c r="C83" i="24"/>
  <c r="H82" i="24"/>
  <c r="F82" i="24"/>
  <c r="L82" i="24" s="1"/>
  <c r="L89" i="20"/>
  <c r="M89" i="20"/>
  <c r="D91" i="20"/>
  <c r="C91" i="20"/>
  <c r="F90" i="20"/>
  <c r="L90" i="20" s="1"/>
  <c r="BB46" i="19"/>
  <c r="AS46" i="19"/>
  <c r="AI46" i="19"/>
  <c r="AQ47" i="19"/>
  <c r="AG46" i="19"/>
  <c r="AU46" i="19"/>
  <c r="AH46" i="19"/>
  <c r="AI80" i="24"/>
  <c r="AU80" i="24"/>
  <c r="AH80" i="24"/>
  <c r="AQ81" i="24"/>
  <c r="O81" i="24"/>
  <c r="Q81" i="24" s="1"/>
  <c r="AB82" i="24" s="1"/>
  <c r="AG80" i="24"/>
  <c r="AT80" i="24"/>
  <c r="AS80" i="24"/>
  <c r="BB80" i="24"/>
  <c r="O71" i="23"/>
  <c r="Q71" i="23" s="1"/>
  <c r="AI70" i="23"/>
  <c r="AH70" i="23"/>
  <c r="AU70" i="23"/>
  <c r="AG70" i="23"/>
  <c r="AT70" i="23"/>
  <c r="AS70" i="23"/>
  <c r="BB70" i="23"/>
  <c r="AQ71" i="23"/>
  <c r="AU76" i="22"/>
  <c r="AH76" i="22"/>
  <c r="AT76" i="22"/>
  <c r="AG76" i="22"/>
  <c r="BB76" i="22"/>
  <c r="O77" i="22"/>
  <c r="Q77" i="22" s="1"/>
  <c r="AI76" i="22"/>
  <c r="AQ68" i="20"/>
  <c r="AI67" i="20"/>
  <c r="AH67" i="20"/>
  <c r="AU67" i="20"/>
  <c r="O68" i="20"/>
  <c r="Q68" i="20" s="1"/>
  <c r="AG67" i="20"/>
  <c r="AT67" i="20"/>
  <c r="AS67" i="20"/>
  <c r="BB67" i="20"/>
  <c r="K140" i="15" l="1"/>
  <c r="D146" i="32" s="1"/>
  <c r="E146" i="32" s="1"/>
  <c r="C33" i="15"/>
  <c r="H39" i="32"/>
  <c r="D106" i="19"/>
  <c r="C106" i="19"/>
  <c r="F105" i="19"/>
  <c r="L101" i="22"/>
  <c r="M101" i="22"/>
  <c r="B102" i="22"/>
  <c r="M95" i="23"/>
  <c r="L95" i="23"/>
  <c r="C97" i="23"/>
  <c r="F96" i="23"/>
  <c r="L96" i="23" s="1"/>
  <c r="D97" i="23"/>
  <c r="M96" i="23"/>
  <c r="M82" i="24"/>
  <c r="B83" i="24"/>
  <c r="M90" i="20"/>
  <c r="B91" i="20"/>
  <c r="O47" i="19"/>
  <c r="Q47" i="19" s="1"/>
  <c r="AC82" i="24"/>
  <c r="AR82" i="24" s="1"/>
  <c r="AE81" i="24"/>
  <c r="Z81" i="24"/>
  <c r="AF81" i="24" s="1"/>
  <c r="AW81" i="24"/>
  <c r="P81" i="24"/>
  <c r="W81" i="24"/>
  <c r="Y81" i="24" s="1"/>
  <c r="AQ82" i="24"/>
  <c r="AD81" i="24"/>
  <c r="AE71" i="23"/>
  <c r="Z71" i="23"/>
  <c r="AF71" i="23" s="1"/>
  <c r="AW71" i="23"/>
  <c r="P71" i="23"/>
  <c r="AC72" i="23"/>
  <c r="AR72" i="23" s="1"/>
  <c r="W71" i="23"/>
  <c r="Y71" i="23" s="1"/>
  <c r="AD71" i="23"/>
  <c r="AB72" i="23"/>
  <c r="AB78" i="22"/>
  <c r="AQ78" i="22" s="1"/>
  <c r="AD77" i="22"/>
  <c r="O78" i="22"/>
  <c r="Q78" i="22" s="1"/>
  <c r="P77" i="22"/>
  <c r="AE77" i="22"/>
  <c r="Z77" i="22"/>
  <c r="AF77" i="22" s="1"/>
  <c r="AC78" i="22"/>
  <c r="AR78" i="22" s="1"/>
  <c r="AW77" i="22"/>
  <c r="W77" i="22"/>
  <c r="Y77" i="22" s="1"/>
  <c r="AD68" i="20"/>
  <c r="AE68" i="20"/>
  <c r="Z68" i="20"/>
  <c r="AF68" i="20" s="1"/>
  <c r="P68" i="20"/>
  <c r="AC69" i="20"/>
  <c r="AR69" i="20" s="1"/>
  <c r="AW68" i="20"/>
  <c r="W68" i="20"/>
  <c r="Y68" i="20" s="1"/>
  <c r="AB69" i="20"/>
  <c r="K141" i="15" l="1"/>
  <c r="D147" i="32" s="1"/>
  <c r="E147" i="32" s="1"/>
  <c r="B33" i="15"/>
  <c r="G39" i="32"/>
  <c r="F39" i="32" s="1"/>
  <c r="L105" i="19"/>
  <c r="M105" i="19"/>
  <c r="B106" i="19"/>
  <c r="D103" i="22"/>
  <c r="C103" i="22"/>
  <c r="F102" i="22"/>
  <c r="B97" i="23"/>
  <c r="D84" i="24"/>
  <c r="C84" i="24"/>
  <c r="F83" i="24"/>
  <c r="D92" i="20"/>
  <c r="F91" i="20"/>
  <c r="C92" i="20"/>
  <c r="AB48" i="19"/>
  <c r="Z47" i="19"/>
  <c r="AF47" i="19" s="1"/>
  <c r="W47" i="19"/>
  <c r="Y47" i="19" s="1"/>
  <c r="AW47" i="19"/>
  <c r="AC48" i="19"/>
  <c r="AR48" i="19" s="1"/>
  <c r="AE47" i="19"/>
  <c r="P47" i="19"/>
  <c r="AD47" i="19"/>
  <c r="AS81" i="24"/>
  <c r="BB81" i="24"/>
  <c r="AI81" i="24"/>
  <c r="AH81" i="24"/>
  <c r="AU81" i="24"/>
  <c r="AG81" i="24"/>
  <c r="AT81" i="24"/>
  <c r="O82" i="24"/>
  <c r="Q82" i="24" s="1"/>
  <c r="AS71" i="23"/>
  <c r="BB71" i="23"/>
  <c r="AQ72" i="23"/>
  <c r="AI71" i="23"/>
  <c r="AU71" i="23"/>
  <c r="AH71" i="23"/>
  <c r="AG71" i="23"/>
  <c r="AT71" i="23"/>
  <c r="O72" i="23"/>
  <c r="Q72" i="23" s="1"/>
  <c r="AB79" i="22"/>
  <c r="AQ79" i="22" s="1"/>
  <c r="AU77" i="22"/>
  <c r="AH77" i="22"/>
  <c r="AD78" i="22"/>
  <c r="AI77" i="22"/>
  <c r="AS77" i="22"/>
  <c r="BB77" i="22"/>
  <c r="P78" i="22"/>
  <c r="AE78" i="22"/>
  <c r="Z78" i="22"/>
  <c r="AF78" i="22" s="1"/>
  <c r="AC79" i="22"/>
  <c r="AR79" i="22" s="1"/>
  <c r="AW78" i="22"/>
  <c r="W78" i="22"/>
  <c r="Y78" i="22" s="1"/>
  <c r="AG77" i="22"/>
  <c r="AT77" i="22"/>
  <c r="AT68" i="20"/>
  <c r="AG68" i="20"/>
  <c r="AQ69" i="20"/>
  <c r="O69" i="20"/>
  <c r="Q69" i="20" s="1"/>
  <c r="AI68" i="20"/>
  <c r="AH68" i="20"/>
  <c r="AU68" i="20"/>
  <c r="AS68" i="20"/>
  <c r="BB68" i="20"/>
  <c r="K142" i="15" l="1"/>
  <c r="D148" i="32" s="1"/>
  <c r="E148" i="32" s="1"/>
  <c r="D34" i="15"/>
  <c r="F33" i="15"/>
  <c r="J33" i="15" s="1"/>
  <c r="D107" i="19"/>
  <c r="B107" i="19"/>
  <c r="G106" i="19"/>
  <c r="F106" i="19"/>
  <c r="C107" i="19"/>
  <c r="H106" i="19"/>
  <c r="L102" i="22"/>
  <c r="M102" i="22"/>
  <c r="B103" i="22"/>
  <c r="D98" i="23"/>
  <c r="F97" i="23"/>
  <c r="C98" i="23"/>
  <c r="L83" i="24"/>
  <c r="M83" i="24"/>
  <c r="B84" i="24"/>
  <c r="L91" i="20"/>
  <c r="M91" i="20"/>
  <c r="B92" i="20"/>
  <c r="BB47" i="19"/>
  <c r="AS47" i="19"/>
  <c r="AT47" i="19"/>
  <c r="AG47" i="19"/>
  <c r="AQ48" i="19"/>
  <c r="AU47" i="19"/>
  <c r="AH47" i="19"/>
  <c r="AI47" i="19"/>
  <c r="AE82" i="24"/>
  <c r="AC83" i="24"/>
  <c r="AR83" i="24" s="1"/>
  <c r="AW82" i="24"/>
  <c r="P82" i="24"/>
  <c r="Z82" i="24"/>
  <c r="AF82" i="24" s="1"/>
  <c r="W82" i="24"/>
  <c r="Y82" i="24" s="1"/>
  <c r="AD82" i="24"/>
  <c r="AB83" i="24"/>
  <c r="AB73" i="23"/>
  <c r="AD72" i="23"/>
  <c r="AE72" i="23"/>
  <c r="Z72" i="23"/>
  <c r="AF72" i="23" s="1"/>
  <c r="AC73" i="23"/>
  <c r="AR73" i="23" s="1"/>
  <c r="AW72" i="23"/>
  <c r="P72" i="23"/>
  <c r="W72" i="23"/>
  <c r="Y72" i="23" s="1"/>
  <c r="AI78" i="22"/>
  <c r="AH78" i="22"/>
  <c r="AU78" i="22"/>
  <c r="AS78" i="22"/>
  <c r="BB78" i="22"/>
  <c r="AG78" i="22"/>
  <c r="AT78" i="22"/>
  <c r="O79" i="22"/>
  <c r="Q79" i="22" s="1"/>
  <c r="AC70" i="20"/>
  <c r="AR70" i="20" s="1"/>
  <c r="AE69" i="20"/>
  <c r="Z69" i="20"/>
  <c r="AF69" i="20" s="1"/>
  <c r="P69" i="20"/>
  <c r="AW69" i="20"/>
  <c r="W69" i="20"/>
  <c r="Y69" i="20" s="1"/>
  <c r="AB70" i="20"/>
  <c r="AD69" i="20"/>
  <c r="K143" i="15" l="1"/>
  <c r="D149" i="32" s="1"/>
  <c r="E149" i="32" s="1"/>
  <c r="C34" i="15"/>
  <c r="H40" i="32"/>
  <c r="M106" i="19"/>
  <c r="L106" i="19"/>
  <c r="D108" i="19"/>
  <c r="F107" i="19"/>
  <c r="L107" i="19" s="1"/>
  <c r="C108" i="19"/>
  <c r="B108" i="19" s="1"/>
  <c r="D104" i="22"/>
  <c r="C104" i="22"/>
  <c r="F103" i="22"/>
  <c r="M97" i="23"/>
  <c r="L97" i="23"/>
  <c r="B98" i="23"/>
  <c r="D85" i="24"/>
  <c r="F84" i="24"/>
  <c r="C85" i="24"/>
  <c r="D93" i="20"/>
  <c r="F92" i="20"/>
  <c r="C93" i="20"/>
  <c r="O48" i="19"/>
  <c r="Q48" i="19" s="1"/>
  <c r="O83" i="24"/>
  <c r="Q83" i="24" s="1"/>
  <c r="AS82" i="24"/>
  <c r="BB82" i="24"/>
  <c r="AG82" i="24"/>
  <c r="AT82" i="24"/>
  <c r="AI82" i="24"/>
  <c r="AQ83" i="24"/>
  <c r="AH82" i="24"/>
  <c r="AU82" i="24"/>
  <c r="AG72" i="23"/>
  <c r="AT72" i="23"/>
  <c r="AQ73" i="23"/>
  <c r="O73" i="23"/>
  <c r="Q73" i="23" s="1"/>
  <c r="AS72" i="23"/>
  <c r="BB72" i="23"/>
  <c r="AI72" i="23"/>
  <c r="AH72" i="23"/>
  <c r="AU72" i="23"/>
  <c r="AB80" i="22"/>
  <c r="AQ80" i="22" s="1"/>
  <c r="O80" i="22"/>
  <c r="AD79" i="22"/>
  <c r="P79" i="22"/>
  <c r="Q80" i="22"/>
  <c r="AE79" i="22"/>
  <c r="Z79" i="22"/>
  <c r="AF79" i="22" s="1"/>
  <c r="AC80" i="22"/>
  <c r="AR80" i="22" s="1"/>
  <c r="AW79" i="22"/>
  <c r="W79" i="22"/>
  <c r="Y79" i="22" s="1"/>
  <c r="AQ70" i="20"/>
  <c r="AI69" i="20"/>
  <c r="AU69" i="20"/>
  <c r="AH69" i="20"/>
  <c r="AT69" i="20"/>
  <c r="AG69" i="20"/>
  <c r="O70" i="20"/>
  <c r="Q70" i="20" s="1"/>
  <c r="AS69" i="20"/>
  <c r="BB69" i="20"/>
  <c r="K144" i="15" l="1"/>
  <c r="D150" i="32" s="1"/>
  <c r="E150" i="32" s="1"/>
  <c r="B34" i="15"/>
  <c r="G40" i="32"/>
  <c r="M107" i="19"/>
  <c r="D109" i="19"/>
  <c r="F108" i="19"/>
  <c r="L108" i="19" s="1"/>
  <c r="C109" i="19"/>
  <c r="L103" i="22"/>
  <c r="M103" i="22"/>
  <c r="B104" i="22"/>
  <c r="C99" i="23"/>
  <c r="B99" i="23" s="1"/>
  <c r="F98" i="23"/>
  <c r="D99" i="23"/>
  <c r="L84" i="24"/>
  <c r="M84" i="24"/>
  <c r="B85" i="24"/>
  <c r="L92" i="20"/>
  <c r="M92" i="20"/>
  <c r="B93" i="20"/>
  <c r="AD48" i="19"/>
  <c r="AW48" i="19"/>
  <c r="AE48" i="19"/>
  <c r="P48" i="19"/>
  <c r="W48" i="19"/>
  <c r="Y48" i="19" s="1"/>
  <c r="AC49" i="19"/>
  <c r="AR49" i="19" s="1"/>
  <c r="Z48" i="19"/>
  <c r="AF48" i="19" s="1"/>
  <c r="AB49" i="19"/>
  <c r="O84" i="24"/>
  <c r="Q84" i="24" s="1"/>
  <c r="AD83" i="24"/>
  <c r="AC84" i="24"/>
  <c r="AR84" i="24" s="1"/>
  <c r="AW83" i="24"/>
  <c r="Z83" i="24"/>
  <c r="AF83" i="24" s="1"/>
  <c r="AE83" i="24"/>
  <c r="P83" i="24"/>
  <c r="W83" i="24"/>
  <c r="Y83" i="24" s="1"/>
  <c r="AB84" i="24"/>
  <c r="AE73" i="23"/>
  <c r="Z73" i="23"/>
  <c r="AF73" i="23" s="1"/>
  <c r="AW73" i="23"/>
  <c r="P73" i="23"/>
  <c r="AC74" i="23"/>
  <c r="AR74" i="23" s="1"/>
  <c r="W73" i="23"/>
  <c r="Y73" i="23" s="1"/>
  <c r="AB74" i="23"/>
  <c r="AD73" i="23"/>
  <c r="AB81" i="22"/>
  <c r="P80" i="22"/>
  <c r="AE80" i="22"/>
  <c r="Z80" i="22"/>
  <c r="AF80" i="22" s="1"/>
  <c r="AW80" i="22"/>
  <c r="AC81" i="22"/>
  <c r="AR81" i="22" s="1"/>
  <c r="W80" i="22"/>
  <c r="Y80" i="22" s="1"/>
  <c r="AU79" i="22"/>
  <c r="AH79" i="22"/>
  <c r="AS79" i="22"/>
  <c r="BB79" i="22"/>
  <c r="O81" i="22"/>
  <c r="Q81" i="22" s="1"/>
  <c r="AI79" i="22"/>
  <c r="AG79" i="22"/>
  <c r="AT79" i="22"/>
  <c r="AD80" i="22"/>
  <c r="AD70" i="20"/>
  <c r="AE70" i="20"/>
  <c r="AC71" i="20"/>
  <c r="AR71" i="20" s="1"/>
  <c r="AW70" i="20"/>
  <c r="Z70" i="20"/>
  <c r="AF70" i="20" s="1"/>
  <c r="P70" i="20"/>
  <c r="W70" i="20"/>
  <c r="Y70" i="20" s="1"/>
  <c r="AB71" i="20"/>
  <c r="K145" i="15" l="1"/>
  <c r="D151" i="32" s="1"/>
  <c r="E151" i="32" s="1"/>
  <c r="F34" i="15"/>
  <c r="D35" i="15"/>
  <c r="G34" i="15"/>
  <c r="H34" i="15"/>
  <c r="M108" i="19"/>
  <c r="B109" i="19"/>
  <c r="D105" i="22"/>
  <c r="F104" i="22"/>
  <c r="C105" i="22"/>
  <c r="D100" i="23"/>
  <c r="F99" i="23"/>
  <c r="M99" i="23" s="1"/>
  <c r="C100" i="23"/>
  <c r="B100" i="23" s="1"/>
  <c r="M98" i="23"/>
  <c r="L98" i="23"/>
  <c r="D86" i="24"/>
  <c r="F85" i="24"/>
  <c r="C86" i="24"/>
  <c r="D94" i="20"/>
  <c r="C94" i="20"/>
  <c r="B94" i="20" s="1"/>
  <c r="F93" i="20"/>
  <c r="AQ49" i="19"/>
  <c r="AI48" i="19"/>
  <c r="AU48" i="19"/>
  <c r="AH48" i="19"/>
  <c r="AG48" i="19"/>
  <c r="AT48" i="19"/>
  <c r="BB48" i="19"/>
  <c r="AS48" i="19"/>
  <c r="AT83" i="24"/>
  <c r="AG83" i="24"/>
  <c r="AD84" i="24"/>
  <c r="AS84" i="24" s="1"/>
  <c r="AH83" i="24"/>
  <c r="AU83" i="24"/>
  <c r="AQ84" i="24"/>
  <c r="AC85" i="24"/>
  <c r="AR85" i="24" s="1"/>
  <c r="AW84" i="24"/>
  <c r="P84" i="24"/>
  <c r="AE84" i="24"/>
  <c r="Z84" i="24"/>
  <c r="AF84" i="24" s="1"/>
  <c r="W84" i="24"/>
  <c r="Y84" i="24" s="1"/>
  <c r="AS83" i="24"/>
  <c r="BB83" i="24"/>
  <c r="AI83" i="24"/>
  <c r="O85" i="24"/>
  <c r="Q85" i="24" s="1"/>
  <c r="AB85" i="24"/>
  <c r="AQ74" i="23"/>
  <c r="O74" i="23"/>
  <c r="Q74" i="23" s="1"/>
  <c r="AS73" i="23"/>
  <c r="BB73" i="23"/>
  <c r="AI73" i="23"/>
  <c r="AU73" i="23"/>
  <c r="AH73" i="23"/>
  <c r="AG73" i="23"/>
  <c r="AT73" i="23"/>
  <c r="O82" i="22"/>
  <c r="Q82" i="22" s="1"/>
  <c r="P81" i="22"/>
  <c r="AC82" i="22"/>
  <c r="AR82" i="22" s="1"/>
  <c r="AE81" i="22"/>
  <c r="Z81" i="22"/>
  <c r="AF81" i="22" s="1"/>
  <c r="AW81" i="22"/>
  <c r="W81" i="22"/>
  <c r="Y81" i="22" s="1"/>
  <c r="AG80" i="22"/>
  <c r="AT80" i="22"/>
  <c r="AI80" i="22"/>
  <c r="AS80" i="22"/>
  <c r="BB80" i="22"/>
  <c r="AB82" i="22"/>
  <c r="AD81" i="22"/>
  <c r="AS81" i="22" s="1"/>
  <c r="AU80" i="22"/>
  <c r="AH80" i="22"/>
  <c r="AQ81" i="22"/>
  <c r="AI70" i="20"/>
  <c r="AU70" i="20"/>
  <c r="AH70" i="20"/>
  <c r="AG70" i="20"/>
  <c r="AT70" i="20"/>
  <c r="AQ71" i="20"/>
  <c r="O71" i="20"/>
  <c r="Q71" i="20" s="1"/>
  <c r="AS70" i="20"/>
  <c r="BB70" i="20"/>
  <c r="N40" i="32" l="1"/>
  <c r="F40" i="32" s="1"/>
  <c r="J34" i="15"/>
  <c r="K146" i="15"/>
  <c r="D152" i="32" s="1"/>
  <c r="E152" i="32" s="1"/>
  <c r="C35" i="15"/>
  <c r="H41" i="32"/>
  <c r="D110" i="19"/>
  <c r="C110" i="19"/>
  <c r="F109" i="19"/>
  <c r="L104" i="22"/>
  <c r="M104" i="22"/>
  <c r="B105" i="22"/>
  <c r="L99" i="23"/>
  <c r="C101" i="23"/>
  <c r="F100" i="23"/>
  <c r="D101" i="23"/>
  <c r="L100" i="23"/>
  <c r="M100" i="23"/>
  <c r="L85" i="24"/>
  <c r="M85" i="24"/>
  <c r="B86" i="24"/>
  <c r="D95" i="20"/>
  <c r="G94" i="20"/>
  <c r="C95" i="20"/>
  <c r="B95" i="20" s="1"/>
  <c r="H94" i="20"/>
  <c r="F94" i="20"/>
  <c r="L94" i="20" s="1"/>
  <c r="L93" i="20"/>
  <c r="M93" i="20"/>
  <c r="O49" i="19"/>
  <c r="Q49" i="19" s="1"/>
  <c r="AC86" i="24"/>
  <c r="AR86" i="24" s="1"/>
  <c r="AW85" i="24"/>
  <c r="Z85" i="24"/>
  <c r="AF85" i="24" s="1"/>
  <c r="AE85" i="24"/>
  <c r="P85" i="24"/>
  <c r="W85" i="24"/>
  <c r="Y85" i="24" s="1"/>
  <c r="AB86" i="24"/>
  <c r="AG84" i="24"/>
  <c r="AT84" i="24"/>
  <c r="AQ85" i="24"/>
  <c r="BB84" i="24"/>
  <c r="AD85" i="24"/>
  <c r="AS85" i="24" s="1"/>
  <c r="AI84" i="24"/>
  <c r="AU84" i="24"/>
  <c r="AH84" i="24"/>
  <c r="AE74" i="23"/>
  <c r="Z74" i="23"/>
  <c r="AF74" i="23" s="1"/>
  <c r="AC75" i="23"/>
  <c r="AR75" i="23" s="1"/>
  <c r="AW74" i="23"/>
  <c r="P74" i="23"/>
  <c r="W74" i="23"/>
  <c r="Y74" i="23" s="1"/>
  <c r="AD74" i="23"/>
  <c r="AB75" i="23"/>
  <c r="AB72" i="20"/>
  <c r="AQ72" i="20" s="1"/>
  <c r="AB83" i="22"/>
  <c r="AQ83" i="22" s="1"/>
  <c r="P82" i="22"/>
  <c r="AC83" i="22"/>
  <c r="AR83" i="22" s="1"/>
  <c r="AW82" i="22"/>
  <c r="Z82" i="22"/>
  <c r="AF82" i="22" s="1"/>
  <c r="W82" i="22"/>
  <c r="Y82" i="22" s="1"/>
  <c r="AI81" i="22"/>
  <c r="BB81" i="22"/>
  <c r="AT81" i="22"/>
  <c r="AG81" i="22"/>
  <c r="AH81" i="22"/>
  <c r="AU81" i="22"/>
  <c r="AQ82" i="22"/>
  <c r="AE82" i="22"/>
  <c r="AD82" i="22"/>
  <c r="AS82" i="22" s="1"/>
  <c r="O72" i="20"/>
  <c r="AD71" i="20"/>
  <c r="AC72" i="20"/>
  <c r="AR72" i="20" s="1"/>
  <c r="AW71" i="20"/>
  <c r="Q72" i="20"/>
  <c r="AE71" i="20"/>
  <c r="Z71" i="20"/>
  <c r="AF71" i="20" s="1"/>
  <c r="P71" i="20"/>
  <c r="W71" i="20"/>
  <c r="Y71" i="20" s="1"/>
  <c r="K147" i="15" l="1"/>
  <c r="D153" i="32" s="1"/>
  <c r="E153" i="32" s="1"/>
  <c r="B35" i="15"/>
  <c r="G41" i="32"/>
  <c r="F41" i="32" s="1"/>
  <c r="M94" i="20"/>
  <c r="L109" i="19"/>
  <c r="M109" i="19"/>
  <c r="B110" i="19"/>
  <c r="D106" i="22"/>
  <c r="F105" i="22"/>
  <c r="C106" i="22"/>
  <c r="B101" i="23"/>
  <c r="D87" i="24"/>
  <c r="C87" i="24"/>
  <c r="F86" i="24"/>
  <c r="D96" i="20"/>
  <c r="C96" i="20"/>
  <c r="F95" i="20"/>
  <c r="L95" i="20" s="1"/>
  <c r="Z49" i="19"/>
  <c r="AF49" i="19" s="1"/>
  <c r="W49" i="19"/>
  <c r="Y49" i="19" s="1"/>
  <c r="AE49" i="19"/>
  <c r="P49" i="19"/>
  <c r="AW49" i="19"/>
  <c r="AC50" i="19"/>
  <c r="AR50" i="19" s="1"/>
  <c r="AD49" i="19"/>
  <c r="BB49" i="19" s="1"/>
  <c r="AB50" i="19"/>
  <c r="AI85" i="24"/>
  <c r="AH85" i="24"/>
  <c r="AU85" i="24"/>
  <c r="AG85" i="24"/>
  <c r="AT85" i="24"/>
  <c r="AQ86" i="24"/>
  <c r="O86" i="24"/>
  <c r="Q86" i="24" s="1"/>
  <c r="BB85" i="24"/>
  <c r="AS74" i="23"/>
  <c r="BB74" i="23"/>
  <c r="AI74" i="23"/>
  <c r="AU74" i="23"/>
  <c r="AH74" i="23"/>
  <c r="AQ75" i="23"/>
  <c r="O75" i="23"/>
  <c r="Q75" i="23" s="1"/>
  <c r="AG74" i="23"/>
  <c r="AT74" i="23"/>
  <c r="AI82" i="22"/>
  <c r="BB82" i="22"/>
  <c r="O83" i="22"/>
  <c r="Q83" i="22" s="1"/>
  <c r="AT82" i="22"/>
  <c r="AG82" i="22"/>
  <c r="AU82" i="22"/>
  <c r="AH82" i="22"/>
  <c r="AG71" i="20"/>
  <c r="AT71" i="20"/>
  <c r="AD72" i="20"/>
  <c r="AI71" i="20"/>
  <c r="AC73" i="20"/>
  <c r="AR73" i="20" s="1"/>
  <c r="AW72" i="20"/>
  <c r="AE72" i="20"/>
  <c r="Z72" i="20"/>
  <c r="AF72" i="20" s="1"/>
  <c r="P72" i="20"/>
  <c r="W72" i="20"/>
  <c r="Y72" i="20" s="1"/>
  <c r="O73" i="20"/>
  <c r="Q73" i="20" s="1"/>
  <c r="AS71" i="20"/>
  <c r="BB71" i="20"/>
  <c r="AU71" i="20"/>
  <c r="AH71" i="20"/>
  <c r="AB73" i="20"/>
  <c r="K148" i="15" l="1"/>
  <c r="D154" i="32" s="1"/>
  <c r="E154" i="32" s="1"/>
  <c r="F35" i="15"/>
  <c r="J35" i="15" s="1"/>
  <c r="D36" i="15"/>
  <c r="D111" i="19"/>
  <c r="C111" i="19"/>
  <c r="F110" i="19"/>
  <c r="L105" i="22"/>
  <c r="M105" i="22"/>
  <c r="B106" i="22"/>
  <c r="D102" i="23"/>
  <c r="F101" i="23"/>
  <c r="C102" i="23"/>
  <c r="B102" i="23" s="1"/>
  <c r="L86" i="24"/>
  <c r="M86" i="24"/>
  <c r="B87" i="24"/>
  <c r="O87" i="24" s="1"/>
  <c r="Q87" i="24" s="1"/>
  <c r="M95" i="20"/>
  <c r="B96" i="20"/>
  <c r="AQ50" i="19"/>
  <c r="AS49" i="19"/>
  <c r="AI49" i="19"/>
  <c r="AG49" i="19"/>
  <c r="AT49" i="19"/>
  <c r="AU49" i="19"/>
  <c r="AH49" i="19"/>
  <c r="AB87" i="24"/>
  <c r="AQ87" i="24" s="1"/>
  <c r="AD86" i="24"/>
  <c r="AE86" i="24"/>
  <c r="AC87" i="24"/>
  <c r="AR87" i="24" s="1"/>
  <c r="AW86" i="24"/>
  <c r="P86" i="24"/>
  <c r="Z86" i="24"/>
  <c r="AF86" i="24" s="1"/>
  <c r="W86" i="24"/>
  <c r="Y86" i="24" s="1"/>
  <c r="AD75" i="23"/>
  <c r="AB76" i="23"/>
  <c r="AE75" i="23"/>
  <c r="Z75" i="23"/>
  <c r="AF75" i="23" s="1"/>
  <c r="AW75" i="23"/>
  <c r="P75" i="23"/>
  <c r="AC76" i="23"/>
  <c r="AR76" i="23" s="1"/>
  <c r="W75" i="23"/>
  <c r="Y75" i="23" s="1"/>
  <c r="P83" i="22"/>
  <c r="AC84" i="22"/>
  <c r="AR84" i="22" s="1"/>
  <c r="AW83" i="22"/>
  <c r="Z83" i="22"/>
  <c r="AF83" i="22" s="1"/>
  <c r="AE83" i="22"/>
  <c r="W83" i="22"/>
  <c r="Y83" i="22" s="1"/>
  <c r="AB84" i="22"/>
  <c r="AD83" i="22"/>
  <c r="AC74" i="20"/>
  <c r="AR74" i="20" s="1"/>
  <c r="AW73" i="20"/>
  <c r="AE73" i="20"/>
  <c r="Z73" i="20"/>
  <c r="AF73" i="20" s="1"/>
  <c r="P73" i="20"/>
  <c r="W73" i="20"/>
  <c r="Y73" i="20" s="1"/>
  <c r="O74" i="20"/>
  <c r="Q74" i="20" s="1"/>
  <c r="AQ73" i="20"/>
  <c r="AD73" i="20"/>
  <c r="AS73" i="20" s="1"/>
  <c r="AI72" i="20"/>
  <c r="AS72" i="20"/>
  <c r="BB72" i="20"/>
  <c r="AU72" i="20"/>
  <c r="AH72" i="20"/>
  <c r="AB74" i="20"/>
  <c r="AG72" i="20"/>
  <c r="AT72" i="20"/>
  <c r="K149" i="15" l="1"/>
  <c r="D155" i="32" s="1"/>
  <c r="E155" i="32" s="1"/>
  <c r="C36" i="15"/>
  <c r="H42" i="32"/>
  <c r="L110" i="19"/>
  <c r="M110" i="19"/>
  <c r="B111" i="19"/>
  <c r="G106" i="22"/>
  <c r="D107" i="22"/>
  <c r="H106" i="22"/>
  <c r="F106" i="22"/>
  <c r="C107" i="22"/>
  <c r="C103" i="23"/>
  <c r="F102" i="23"/>
  <c r="M102" i="23" s="1"/>
  <c r="D103" i="23"/>
  <c r="B103" i="23"/>
  <c r="M101" i="23"/>
  <c r="L101" i="23"/>
  <c r="D88" i="24"/>
  <c r="C88" i="24"/>
  <c r="F87" i="24"/>
  <c r="AD87" i="24" s="1"/>
  <c r="AS87" i="24" s="1"/>
  <c r="D97" i="20"/>
  <c r="F96" i="20"/>
  <c r="C97" i="20"/>
  <c r="O50" i="19"/>
  <c r="Q50" i="19" s="1"/>
  <c r="AI86" i="24"/>
  <c r="AH86" i="24"/>
  <c r="AU86" i="24"/>
  <c r="AG86" i="24"/>
  <c r="AT86" i="24"/>
  <c r="AB88" i="24"/>
  <c r="AS86" i="24"/>
  <c r="BB86" i="24"/>
  <c r="AE87" i="24"/>
  <c r="Z87" i="24"/>
  <c r="AF87" i="24" s="1"/>
  <c r="AC88" i="24"/>
  <c r="AR88" i="24" s="1"/>
  <c r="AW87" i="24"/>
  <c r="P87" i="24"/>
  <c r="W87" i="24"/>
  <c r="Y87" i="24" s="1"/>
  <c r="AQ76" i="23"/>
  <c r="AI75" i="23"/>
  <c r="AH75" i="23"/>
  <c r="AU75" i="23"/>
  <c r="AG75" i="23"/>
  <c r="AT75" i="23"/>
  <c r="O76" i="23"/>
  <c r="Q76" i="23" s="1"/>
  <c r="AS75" i="23"/>
  <c r="BB75" i="23"/>
  <c r="AI73" i="20"/>
  <c r="AQ84" i="22"/>
  <c r="AH83" i="22"/>
  <c r="AU83" i="22"/>
  <c r="AS83" i="22"/>
  <c r="BB83" i="22"/>
  <c r="AI83" i="22"/>
  <c r="O84" i="22"/>
  <c r="Q84" i="22" s="1"/>
  <c r="AT83" i="22"/>
  <c r="AG83" i="22"/>
  <c r="AC75" i="20"/>
  <c r="AR75" i="20" s="1"/>
  <c r="AW74" i="20"/>
  <c r="AE74" i="20"/>
  <c r="Z74" i="20"/>
  <c r="AF74" i="20" s="1"/>
  <c r="P74" i="20"/>
  <c r="W74" i="20"/>
  <c r="Y74" i="20" s="1"/>
  <c r="AQ74" i="20"/>
  <c r="AB75" i="20"/>
  <c r="AG73" i="20"/>
  <c r="AT73" i="20"/>
  <c r="AD74" i="20"/>
  <c r="AS74" i="20" s="1"/>
  <c r="BB73" i="20"/>
  <c r="AH73" i="20"/>
  <c r="AU73" i="20"/>
  <c r="K150" i="15" l="1"/>
  <c r="D156" i="32" s="1"/>
  <c r="E156" i="32" s="1"/>
  <c r="B36" i="15"/>
  <c r="G42" i="32"/>
  <c r="F42" i="32" s="1"/>
  <c r="D112" i="19"/>
  <c r="F111" i="19"/>
  <c r="C112" i="19"/>
  <c r="M106" i="22"/>
  <c r="L106" i="22"/>
  <c r="B107" i="22"/>
  <c r="L102" i="23"/>
  <c r="C104" i="23"/>
  <c r="B104" i="23" s="1"/>
  <c r="F103" i="23"/>
  <c r="L103" i="23" s="1"/>
  <c r="D104" i="23"/>
  <c r="M103" i="23"/>
  <c r="L87" i="24"/>
  <c r="M87" i="24"/>
  <c r="B88" i="24"/>
  <c r="L96" i="20"/>
  <c r="M96" i="20"/>
  <c r="B97" i="20"/>
  <c r="AB77" i="23"/>
  <c r="AQ77" i="23" s="1"/>
  <c r="AI74" i="20"/>
  <c r="AD50" i="19"/>
  <c r="AE50" i="19"/>
  <c r="AC51" i="19"/>
  <c r="AR51" i="19" s="1"/>
  <c r="AW50" i="19"/>
  <c r="Z50" i="19"/>
  <c r="AF50" i="19" s="1"/>
  <c r="W50" i="19"/>
  <c r="Y50" i="19" s="1"/>
  <c r="P50" i="19"/>
  <c r="AB51" i="19"/>
  <c r="AI87" i="24"/>
  <c r="O88" i="24"/>
  <c r="Q88" i="24" s="1"/>
  <c r="AT87" i="24"/>
  <c r="AG87" i="24"/>
  <c r="AQ88" i="24"/>
  <c r="AU87" i="24"/>
  <c r="AH87" i="24"/>
  <c r="BB87" i="24"/>
  <c r="AD76" i="23"/>
  <c r="AE76" i="23"/>
  <c r="Z76" i="23"/>
  <c r="AF76" i="23" s="1"/>
  <c r="AC77" i="23"/>
  <c r="AR77" i="23" s="1"/>
  <c r="AW76" i="23"/>
  <c r="P76" i="23"/>
  <c r="W76" i="23"/>
  <c r="Y76" i="23" s="1"/>
  <c r="P84" i="22"/>
  <c r="AC85" i="22"/>
  <c r="AR85" i="22" s="1"/>
  <c r="AW84" i="22"/>
  <c r="AE84" i="22"/>
  <c r="Z84" i="22"/>
  <c r="AF84" i="22" s="1"/>
  <c r="W84" i="22"/>
  <c r="Y84" i="22" s="1"/>
  <c r="O85" i="22"/>
  <c r="Q85" i="22" s="1"/>
  <c r="AB85" i="22"/>
  <c r="AD84" i="22"/>
  <c r="AQ75" i="20"/>
  <c r="BB74" i="20"/>
  <c r="AT74" i="20"/>
  <c r="AG74" i="20"/>
  <c r="O75" i="20"/>
  <c r="Q75" i="20" s="1"/>
  <c r="AU74" i="20"/>
  <c r="AH74" i="20"/>
  <c r="K151" i="15" l="1"/>
  <c r="D157" i="32" s="1"/>
  <c r="E157" i="32" s="1"/>
  <c r="F36" i="15"/>
  <c r="J36" i="15" s="1"/>
  <c r="D37" i="15"/>
  <c r="L111" i="19"/>
  <c r="M111" i="19"/>
  <c r="B112" i="19"/>
  <c r="D108" i="22"/>
  <c r="C108" i="22"/>
  <c r="F107" i="22"/>
  <c r="C105" i="23"/>
  <c r="B105" i="23" s="1"/>
  <c r="F104" i="23"/>
  <c r="M104" i="23" s="1"/>
  <c r="D105" i="23"/>
  <c r="D89" i="24"/>
  <c r="AB89" i="24" s="1"/>
  <c r="F88" i="24"/>
  <c r="C89" i="24"/>
  <c r="D98" i="20"/>
  <c r="C98" i="20"/>
  <c r="F97" i="20"/>
  <c r="BB50" i="19"/>
  <c r="AQ51" i="19"/>
  <c r="AU50" i="19"/>
  <c r="AH50" i="19"/>
  <c r="AI50" i="19"/>
  <c r="AT50" i="19"/>
  <c r="AG50" i="19"/>
  <c r="AS50" i="19"/>
  <c r="AC89" i="24"/>
  <c r="AR89" i="24" s="1"/>
  <c r="AE88" i="24"/>
  <c r="Z88" i="24"/>
  <c r="AF88" i="24" s="1"/>
  <c r="AW88" i="24"/>
  <c r="P88" i="24"/>
  <c r="W88" i="24"/>
  <c r="Y88" i="24" s="1"/>
  <c r="AH76" i="23"/>
  <c r="AU76" i="23"/>
  <c r="O77" i="23"/>
  <c r="Q77" i="23" s="1"/>
  <c r="AG76" i="23"/>
  <c r="AT76" i="23"/>
  <c r="AI76" i="23"/>
  <c r="AS76" i="23"/>
  <c r="BB76" i="23"/>
  <c r="AD85" i="22"/>
  <c r="AS85" i="22" s="1"/>
  <c r="AS84" i="22"/>
  <c r="BB84" i="22"/>
  <c r="P85" i="22"/>
  <c r="AC86" i="22"/>
  <c r="AR86" i="22" s="1"/>
  <c r="AW85" i="22"/>
  <c r="Z85" i="22"/>
  <c r="AF85" i="22" s="1"/>
  <c r="AE85" i="22"/>
  <c r="W85" i="22"/>
  <c r="Y85" i="22" s="1"/>
  <c r="AI84" i="22"/>
  <c r="AU84" i="22"/>
  <c r="AH84" i="22"/>
  <c r="AQ85" i="22"/>
  <c r="AB86" i="22"/>
  <c r="AG84" i="22"/>
  <c r="AT84" i="22"/>
  <c r="AC76" i="20"/>
  <c r="AR76" i="20" s="1"/>
  <c r="AW75" i="20"/>
  <c r="AE75" i="20"/>
  <c r="Z75" i="20"/>
  <c r="AF75" i="20" s="1"/>
  <c r="P75" i="20"/>
  <c r="W75" i="20"/>
  <c r="Y75" i="20" s="1"/>
  <c r="AB76" i="20"/>
  <c r="AD75" i="20"/>
  <c r="O76" i="20"/>
  <c r="Q76" i="20" s="1"/>
  <c r="K152" i="15" l="1"/>
  <c r="D158" i="32" s="1"/>
  <c r="E158" i="32" s="1"/>
  <c r="C37" i="15"/>
  <c r="H43" i="32"/>
  <c r="L104" i="23"/>
  <c r="D113" i="19"/>
  <c r="F112" i="19"/>
  <c r="C113" i="19"/>
  <c r="L107" i="22"/>
  <c r="M107" i="22"/>
  <c r="B108" i="22"/>
  <c r="F105" i="23"/>
  <c r="M105" i="23" s="1"/>
  <c r="D106" i="23"/>
  <c r="C106" i="23"/>
  <c r="L88" i="24"/>
  <c r="M88" i="24"/>
  <c r="AD88" i="24"/>
  <c r="B89" i="24"/>
  <c r="M97" i="20"/>
  <c r="L97" i="20"/>
  <c r="B98" i="20"/>
  <c r="O51" i="19"/>
  <c r="Q51" i="19" s="1"/>
  <c r="AU88" i="24"/>
  <c r="AH88" i="24"/>
  <c r="AQ89" i="24"/>
  <c r="AG88" i="24"/>
  <c r="AT88" i="24"/>
  <c r="O89" i="24"/>
  <c r="Q89" i="24" s="1"/>
  <c r="AI88" i="24"/>
  <c r="AS88" i="24"/>
  <c r="BB88" i="24"/>
  <c r="AB78" i="23"/>
  <c r="AQ78" i="23" s="1"/>
  <c r="AD77" i="23"/>
  <c r="AE77" i="23"/>
  <c r="Z77" i="23"/>
  <c r="AF77" i="23" s="1"/>
  <c r="AW77" i="23"/>
  <c r="P77" i="23"/>
  <c r="AC78" i="23"/>
  <c r="AR78" i="23" s="1"/>
  <c r="W77" i="23"/>
  <c r="Y77" i="23" s="1"/>
  <c r="BB85" i="22"/>
  <c r="AI85" i="22"/>
  <c r="AH85" i="22"/>
  <c r="AU85" i="22"/>
  <c r="AG85" i="22"/>
  <c r="AT85" i="22"/>
  <c r="AQ86" i="22"/>
  <c r="O86" i="22"/>
  <c r="Q86" i="22" s="1"/>
  <c r="AC77" i="20"/>
  <c r="AR77" i="20" s="1"/>
  <c r="AW76" i="20"/>
  <c r="AE76" i="20"/>
  <c r="Z76" i="20"/>
  <c r="AF76" i="20" s="1"/>
  <c r="P76" i="20"/>
  <c r="W76" i="20"/>
  <c r="Y76" i="20" s="1"/>
  <c r="O77" i="20"/>
  <c r="Q77" i="20" s="1"/>
  <c r="AT75" i="20"/>
  <c r="AG75" i="20"/>
  <c r="AS75" i="20"/>
  <c r="BB75" i="20"/>
  <c r="AI75" i="20"/>
  <c r="AB77" i="20"/>
  <c r="AQ76" i="20"/>
  <c r="AD76" i="20"/>
  <c r="AS76" i="20" s="1"/>
  <c r="AU75" i="20"/>
  <c r="AH75" i="20"/>
  <c r="K153" i="15" l="1"/>
  <c r="D159" i="32" s="1"/>
  <c r="E159" i="32" s="1"/>
  <c r="B37" i="15"/>
  <c r="G43" i="32"/>
  <c r="F43" i="32" s="1"/>
  <c r="L105" i="23"/>
  <c r="L112" i="19"/>
  <c r="M112" i="19"/>
  <c r="B113" i="19"/>
  <c r="D109" i="22"/>
  <c r="C109" i="22"/>
  <c r="F108" i="22"/>
  <c r="B106" i="23"/>
  <c r="D90" i="24"/>
  <c r="AB90" i="24" s="1"/>
  <c r="AQ90" i="24" s="1"/>
  <c r="F89" i="24"/>
  <c r="C90" i="24"/>
  <c r="D99" i="20"/>
  <c r="F98" i="20"/>
  <c r="C99" i="20"/>
  <c r="Z51" i="19"/>
  <c r="AF51" i="19" s="1"/>
  <c r="W51" i="19"/>
  <c r="Y51" i="19" s="1"/>
  <c r="AC52" i="19"/>
  <c r="AR52" i="19" s="1"/>
  <c r="AW51" i="19"/>
  <c r="AE51" i="19"/>
  <c r="P51" i="19"/>
  <c r="AD51" i="19"/>
  <c r="AB52" i="19"/>
  <c r="Z89" i="24"/>
  <c r="AF89" i="24" s="1"/>
  <c r="AC90" i="24"/>
  <c r="AR90" i="24" s="1"/>
  <c r="AW89" i="24"/>
  <c r="AE89" i="24"/>
  <c r="P89" i="24"/>
  <c r="W89" i="24"/>
  <c r="Y89" i="24" s="1"/>
  <c r="AD89" i="24"/>
  <c r="AI77" i="23"/>
  <c r="AU77" i="23"/>
  <c r="AH77" i="23"/>
  <c r="AG77" i="23"/>
  <c r="AT77" i="23"/>
  <c r="O78" i="23"/>
  <c r="Q78" i="23" s="1"/>
  <c r="AS77" i="23"/>
  <c r="BB77" i="23"/>
  <c r="O87" i="22"/>
  <c r="Q87" i="22" s="1"/>
  <c r="P86" i="22"/>
  <c r="AC87" i="22"/>
  <c r="AR87" i="22" s="1"/>
  <c r="AW86" i="22"/>
  <c r="AE86" i="22"/>
  <c r="Z86" i="22"/>
  <c r="AF86" i="22" s="1"/>
  <c r="W86" i="22"/>
  <c r="Y86" i="22" s="1"/>
  <c r="AD86" i="22"/>
  <c r="AB87" i="22"/>
  <c r="AC78" i="20"/>
  <c r="AR78" i="20" s="1"/>
  <c r="AW77" i="20"/>
  <c r="AE77" i="20"/>
  <c r="Z77" i="20"/>
  <c r="AF77" i="20" s="1"/>
  <c r="P77" i="20"/>
  <c r="W77" i="20"/>
  <c r="Y77" i="20" s="1"/>
  <c r="AB78" i="20"/>
  <c r="AG76" i="20"/>
  <c r="AT76" i="20"/>
  <c r="AD77" i="20"/>
  <c r="AS77" i="20" s="1"/>
  <c r="BB76" i="20"/>
  <c r="AQ77" i="20"/>
  <c r="AI76" i="20"/>
  <c r="AH76" i="20"/>
  <c r="AU76" i="20"/>
  <c r="K154" i="15" l="1"/>
  <c r="D160" i="32" s="1"/>
  <c r="E160" i="32" s="1"/>
  <c r="D38" i="15"/>
  <c r="F37" i="15"/>
  <c r="J37" i="15" s="1"/>
  <c r="D114" i="19"/>
  <c r="C114" i="19"/>
  <c r="F113" i="19"/>
  <c r="L108" i="22"/>
  <c r="M108" i="22"/>
  <c r="B109" i="22"/>
  <c r="F106" i="23"/>
  <c r="D107" i="23"/>
  <c r="H106" i="23"/>
  <c r="G106" i="23"/>
  <c r="M106" i="23" s="1"/>
  <c r="C107" i="23"/>
  <c r="B107" i="23"/>
  <c r="L89" i="24"/>
  <c r="M89" i="24"/>
  <c r="B90" i="24"/>
  <c r="L98" i="20"/>
  <c r="M98" i="20"/>
  <c r="B99" i="20"/>
  <c r="BB51" i="19"/>
  <c r="AS51" i="19"/>
  <c r="AI51" i="19"/>
  <c r="AQ52" i="19"/>
  <c r="AT51" i="19"/>
  <c r="AG51" i="19"/>
  <c r="AU51" i="19"/>
  <c r="AH51" i="19"/>
  <c r="AS89" i="24"/>
  <c r="BB89" i="24"/>
  <c r="AH89" i="24"/>
  <c r="AU89" i="24"/>
  <c r="AG89" i="24"/>
  <c r="AT89" i="24"/>
  <c r="AI89" i="24"/>
  <c r="AB79" i="23"/>
  <c r="AE78" i="23"/>
  <c r="Z78" i="23"/>
  <c r="AF78" i="23" s="1"/>
  <c r="AW78" i="23"/>
  <c r="P78" i="23"/>
  <c r="AC79" i="23"/>
  <c r="AR79" i="23" s="1"/>
  <c r="W78" i="23"/>
  <c r="Y78" i="23" s="1"/>
  <c r="AD78" i="23"/>
  <c r="BB77" i="20"/>
  <c r="P87" i="22"/>
  <c r="AC88" i="22"/>
  <c r="AR88" i="22" s="1"/>
  <c r="AW87" i="22"/>
  <c r="Z87" i="22"/>
  <c r="AF87" i="22" s="1"/>
  <c r="AE87" i="22"/>
  <c r="W87" i="22"/>
  <c r="Y87" i="22" s="1"/>
  <c r="AS86" i="22"/>
  <c r="BB86" i="22"/>
  <c r="O88" i="22"/>
  <c r="Q88" i="22" s="1"/>
  <c r="AG86" i="22"/>
  <c r="AT86" i="22"/>
  <c r="AQ87" i="22"/>
  <c r="AI86" i="22"/>
  <c r="AB88" i="22"/>
  <c r="AH86" i="22"/>
  <c r="AU86" i="22"/>
  <c r="AD87" i="22"/>
  <c r="AS87" i="22" s="1"/>
  <c r="O78" i="20"/>
  <c r="Q78" i="20" s="1"/>
  <c r="AG77" i="20"/>
  <c r="AT77" i="20"/>
  <c r="AI77" i="20"/>
  <c r="AQ78" i="20"/>
  <c r="AU77" i="20"/>
  <c r="AH77" i="20"/>
  <c r="K155" i="15" l="1"/>
  <c r="D161" i="32" s="1"/>
  <c r="E161" i="32" s="1"/>
  <c r="C38" i="15"/>
  <c r="H44" i="32"/>
  <c r="L113" i="19"/>
  <c r="M113" i="19"/>
  <c r="B114" i="19"/>
  <c r="D110" i="22"/>
  <c r="F109" i="22"/>
  <c r="C110" i="22"/>
  <c r="C108" i="23"/>
  <c r="B108" i="23" s="1"/>
  <c r="F107" i="23"/>
  <c r="M107" i="23" s="1"/>
  <c r="D108" i="23"/>
  <c r="L106" i="23"/>
  <c r="D91" i="24"/>
  <c r="C91" i="24"/>
  <c r="F90" i="24"/>
  <c r="O90" i="24"/>
  <c r="Q90" i="24" s="1"/>
  <c r="D100" i="20"/>
  <c r="C100" i="20"/>
  <c r="F99" i="20"/>
  <c r="O52" i="19"/>
  <c r="Q52" i="19" s="1"/>
  <c r="AQ79" i="23"/>
  <c r="AI78" i="23"/>
  <c r="AH78" i="23"/>
  <c r="AU78" i="23"/>
  <c r="O79" i="23"/>
  <c r="Q79" i="23" s="1"/>
  <c r="AG78" i="23"/>
  <c r="AT78" i="23"/>
  <c r="AS78" i="23"/>
  <c r="BB78" i="23"/>
  <c r="P88" i="22"/>
  <c r="AC89" i="22"/>
  <c r="AR89" i="22" s="1"/>
  <c r="AW88" i="22"/>
  <c r="AE88" i="22"/>
  <c r="Z88" i="22"/>
  <c r="AF88" i="22" s="1"/>
  <c r="W88" i="22"/>
  <c r="Y88" i="22" s="1"/>
  <c r="AI87" i="22"/>
  <c r="AB89" i="22"/>
  <c r="AD88" i="22"/>
  <c r="AS88" i="22" s="1"/>
  <c r="AU87" i="22"/>
  <c r="AH87" i="22"/>
  <c r="AQ88" i="22"/>
  <c r="BB87" i="22"/>
  <c r="AG87" i="22"/>
  <c r="AT87" i="22"/>
  <c r="AD78" i="20"/>
  <c r="O79" i="20"/>
  <c r="Q79" i="20" s="1"/>
  <c r="AC79" i="20"/>
  <c r="AR79" i="20" s="1"/>
  <c r="AW78" i="20"/>
  <c r="AE78" i="20"/>
  <c r="Z78" i="20"/>
  <c r="AF78" i="20" s="1"/>
  <c r="P78" i="20"/>
  <c r="W78" i="20"/>
  <c r="Y78" i="20" s="1"/>
  <c r="AB79" i="20"/>
  <c r="K156" i="15" l="1"/>
  <c r="D162" i="32" s="1"/>
  <c r="E162" i="32" s="1"/>
  <c r="B38" i="15"/>
  <c r="G44" i="32"/>
  <c r="F44" i="32" s="1"/>
  <c r="D115" i="19"/>
  <c r="C115" i="19"/>
  <c r="F114" i="19"/>
  <c r="L109" i="22"/>
  <c r="M109" i="22"/>
  <c r="B110" i="22"/>
  <c r="L107" i="23"/>
  <c r="D109" i="23"/>
  <c r="C109" i="23"/>
  <c r="B109" i="23" s="1"/>
  <c r="F108" i="23"/>
  <c r="M108" i="23" s="1"/>
  <c r="L108" i="23"/>
  <c r="L90" i="24"/>
  <c r="M90" i="24"/>
  <c r="AD90" i="24"/>
  <c r="B91" i="24"/>
  <c r="AW90" i="24"/>
  <c r="W90" i="24"/>
  <c r="Y90" i="24" s="1"/>
  <c r="AE90" i="24"/>
  <c r="AT90" i="24" s="1"/>
  <c r="AC91" i="24"/>
  <c r="AR91" i="24" s="1"/>
  <c r="P90" i="24"/>
  <c r="Z90" i="24"/>
  <c r="AF90" i="24" s="1"/>
  <c r="AB91" i="24"/>
  <c r="AQ91" i="24" s="1"/>
  <c r="L99" i="20"/>
  <c r="M99" i="20"/>
  <c r="B100" i="20"/>
  <c r="AW52" i="19"/>
  <c r="AE52" i="19"/>
  <c r="P52" i="19"/>
  <c r="Z52" i="19"/>
  <c r="AF52" i="19" s="1"/>
  <c r="W52" i="19"/>
  <c r="Y52" i="19" s="1"/>
  <c r="AC53" i="19"/>
  <c r="AR53" i="19" s="1"/>
  <c r="AD52" i="19"/>
  <c r="AB53" i="19"/>
  <c r="AB80" i="23"/>
  <c r="AQ80" i="23" s="1"/>
  <c r="AD79" i="23"/>
  <c r="AE79" i="23"/>
  <c r="Z79" i="23"/>
  <c r="AF79" i="23" s="1"/>
  <c r="AW79" i="23"/>
  <c r="P79" i="23"/>
  <c r="AC80" i="23"/>
  <c r="AR80" i="23" s="1"/>
  <c r="W79" i="23"/>
  <c r="Y79" i="23" s="1"/>
  <c r="AI88" i="22"/>
  <c r="BB88" i="22"/>
  <c r="O89" i="22"/>
  <c r="Q89" i="22" s="1"/>
  <c r="AU88" i="22"/>
  <c r="AH88" i="22"/>
  <c r="AQ89" i="22"/>
  <c r="AG88" i="22"/>
  <c r="AT88" i="22"/>
  <c r="AG78" i="20"/>
  <c r="AT78" i="20"/>
  <c r="AB80" i="20"/>
  <c r="AI78" i="20"/>
  <c r="AC80" i="20"/>
  <c r="AR80" i="20" s="1"/>
  <c r="AW79" i="20"/>
  <c r="AE79" i="20"/>
  <c r="Z79" i="20"/>
  <c r="AF79" i="20" s="1"/>
  <c r="P79" i="20"/>
  <c r="W79" i="20"/>
  <c r="Y79" i="20" s="1"/>
  <c r="AD79" i="20"/>
  <c r="AS79" i="20" s="1"/>
  <c r="AQ79" i="20"/>
  <c r="AU78" i="20"/>
  <c r="AH78" i="20"/>
  <c r="AS78" i="20"/>
  <c r="BB78" i="20"/>
  <c r="K157" i="15" l="1"/>
  <c r="D163" i="32" s="1"/>
  <c r="E163" i="32" s="1"/>
  <c r="D39" i="15"/>
  <c r="F38" i="15"/>
  <c r="J38" i="15" s="1"/>
  <c r="B115" i="19"/>
  <c r="L114" i="19"/>
  <c r="M114" i="19"/>
  <c r="D111" i="22"/>
  <c r="F110" i="22"/>
  <c r="C111" i="22"/>
  <c r="C110" i="23"/>
  <c r="B110" i="23" s="1"/>
  <c r="F109" i="23"/>
  <c r="M109" i="23" s="1"/>
  <c r="D110" i="23"/>
  <c r="AU90" i="24"/>
  <c r="AH90" i="24"/>
  <c r="AI90" i="24"/>
  <c r="AS90" i="24"/>
  <c r="BB90" i="24"/>
  <c r="AG90" i="24"/>
  <c r="D92" i="24"/>
  <c r="C92" i="24"/>
  <c r="B92" i="24" s="1"/>
  <c r="F91" i="24"/>
  <c r="O91" i="24"/>
  <c r="Q91" i="24" s="1"/>
  <c r="D101" i="20"/>
  <c r="C101" i="20"/>
  <c r="B101" i="20" s="1"/>
  <c r="F100" i="20"/>
  <c r="BB79" i="20"/>
  <c r="BB52" i="19"/>
  <c r="AQ53" i="19"/>
  <c r="AS52" i="19"/>
  <c r="AU52" i="19"/>
  <c r="AH52" i="19"/>
  <c r="AT52" i="19"/>
  <c r="AG52" i="19"/>
  <c r="AI52" i="19"/>
  <c r="AI79" i="23"/>
  <c r="AU79" i="23"/>
  <c r="AH79" i="23"/>
  <c r="AS79" i="23"/>
  <c r="BB79" i="23"/>
  <c r="AG79" i="23"/>
  <c r="AT79" i="23"/>
  <c r="O80" i="23"/>
  <c r="Q80" i="23" s="1"/>
  <c r="P89" i="22"/>
  <c r="AC90" i="22"/>
  <c r="AR90" i="22" s="1"/>
  <c r="AW89" i="22"/>
  <c r="Z89" i="22"/>
  <c r="AF89" i="22" s="1"/>
  <c r="AE89" i="22"/>
  <c r="W89" i="22"/>
  <c r="Y89" i="22" s="1"/>
  <c r="O90" i="22"/>
  <c r="Q90" i="22" s="1"/>
  <c r="AB90" i="22"/>
  <c r="AD89" i="22"/>
  <c r="AH79" i="20"/>
  <c r="AU79" i="20"/>
  <c r="AT79" i="20"/>
  <c r="AG79" i="20"/>
  <c r="O80" i="20"/>
  <c r="Q80" i="20" s="1"/>
  <c r="AI79" i="20"/>
  <c r="AQ80" i="20"/>
  <c r="K158" i="15" l="1"/>
  <c r="D164" i="32" s="1"/>
  <c r="E164" i="32" s="1"/>
  <c r="C39" i="15"/>
  <c r="H45" i="32"/>
  <c r="L109" i="23"/>
  <c r="D116" i="19"/>
  <c r="F115" i="19"/>
  <c r="C116" i="19"/>
  <c r="L110" i="22"/>
  <c r="M110" i="22"/>
  <c r="B111" i="22"/>
  <c r="D111" i="23"/>
  <c r="F110" i="23"/>
  <c r="M110" i="23" s="1"/>
  <c r="C111" i="23"/>
  <c r="B111" i="23" s="1"/>
  <c r="D93" i="24"/>
  <c r="F92" i="24"/>
  <c r="L92" i="24" s="1"/>
  <c r="C93" i="24"/>
  <c r="O92" i="24"/>
  <c r="AB92" i="24"/>
  <c r="AC92" i="24"/>
  <c r="AR92" i="24" s="1"/>
  <c r="W91" i="24"/>
  <c r="Y91" i="24" s="1"/>
  <c r="AW91" i="24"/>
  <c r="P91" i="24"/>
  <c r="AE91" i="24"/>
  <c r="Z91" i="24"/>
  <c r="AF91" i="24" s="1"/>
  <c r="Q92" i="24"/>
  <c r="AD91" i="24"/>
  <c r="M91" i="24"/>
  <c r="L91" i="24"/>
  <c r="L100" i="20"/>
  <c r="M100" i="20"/>
  <c r="D102" i="20"/>
  <c r="C102" i="20"/>
  <c r="F101" i="20"/>
  <c r="M101" i="20" s="1"/>
  <c r="O53" i="19"/>
  <c r="Q53" i="19" s="1"/>
  <c r="AB81" i="23"/>
  <c r="AQ81" i="23" s="1"/>
  <c r="AE80" i="23"/>
  <c r="Z80" i="23"/>
  <c r="AF80" i="23" s="1"/>
  <c r="AC81" i="23"/>
  <c r="AR81" i="23" s="1"/>
  <c r="AW80" i="23"/>
  <c r="P80" i="23"/>
  <c r="W80" i="23"/>
  <c r="Y80" i="23" s="1"/>
  <c r="AD80" i="23"/>
  <c r="P90" i="22"/>
  <c r="AC91" i="22"/>
  <c r="AR91" i="22" s="1"/>
  <c r="AW90" i="22"/>
  <c r="AE90" i="22"/>
  <c r="Z90" i="22"/>
  <c r="AF90" i="22" s="1"/>
  <c r="W90" i="22"/>
  <c r="Y90" i="22" s="1"/>
  <c r="AD90" i="22"/>
  <c r="AS90" i="22" s="1"/>
  <c r="AH89" i="22"/>
  <c r="AU89" i="22"/>
  <c r="AI89" i="22"/>
  <c r="AG89" i="22"/>
  <c r="AT89" i="22"/>
  <c r="AS89" i="22"/>
  <c r="BB89" i="22"/>
  <c r="AQ90" i="22"/>
  <c r="AB91" i="22"/>
  <c r="AD80" i="20"/>
  <c r="O81" i="20"/>
  <c r="Q81" i="20" s="1"/>
  <c r="AC81" i="20"/>
  <c r="AR81" i="20" s="1"/>
  <c r="AW80" i="20"/>
  <c r="AE80" i="20"/>
  <c r="Z80" i="20"/>
  <c r="AF80" i="20" s="1"/>
  <c r="P80" i="20"/>
  <c r="W80" i="20"/>
  <c r="Y80" i="20" s="1"/>
  <c r="AB81" i="20"/>
  <c r="K159" i="15" l="1"/>
  <c r="D165" i="32" s="1"/>
  <c r="E165" i="32" s="1"/>
  <c r="B39" i="15"/>
  <c r="G45" i="32"/>
  <c r="F45" i="32" s="1"/>
  <c r="M92" i="24"/>
  <c r="L115" i="19"/>
  <c r="M115" i="19"/>
  <c r="B116" i="19"/>
  <c r="D112" i="22"/>
  <c r="C112" i="22"/>
  <c r="F111" i="22"/>
  <c r="C112" i="23"/>
  <c r="B112" i="23" s="1"/>
  <c r="F111" i="23"/>
  <c r="L111" i="23" s="1"/>
  <c r="D112" i="23"/>
  <c r="L110" i="23"/>
  <c r="AH91" i="24"/>
  <c r="AU91" i="24"/>
  <c r="AI91" i="24"/>
  <c r="AT91" i="24"/>
  <c r="AD92" i="24"/>
  <c r="AS91" i="24"/>
  <c r="AG91" i="24"/>
  <c r="AQ92" i="24"/>
  <c r="AQ93" i="24"/>
  <c r="B93" i="24"/>
  <c r="BB91" i="24"/>
  <c r="P92" i="24"/>
  <c r="AC93" i="24"/>
  <c r="AR93" i="24" s="1"/>
  <c r="Z92" i="24"/>
  <c r="AF92" i="24" s="1"/>
  <c r="W92" i="24"/>
  <c r="Y92" i="24" s="1"/>
  <c r="AW92" i="24"/>
  <c r="AE92" i="24"/>
  <c r="AG92" i="24" s="1"/>
  <c r="AB93" i="24"/>
  <c r="L101" i="20"/>
  <c r="B102" i="20"/>
  <c r="AB54" i="19"/>
  <c r="AC54" i="19"/>
  <c r="AR54" i="19" s="1"/>
  <c r="P53" i="19"/>
  <c r="AE53" i="19"/>
  <c r="AW53" i="19"/>
  <c r="W53" i="19"/>
  <c r="Y53" i="19" s="1"/>
  <c r="Z53" i="19"/>
  <c r="AF53" i="19" s="1"/>
  <c r="AD53" i="19"/>
  <c r="BB53" i="19" s="1"/>
  <c r="O81" i="23"/>
  <c r="Q81" i="23" s="1"/>
  <c r="AI80" i="23"/>
  <c r="AH80" i="23"/>
  <c r="AU80" i="23"/>
  <c r="AG80" i="23"/>
  <c r="AT80" i="23"/>
  <c r="AS80" i="23"/>
  <c r="BB80" i="23"/>
  <c r="AT90" i="22"/>
  <c r="AG90" i="22"/>
  <c r="AI90" i="22"/>
  <c r="AQ91" i="22"/>
  <c r="BB90" i="22"/>
  <c r="O91" i="22"/>
  <c r="Q91" i="22" s="1"/>
  <c r="AH90" i="22"/>
  <c r="AU90" i="22"/>
  <c r="AG80" i="20"/>
  <c r="AT80" i="20"/>
  <c r="AB82" i="20"/>
  <c r="AI80" i="20"/>
  <c r="AW81" i="20"/>
  <c r="AC82" i="20"/>
  <c r="AR82" i="20" s="1"/>
  <c r="AE81" i="20"/>
  <c r="Z81" i="20"/>
  <c r="AF81" i="20" s="1"/>
  <c r="P81" i="20"/>
  <c r="W81" i="20"/>
  <c r="Y81" i="20" s="1"/>
  <c r="AD81" i="20"/>
  <c r="AS81" i="20" s="1"/>
  <c r="AQ81" i="20"/>
  <c r="AU80" i="20"/>
  <c r="AH80" i="20"/>
  <c r="AS80" i="20"/>
  <c r="BB80" i="20"/>
  <c r="K160" i="15" l="1"/>
  <c r="D166" i="32" s="1"/>
  <c r="E166" i="32" s="1"/>
  <c r="F39" i="15"/>
  <c r="J39" i="15" s="1"/>
  <c r="D40" i="15"/>
  <c r="AI92" i="24"/>
  <c r="BB92" i="24"/>
  <c r="M111" i="23"/>
  <c r="D117" i="19"/>
  <c r="C117" i="19"/>
  <c r="B117" i="19" s="1"/>
  <c r="F116" i="19"/>
  <c r="L111" i="22"/>
  <c r="M111" i="22"/>
  <c r="B112" i="22"/>
  <c r="D113" i="23"/>
  <c r="C113" i="23"/>
  <c r="B113" i="23" s="1"/>
  <c r="F112" i="23"/>
  <c r="M112" i="23" s="1"/>
  <c r="AS92" i="24"/>
  <c r="AU92" i="24"/>
  <c r="AH92" i="24"/>
  <c r="AT92" i="24"/>
  <c r="B94" i="24"/>
  <c r="D94" i="24"/>
  <c r="F93" i="24"/>
  <c r="C94" i="24"/>
  <c r="O93" i="24"/>
  <c r="Q93" i="24" s="1"/>
  <c r="D103" i="20"/>
  <c r="F102" i="20"/>
  <c r="C103" i="20"/>
  <c r="AI53" i="19"/>
  <c r="AS53" i="19"/>
  <c r="AT53" i="19"/>
  <c r="AG53" i="19"/>
  <c r="AQ54" i="19"/>
  <c r="AU53" i="19"/>
  <c r="AH53" i="19"/>
  <c r="AW81" i="23"/>
  <c r="AE81" i="23"/>
  <c r="Z81" i="23"/>
  <c r="AF81" i="23" s="1"/>
  <c r="AC82" i="23"/>
  <c r="AR82" i="23" s="1"/>
  <c r="P81" i="23"/>
  <c r="W81" i="23"/>
  <c r="Y81" i="23" s="1"/>
  <c r="AD81" i="23"/>
  <c r="AB82" i="23"/>
  <c r="AD91" i="22"/>
  <c r="P91" i="22"/>
  <c r="AC92" i="22"/>
  <c r="AR92" i="22" s="1"/>
  <c r="AW91" i="22"/>
  <c r="Z91" i="22"/>
  <c r="AF91" i="22" s="1"/>
  <c r="AE91" i="22"/>
  <c r="W91" i="22"/>
  <c r="Y91" i="22" s="1"/>
  <c r="AB92" i="22"/>
  <c r="AQ82" i="20"/>
  <c r="BB81" i="20"/>
  <c r="AU81" i="20"/>
  <c r="AH81" i="20"/>
  <c r="AG81" i="20"/>
  <c r="AT81" i="20"/>
  <c r="O82" i="20"/>
  <c r="Q82" i="20" s="1"/>
  <c r="AI81" i="20"/>
  <c r="K161" i="15" l="1"/>
  <c r="D167" i="32" s="1"/>
  <c r="E167" i="32" s="1"/>
  <c r="C40" i="15"/>
  <c r="H46" i="32"/>
  <c r="L112" i="23"/>
  <c r="D118" i="19"/>
  <c r="C118" i="19"/>
  <c r="F117" i="19"/>
  <c r="M117" i="19" s="1"/>
  <c r="L116" i="19"/>
  <c r="M116" i="19"/>
  <c r="D113" i="22"/>
  <c r="C113" i="22"/>
  <c r="F112" i="22"/>
  <c r="C114" i="23"/>
  <c r="B114" i="23" s="1"/>
  <c r="F113" i="23"/>
  <c r="M113" i="23" s="1"/>
  <c r="D114" i="23"/>
  <c r="AD93" i="24"/>
  <c r="L93" i="24"/>
  <c r="M93" i="24"/>
  <c r="AB94" i="24"/>
  <c r="AQ94" i="24" s="1"/>
  <c r="P93" i="24"/>
  <c r="AE93" i="24"/>
  <c r="AC94" i="24"/>
  <c r="AR94" i="24" s="1"/>
  <c r="W93" i="24"/>
  <c r="Y93" i="24" s="1"/>
  <c r="Z93" i="24"/>
  <c r="AF93" i="24" s="1"/>
  <c r="AW93" i="24"/>
  <c r="G94" i="24"/>
  <c r="D95" i="24"/>
  <c r="H94" i="24"/>
  <c r="F94" i="24"/>
  <c r="C95" i="24"/>
  <c r="B95" i="24" s="1"/>
  <c r="O94" i="24"/>
  <c r="Q94" i="24" s="1"/>
  <c r="L102" i="20"/>
  <c r="M102" i="20"/>
  <c r="B103" i="20"/>
  <c r="O54" i="19"/>
  <c r="Q54" i="19" s="1"/>
  <c r="AQ82" i="23"/>
  <c r="AI81" i="23"/>
  <c r="AH81" i="23"/>
  <c r="AU81" i="23"/>
  <c r="AG81" i="23"/>
  <c r="AT81" i="23"/>
  <c r="AS81" i="23"/>
  <c r="BB81" i="23"/>
  <c r="O82" i="23"/>
  <c r="Q82" i="23" s="1"/>
  <c r="AB83" i="20"/>
  <c r="AQ83" i="20" s="1"/>
  <c r="AT91" i="22"/>
  <c r="AG91" i="22"/>
  <c r="AQ92" i="22"/>
  <c r="AU91" i="22"/>
  <c r="AH91" i="22"/>
  <c r="O92" i="22"/>
  <c r="Q92" i="22" s="1"/>
  <c r="AS91" i="22"/>
  <c r="BB91" i="22"/>
  <c r="AI91" i="22"/>
  <c r="O83" i="20"/>
  <c r="Q83" i="20" s="1"/>
  <c r="AE82" i="20"/>
  <c r="Z82" i="20"/>
  <c r="AF82" i="20" s="1"/>
  <c r="P82" i="20"/>
  <c r="AC83" i="20"/>
  <c r="AR83" i="20" s="1"/>
  <c r="AW82" i="20"/>
  <c r="W82" i="20"/>
  <c r="Y82" i="20" s="1"/>
  <c r="AD82" i="20"/>
  <c r="K162" i="15" l="1"/>
  <c r="D168" i="32" s="1"/>
  <c r="E168" i="32" s="1"/>
  <c r="G46" i="32"/>
  <c r="F46" i="32" s="1"/>
  <c r="B40" i="15"/>
  <c r="L113" i="23"/>
  <c r="L117" i="19"/>
  <c r="B118" i="19"/>
  <c r="L112" i="22"/>
  <c r="M112" i="22"/>
  <c r="B113" i="22"/>
  <c r="D115" i="23"/>
  <c r="F114" i="23"/>
  <c r="M114" i="23" s="1"/>
  <c r="C115" i="23"/>
  <c r="B115" i="23" s="1"/>
  <c r="AD94" i="24"/>
  <c r="D96" i="24"/>
  <c r="C96" i="24"/>
  <c r="B96" i="24" s="1"/>
  <c r="F95" i="24"/>
  <c r="O95" i="24"/>
  <c r="Q95" i="24" s="1"/>
  <c r="L94" i="24"/>
  <c r="AT93" i="24"/>
  <c r="AC95" i="24"/>
  <c r="AR95" i="24" s="1"/>
  <c r="Z94" i="24"/>
  <c r="AF94" i="24" s="1"/>
  <c r="W94" i="24"/>
  <c r="Y94" i="24" s="1"/>
  <c r="AI94" i="24" s="1"/>
  <c r="AW94" i="24"/>
  <c r="P94" i="24"/>
  <c r="AB95" i="24"/>
  <c r="AU93" i="24"/>
  <c r="AU94" i="24"/>
  <c r="AH93" i="24"/>
  <c r="BB93" i="24"/>
  <c r="L95" i="24"/>
  <c r="M95" i="24"/>
  <c r="M94" i="24"/>
  <c r="AE94" i="24"/>
  <c r="AT94" i="24" s="1"/>
  <c r="AI93" i="24"/>
  <c r="AS93" i="24"/>
  <c r="AG94" i="24"/>
  <c r="AG93" i="24"/>
  <c r="AS94" i="24"/>
  <c r="D104" i="20"/>
  <c r="F103" i="20"/>
  <c r="C104" i="20"/>
  <c r="AD54" i="19"/>
  <c r="AB55" i="19"/>
  <c r="AE54" i="19"/>
  <c r="AC55" i="19"/>
  <c r="AR55" i="19" s="1"/>
  <c r="Z54" i="19"/>
  <c r="AF54" i="19" s="1"/>
  <c r="W54" i="19"/>
  <c r="Y54" i="19" s="1"/>
  <c r="P54" i="19"/>
  <c r="AW54" i="19"/>
  <c r="AE82" i="23"/>
  <c r="O83" i="23"/>
  <c r="Q83" i="23" s="1"/>
  <c r="P82" i="23"/>
  <c r="AC83" i="23"/>
  <c r="AR83" i="23" s="1"/>
  <c r="AW82" i="23"/>
  <c r="Z82" i="23"/>
  <c r="AF82" i="23" s="1"/>
  <c r="W82" i="23"/>
  <c r="Y82" i="23" s="1"/>
  <c r="AD82" i="23"/>
  <c r="AB83" i="23"/>
  <c r="AB93" i="22"/>
  <c r="AQ93" i="22" s="1"/>
  <c r="AD92" i="22"/>
  <c r="O93" i="22"/>
  <c r="Q93" i="22" s="1"/>
  <c r="P92" i="22"/>
  <c r="AC93" i="22"/>
  <c r="AR93" i="22" s="1"/>
  <c r="AW92" i="22"/>
  <c r="AE92" i="22"/>
  <c r="Z92" i="22"/>
  <c r="AF92" i="22" s="1"/>
  <c r="W92" i="22"/>
  <c r="Y92" i="22" s="1"/>
  <c r="AE83" i="20"/>
  <c r="Z83" i="20"/>
  <c r="AF83" i="20" s="1"/>
  <c r="P83" i="20"/>
  <c r="AC84" i="20"/>
  <c r="AR84" i="20" s="1"/>
  <c r="AW83" i="20"/>
  <c r="W83" i="20"/>
  <c r="Y83" i="20" s="1"/>
  <c r="AB84" i="20"/>
  <c r="AS82" i="20"/>
  <c r="BB82" i="20"/>
  <c r="AG82" i="20"/>
  <c r="AT82" i="20"/>
  <c r="AD83" i="20"/>
  <c r="AI82" i="20"/>
  <c r="AU82" i="20"/>
  <c r="AH82" i="20"/>
  <c r="K163" i="15" l="1"/>
  <c r="D169" i="32" s="1"/>
  <c r="E169" i="32" s="1"/>
  <c r="F40" i="15"/>
  <c r="J40" i="15" s="1"/>
  <c r="D41" i="15"/>
  <c r="AH94" i="24"/>
  <c r="BB94" i="24"/>
  <c r="G118" i="19"/>
  <c r="F118" i="19"/>
  <c r="D119" i="19"/>
  <c r="C119" i="19"/>
  <c r="H118" i="19"/>
  <c r="D114" i="22"/>
  <c r="F113" i="22"/>
  <c r="C114" i="22"/>
  <c r="C116" i="23"/>
  <c r="B116" i="23" s="1"/>
  <c r="F115" i="23"/>
  <c r="L115" i="23" s="1"/>
  <c r="D116" i="23"/>
  <c r="L114" i="23"/>
  <c r="D97" i="24"/>
  <c r="C97" i="24"/>
  <c r="F96" i="24"/>
  <c r="O96" i="24"/>
  <c r="Q96" i="24" s="1"/>
  <c r="AE96" i="24" s="1"/>
  <c r="AQ95" i="24"/>
  <c r="AC96" i="24"/>
  <c r="AR96" i="24" s="1"/>
  <c r="Z95" i="24"/>
  <c r="AF95" i="24" s="1"/>
  <c r="AW95" i="24"/>
  <c r="AE95" i="24"/>
  <c r="AT95" i="24" s="1"/>
  <c r="P95" i="24"/>
  <c r="W95" i="24"/>
  <c r="Y95" i="24" s="1"/>
  <c r="AB96" i="24"/>
  <c r="AQ96" i="24" s="1"/>
  <c r="AD95" i="24"/>
  <c r="L96" i="24"/>
  <c r="M96" i="24"/>
  <c r="L103" i="20"/>
  <c r="M103" i="20"/>
  <c r="B104" i="20"/>
  <c r="BB54" i="19"/>
  <c r="AT54" i="19"/>
  <c r="AG54" i="19"/>
  <c r="AI54" i="19"/>
  <c r="AU54" i="19"/>
  <c r="AH54" i="19"/>
  <c r="AQ55" i="19"/>
  <c r="AS54" i="19"/>
  <c r="AW96" i="24"/>
  <c r="P96" i="24"/>
  <c r="AD96" i="24"/>
  <c r="AB97" i="24"/>
  <c r="AU82" i="23"/>
  <c r="AH82" i="23"/>
  <c r="AB84" i="23"/>
  <c r="P83" i="23"/>
  <c r="Z83" i="23"/>
  <c r="AF83" i="23" s="1"/>
  <c r="AC84" i="23"/>
  <c r="AR84" i="23" s="1"/>
  <c r="AE83" i="23"/>
  <c r="AW83" i="23"/>
  <c r="W83" i="23"/>
  <c r="Y83" i="23" s="1"/>
  <c r="AD83" i="23"/>
  <c r="AS83" i="23" s="1"/>
  <c r="AQ83" i="23"/>
  <c r="AS82" i="23"/>
  <c r="BB82" i="23"/>
  <c r="AG82" i="23"/>
  <c r="AT82" i="23"/>
  <c r="AI82" i="23"/>
  <c r="AI83" i="20"/>
  <c r="P93" i="22"/>
  <c r="AW93" i="22"/>
  <c r="AE93" i="22"/>
  <c r="Z93" i="22"/>
  <c r="AF93" i="22" s="1"/>
  <c r="AC94" i="22"/>
  <c r="AR94" i="22" s="1"/>
  <c r="W93" i="22"/>
  <c r="Y93" i="22" s="1"/>
  <c r="O94" i="22"/>
  <c r="Q94" i="22" s="1"/>
  <c r="AD93" i="22"/>
  <c r="AI92" i="22"/>
  <c r="AU92" i="22"/>
  <c r="AH92" i="22"/>
  <c r="AG92" i="22"/>
  <c r="AT92" i="22"/>
  <c r="AB94" i="22"/>
  <c r="AS92" i="22"/>
  <c r="BB92" i="22"/>
  <c r="O84" i="20"/>
  <c r="Q84" i="20" s="1"/>
  <c r="AQ84" i="20"/>
  <c r="AU83" i="20"/>
  <c r="AH83" i="20"/>
  <c r="AG83" i="20"/>
  <c r="AT83" i="20"/>
  <c r="AS83" i="20"/>
  <c r="BB83" i="20"/>
  <c r="K164" i="15" l="1"/>
  <c r="D170" i="32" s="1"/>
  <c r="E170" i="32" s="1"/>
  <c r="C41" i="15"/>
  <c r="H47" i="32"/>
  <c r="W96" i="24"/>
  <c r="Y96" i="24" s="1"/>
  <c r="Z96" i="24"/>
  <c r="AF96" i="24" s="1"/>
  <c r="AC97" i="24"/>
  <c r="AR97" i="24" s="1"/>
  <c r="M115" i="23"/>
  <c r="L118" i="19"/>
  <c r="M118" i="19"/>
  <c r="B119" i="19"/>
  <c r="L113" i="22"/>
  <c r="M113" i="22"/>
  <c r="B114" i="22"/>
  <c r="D117" i="23"/>
  <c r="C117" i="23"/>
  <c r="B117" i="23" s="1"/>
  <c r="F116" i="23"/>
  <c r="M116" i="23" s="1"/>
  <c r="AS95" i="24"/>
  <c r="BB95" i="24"/>
  <c r="AG95" i="24"/>
  <c r="AI95" i="24"/>
  <c r="AU95" i="24"/>
  <c r="AH95" i="24"/>
  <c r="B97" i="24"/>
  <c r="O97" i="24" s="1"/>
  <c r="Q97" i="24" s="1"/>
  <c r="D105" i="20"/>
  <c r="C105" i="20"/>
  <c r="F104" i="20"/>
  <c r="O55" i="19"/>
  <c r="Q55" i="19" s="1"/>
  <c r="AI96" i="24"/>
  <c r="AS96" i="24"/>
  <c r="BB96" i="24"/>
  <c r="AQ97" i="24"/>
  <c r="AG96" i="24"/>
  <c r="AT96" i="24"/>
  <c r="AH96" i="24"/>
  <c r="AU96" i="24"/>
  <c r="BB83" i="23"/>
  <c r="AG83" i="23"/>
  <c r="AT83" i="23"/>
  <c r="AQ84" i="23"/>
  <c r="O84" i="23"/>
  <c r="Q84" i="23" s="1"/>
  <c r="AI83" i="23"/>
  <c r="AH83" i="23"/>
  <c r="AU83" i="23"/>
  <c r="P94" i="22"/>
  <c r="Z94" i="22"/>
  <c r="AF94" i="22" s="1"/>
  <c r="AW94" i="22"/>
  <c r="AC95" i="22"/>
  <c r="AR95" i="22" s="1"/>
  <c r="W94" i="22"/>
  <c r="Y94" i="22" s="1"/>
  <c r="AQ94" i="22"/>
  <c r="AS93" i="22"/>
  <c r="BB93" i="22"/>
  <c r="AB95" i="22"/>
  <c r="AT93" i="22"/>
  <c r="AG93" i="22"/>
  <c r="AI93" i="22"/>
  <c r="AE94" i="22"/>
  <c r="AD94" i="22"/>
  <c r="AS94" i="22" s="1"/>
  <c r="AH93" i="22"/>
  <c r="AU93" i="22"/>
  <c r="AE84" i="20"/>
  <c r="Z84" i="20"/>
  <c r="AF84" i="20" s="1"/>
  <c r="P84" i="20"/>
  <c r="AC85" i="20"/>
  <c r="AR85" i="20" s="1"/>
  <c r="AW84" i="20"/>
  <c r="W84" i="20"/>
  <c r="Y84" i="20" s="1"/>
  <c r="AB85" i="20"/>
  <c r="AD84" i="20"/>
  <c r="K165" i="15" l="1"/>
  <c r="D171" i="32" s="1"/>
  <c r="E171" i="32" s="1"/>
  <c r="G47" i="32"/>
  <c r="F47" i="32" s="1"/>
  <c r="B41" i="15"/>
  <c r="L116" i="23"/>
  <c r="D120" i="19"/>
  <c r="C120" i="19"/>
  <c r="B120" i="19" s="1"/>
  <c r="F119" i="19"/>
  <c r="D115" i="22"/>
  <c r="F114" i="22"/>
  <c r="C115" i="22"/>
  <c r="C118" i="23"/>
  <c r="B118" i="23" s="1"/>
  <c r="F117" i="23"/>
  <c r="M117" i="23" s="1"/>
  <c r="D118" i="23"/>
  <c r="D98" i="24"/>
  <c r="AB98" i="24" s="1"/>
  <c r="F97" i="24"/>
  <c r="C98" i="24"/>
  <c r="L104" i="20"/>
  <c r="M104" i="20"/>
  <c r="B105" i="20"/>
  <c r="AB56" i="19"/>
  <c r="AC56" i="19"/>
  <c r="AR56" i="19" s="1"/>
  <c r="AW55" i="19"/>
  <c r="P55" i="19"/>
  <c r="Z55" i="19"/>
  <c r="AF55" i="19" s="1"/>
  <c r="W55" i="19"/>
  <c r="Y55" i="19" s="1"/>
  <c r="AE55" i="19"/>
  <c r="AD55" i="19"/>
  <c r="AE97" i="24"/>
  <c r="Z97" i="24"/>
  <c r="AF97" i="24" s="1"/>
  <c r="AC98" i="24"/>
  <c r="AR98" i="24" s="1"/>
  <c r="P97" i="24"/>
  <c r="AW97" i="24"/>
  <c r="W97" i="24"/>
  <c r="Y97" i="24" s="1"/>
  <c r="AD97" i="24"/>
  <c r="O85" i="23"/>
  <c r="Q85" i="23" s="1"/>
  <c r="P84" i="23"/>
  <c r="AC85" i="23"/>
  <c r="AR85" i="23" s="1"/>
  <c r="AW84" i="23"/>
  <c r="AE84" i="23"/>
  <c r="Z84" i="23"/>
  <c r="AF84" i="23" s="1"/>
  <c r="W84" i="23"/>
  <c r="Y84" i="23" s="1"/>
  <c r="AB85" i="23"/>
  <c r="AD84" i="23"/>
  <c r="AI94" i="22"/>
  <c r="O95" i="22"/>
  <c r="Q95" i="22" s="1"/>
  <c r="AG94" i="22"/>
  <c r="AT94" i="22"/>
  <c r="AQ95" i="22"/>
  <c r="BB94" i="22"/>
  <c r="AH94" i="22"/>
  <c r="AU94" i="22"/>
  <c r="AQ85" i="20"/>
  <c r="AI84" i="20"/>
  <c r="AH84" i="20"/>
  <c r="AU84" i="20"/>
  <c r="O85" i="20"/>
  <c r="Q85" i="20" s="1"/>
  <c r="AG84" i="20"/>
  <c r="AT84" i="20"/>
  <c r="AS84" i="20"/>
  <c r="BB84" i="20"/>
  <c r="K166" i="15" l="1"/>
  <c r="D172" i="32" s="1"/>
  <c r="E172" i="32" s="1"/>
  <c r="D42" i="15"/>
  <c r="F41" i="15"/>
  <c r="J41" i="15" s="1"/>
  <c r="L117" i="23"/>
  <c r="D121" i="19"/>
  <c r="C121" i="19"/>
  <c r="F120" i="19"/>
  <c r="M120" i="19" s="1"/>
  <c r="L119" i="19"/>
  <c r="M119" i="19"/>
  <c r="L114" i="22"/>
  <c r="M114" i="22"/>
  <c r="B115" i="22"/>
  <c r="C119" i="23"/>
  <c r="H118" i="23"/>
  <c r="B119" i="23"/>
  <c r="G118" i="23"/>
  <c r="F118" i="23"/>
  <c r="D119" i="23"/>
  <c r="L97" i="24"/>
  <c r="M97" i="24"/>
  <c r="B98" i="24"/>
  <c r="D106" i="20"/>
  <c r="C106" i="20"/>
  <c r="F105" i="20"/>
  <c r="BB55" i="19"/>
  <c r="AI55" i="19"/>
  <c r="AH55" i="19"/>
  <c r="AU55" i="19"/>
  <c r="AS55" i="19"/>
  <c r="AQ56" i="19"/>
  <c r="AT55" i="19"/>
  <c r="AG55" i="19"/>
  <c r="AS97" i="24"/>
  <c r="BB97" i="24"/>
  <c r="AI97" i="24"/>
  <c r="AU97" i="24"/>
  <c r="AH97" i="24"/>
  <c r="O98" i="24"/>
  <c r="Q98" i="24" s="1"/>
  <c r="AT97" i="24"/>
  <c r="AG97" i="24"/>
  <c r="AQ98" i="24"/>
  <c r="O86" i="23"/>
  <c r="Q86" i="23" s="1"/>
  <c r="P85" i="23"/>
  <c r="Z85" i="23"/>
  <c r="AF85" i="23" s="1"/>
  <c r="AC86" i="23"/>
  <c r="AR86" i="23" s="1"/>
  <c r="AE85" i="23"/>
  <c r="AW85" i="23"/>
  <c r="W85" i="23"/>
  <c r="Y85" i="23" s="1"/>
  <c r="AU84" i="23"/>
  <c r="AH84" i="23"/>
  <c r="AB86" i="23"/>
  <c r="AS84" i="23"/>
  <c r="BB84" i="23"/>
  <c r="AG84" i="23"/>
  <c r="AT84" i="23"/>
  <c r="AI84" i="23"/>
  <c r="AQ85" i="23"/>
  <c r="AD85" i="23"/>
  <c r="AS85" i="23" s="1"/>
  <c r="AB96" i="22"/>
  <c r="AQ96" i="22" s="1"/>
  <c r="P95" i="22"/>
  <c r="AE95" i="22"/>
  <c r="Z95" i="22"/>
  <c r="AF95" i="22" s="1"/>
  <c r="AW95" i="22"/>
  <c r="AC96" i="22"/>
  <c r="AR96" i="22" s="1"/>
  <c r="W95" i="22"/>
  <c r="Y95" i="22" s="1"/>
  <c r="O96" i="22"/>
  <c r="Q96" i="22" s="1"/>
  <c r="AD95" i="22"/>
  <c r="AD85" i="20"/>
  <c r="AE85" i="20"/>
  <c r="Z85" i="20"/>
  <c r="AF85" i="20" s="1"/>
  <c r="P85" i="20"/>
  <c r="AC86" i="20"/>
  <c r="AR86" i="20" s="1"/>
  <c r="AW85" i="20"/>
  <c r="W85" i="20"/>
  <c r="Y85" i="20" s="1"/>
  <c r="AB86" i="20"/>
  <c r="K167" i="15" l="1"/>
  <c r="D173" i="32" s="1"/>
  <c r="E173" i="32" s="1"/>
  <c r="C42" i="15"/>
  <c r="H48" i="32"/>
  <c r="L120" i="19"/>
  <c r="B121" i="19"/>
  <c r="D116" i="22"/>
  <c r="C116" i="22"/>
  <c r="B116" i="22" s="1"/>
  <c r="F115" i="22"/>
  <c r="M118" i="23"/>
  <c r="L118" i="23"/>
  <c r="D120" i="23"/>
  <c r="F119" i="23"/>
  <c r="M119" i="23" s="1"/>
  <c r="C120" i="23"/>
  <c r="B120" i="23" s="1"/>
  <c r="L119" i="23"/>
  <c r="D99" i="24"/>
  <c r="AB99" i="24" s="1"/>
  <c r="F98" i="24"/>
  <c r="C99" i="24"/>
  <c r="L105" i="20"/>
  <c r="M105" i="20"/>
  <c r="B106" i="20"/>
  <c r="O56" i="19"/>
  <c r="Q56" i="19" s="1"/>
  <c r="AE98" i="24"/>
  <c r="Z98" i="24"/>
  <c r="AF98" i="24" s="1"/>
  <c r="AW98" i="24"/>
  <c r="P98" i="24"/>
  <c r="AC99" i="24"/>
  <c r="AR99" i="24" s="1"/>
  <c r="W98" i="24"/>
  <c r="Y98" i="24" s="1"/>
  <c r="P86" i="23"/>
  <c r="AC87" i="23"/>
  <c r="AR87" i="23" s="1"/>
  <c r="AW86" i="23"/>
  <c r="AE86" i="23"/>
  <c r="Z86" i="23"/>
  <c r="AF86" i="23" s="1"/>
  <c r="W86" i="23"/>
  <c r="Y86" i="23" s="1"/>
  <c r="AI85" i="23"/>
  <c r="AQ86" i="23"/>
  <c r="AH85" i="23"/>
  <c r="AU85" i="23"/>
  <c r="O87" i="23"/>
  <c r="Q87" i="23" s="1"/>
  <c r="AG85" i="23"/>
  <c r="AT85" i="23"/>
  <c r="AB87" i="23"/>
  <c r="BB85" i="23"/>
  <c r="AD86" i="23"/>
  <c r="AS86" i="23" s="1"/>
  <c r="P96" i="22"/>
  <c r="AE96" i="22"/>
  <c r="Z96" i="22"/>
  <c r="AF96" i="22" s="1"/>
  <c r="AW96" i="22"/>
  <c r="AC97" i="22"/>
  <c r="AR97" i="22" s="1"/>
  <c r="W96" i="22"/>
  <c r="Y96" i="22" s="1"/>
  <c r="O97" i="22"/>
  <c r="Q97" i="22" s="1"/>
  <c r="AB97" i="22"/>
  <c r="AD96" i="22"/>
  <c r="AU95" i="22"/>
  <c r="AH95" i="22"/>
  <c r="AS95" i="22"/>
  <c r="BB95" i="22"/>
  <c r="AI95" i="22"/>
  <c r="AG95" i="22"/>
  <c r="AT95" i="22"/>
  <c r="AG85" i="20"/>
  <c r="AT85" i="20"/>
  <c r="AQ86" i="20"/>
  <c r="O86" i="20"/>
  <c r="Q86" i="20" s="1"/>
  <c r="AI85" i="20"/>
  <c r="AU85" i="20"/>
  <c r="AH85" i="20"/>
  <c r="AS85" i="20"/>
  <c r="BB85" i="20"/>
  <c r="K168" i="15" l="1"/>
  <c r="D174" i="32" s="1"/>
  <c r="E174" i="32" s="1"/>
  <c r="B42" i="15"/>
  <c r="G48" i="32"/>
  <c r="F48" i="32" s="1"/>
  <c r="D122" i="19"/>
  <c r="C122" i="19"/>
  <c r="B122" i="19" s="1"/>
  <c r="F121" i="19"/>
  <c r="D117" i="22"/>
  <c r="C117" i="22"/>
  <c r="F116" i="22"/>
  <c r="M116" i="22" s="1"/>
  <c r="L115" i="22"/>
  <c r="M115" i="22"/>
  <c r="L116" i="22"/>
  <c r="C121" i="23"/>
  <c r="B121" i="23" s="1"/>
  <c r="F120" i="23"/>
  <c r="M120" i="23" s="1"/>
  <c r="D121" i="23"/>
  <c r="L120" i="23"/>
  <c r="L98" i="24"/>
  <c r="M98" i="24"/>
  <c r="AD98" i="24"/>
  <c r="B99" i="24"/>
  <c r="O99" i="24" s="1"/>
  <c r="Q99" i="24" s="1"/>
  <c r="G106" i="20"/>
  <c r="D107" i="20"/>
  <c r="F106" i="20"/>
  <c r="L106" i="20" s="1"/>
  <c r="C107" i="20"/>
  <c r="H106" i="20"/>
  <c r="AB57" i="19"/>
  <c r="AD56" i="19"/>
  <c r="AW56" i="19"/>
  <c r="AE56" i="19"/>
  <c r="P56" i="19"/>
  <c r="Z56" i="19"/>
  <c r="AF56" i="19" s="1"/>
  <c r="W56" i="19"/>
  <c r="Y56" i="19" s="1"/>
  <c r="AC57" i="19"/>
  <c r="AR57" i="19" s="1"/>
  <c r="AS98" i="24"/>
  <c r="BB98" i="24"/>
  <c r="AT98" i="24"/>
  <c r="AG98" i="24"/>
  <c r="AQ99" i="24"/>
  <c r="AI98" i="24"/>
  <c r="AH98" i="24"/>
  <c r="AU98" i="24"/>
  <c r="BB86" i="23"/>
  <c r="P87" i="23"/>
  <c r="AC88" i="23"/>
  <c r="AR88" i="23" s="1"/>
  <c r="AW87" i="23"/>
  <c r="Z87" i="23"/>
  <c r="AF87" i="23" s="1"/>
  <c r="AE87" i="23"/>
  <c r="W87" i="23"/>
  <c r="Y87" i="23" s="1"/>
  <c r="AT86" i="23"/>
  <c r="AG86" i="23"/>
  <c r="AB88" i="23"/>
  <c r="AD87" i="23"/>
  <c r="AS87" i="23" s="1"/>
  <c r="AU86" i="23"/>
  <c r="AH86" i="23"/>
  <c r="AQ87" i="23"/>
  <c r="AI86" i="23"/>
  <c r="P97" i="22"/>
  <c r="AE97" i="22"/>
  <c r="Z97" i="22"/>
  <c r="AF97" i="22" s="1"/>
  <c r="AW97" i="22"/>
  <c r="AC98" i="22"/>
  <c r="AR98" i="22" s="1"/>
  <c r="W97" i="22"/>
  <c r="Y97" i="22" s="1"/>
  <c r="AG96" i="22"/>
  <c r="AT96" i="22"/>
  <c r="AS96" i="22"/>
  <c r="BB96" i="22"/>
  <c r="AD97" i="22"/>
  <c r="AS97" i="22" s="1"/>
  <c r="AB98" i="22"/>
  <c r="AH96" i="22"/>
  <c r="AU96" i="22"/>
  <c r="AI96" i="22"/>
  <c r="AQ97" i="22"/>
  <c r="AE86" i="20"/>
  <c r="Z86" i="20"/>
  <c r="AF86" i="20" s="1"/>
  <c r="P86" i="20"/>
  <c r="AC87" i="20"/>
  <c r="AR87" i="20" s="1"/>
  <c r="AW86" i="20"/>
  <c r="W86" i="20"/>
  <c r="Y86" i="20" s="1"/>
  <c r="AB87" i="20"/>
  <c r="AD86" i="20"/>
  <c r="K169" i="15" l="1"/>
  <c r="D175" i="32" s="1"/>
  <c r="E175" i="32" s="1"/>
  <c r="F42" i="15"/>
  <c r="J42" i="15" s="1"/>
  <c r="D43" i="15"/>
  <c r="D123" i="19"/>
  <c r="C123" i="19"/>
  <c r="F122" i="19"/>
  <c r="M122" i="19" s="1"/>
  <c r="L121" i="19"/>
  <c r="M121" i="19"/>
  <c r="B117" i="22"/>
  <c r="D122" i="23"/>
  <c r="C122" i="23"/>
  <c r="F121" i="23"/>
  <c r="M121" i="23" s="1"/>
  <c r="D100" i="24"/>
  <c r="C100" i="24"/>
  <c r="F99" i="24"/>
  <c r="M106" i="20"/>
  <c r="B107" i="20"/>
  <c r="AI56" i="19"/>
  <c r="AS56" i="19"/>
  <c r="AQ57" i="19"/>
  <c r="AU56" i="19"/>
  <c r="AH56" i="19"/>
  <c r="AG56" i="19"/>
  <c r="AT56" i="19"/>
  <c r="BB56" i="19"/>
  <c r="AE99" i="24"/>
  <c r="Z99" i="24"/>
  <c r="AF99" i="24" s="1"/>
  <c r="AC100" i="24"/>
  <c r="AR100" i="24" s="1"/>
  <c r="AW99" i="24"/>
  <c r="P99" i="24"/>
  <c r="W99" i="24"/>
  <c r="Y99" i="24" s="1"/>
  <c r="AB100" i="24"/>
  <c r="AH87" i="23"/>
  <c r="AU87" i="23"/>
  <c r="O88" i="23"/>
  <c r="Q88" i="23" s="1"/>
  <c r="AI87" i="23"/>
  <c r="AQ88" i="23"/>
  <c r="AG87" i="23"/>
  <c r="AT87" i="23"/>
  <c r="BB87" i="23"/>
  <c r="AI97" i="22"/>
  <c r="AG97" i="22"/>
  <c r="AT97" i="22"/>
  <c r="BB97" i="22"/>
  <c r="AH97" i="22"/>
  <c r="AU97" i="22"/>
  <c r="O98" i="22"/>
  <c r="Q98" i="22" s="1"/>
  <c r="AQ98" i="22"/>
  <c r="AQ87" i="20"/>
  <c r="AI86" i="20"/>
  <c r="AH86" i="20"/>
  <c r="AU86" i="20"/>
  <c r="O87" i="20"/>
  <c r="Q87" i="20" s="1"/>
  <c r="AG86" i="20"/>
  <c r="AT86" i="20"/>
  <c r="AS86" i="20"/>
  <c r="BB86" i="20"/>
  <c r="K170" i="15" l="1"/>
  <c r="D176" i="32" s="1"/>
  <c r="E176" i="32" s="1"/>
  <c r="C43" i="15"/>
  <c r="H49" i="32"/>
  <c r="L121" i="23"/>
  <c r="L122" i="19"/>
  <c r="B123" i="19"/>
  <c r="D118" i="22"/>
  <c r="C118" i="22"/>
  <c r="B118" i="22" s="1"/>
  <c r="F117" i="22"/>
  <c r="B122" i="23"/>
  <c r="L99" i="24"/>
  <c r="M99" i="24"/>
  <c r="AD99" i="24"/>
  <c r="B100" i="24"/>
  <c r="O100" i="24" s="1"/>
  <c r="Q100" i="24" s="1"/>
  <c r="D108" i="20"/>
  <c r="F107" i="20"/>
  <c r="C108" i="20"/>
  <c r="O57" i="19"/>
  <c r="Q57" i="19" s="1"/>
  <c r="AQ100" i="24"/>
  <c r="AI99" i="24"/>
  <c r="AH99" i="24"/>
  <c r="AU99" i="24"/>
  <c r="AS99" i="24"/>
  <c r="BB99" i="24"/>
  <c r="AG99" i="24"/>
  <c r="AT99" i="24"/>
  <c r="AB89" i="23"/>
  <c r="AD88" i="23"/>
  <c r="P88" i="23"/>
  <c r="AC89" i="23"/>
  <c r="AR89" i="23" s="1"/>
  <c r="AW88" i="23"/>
  <c r="AE88" i="23"/>
  <c r="Z88" i="23"/>
  <c r="AF88" i="23" s="1"/>
  <c r="W88" i="23"/>
  <c r="Y88" i="23" s="1"/>
  <c r="P98" i="22"/>
  <c r="AE98" i="22"/>
  <c r="Z98" i="22"/>
  <c r="AF98" i="22" s="1"/>
  <c r="AW98" i="22"/>
  <c r="AC99" i="22"/>
  <c r="AR99" i="22" s="1"/>
  <c r="W98" i="22"/>
  <c r="Y98" i="22" s="1"/>
  <c r="AB99" i="22"/>
  <c r="O99" i="22"/>
  <c r="Q99" i="22" s="1"/>
  <c r="AD98" i="22"/>
  <c r="AD87" i="20"/>
  <c r="AE87" i="20"/>
  <c r="Z87" i="20"/>
  <c r="AF87" i="20" s="1"/>
  <c r="P87" i="20"/>
  <c r="AC88" i="20"/>
  <c r="AR88" i="20" s="1"/>
  <c r="AW87" i="20"/>
  <c r="W87" i="20"/>
  <c r="Y87" i="20" s="1"/>
  <c r="AB88" i="20"/>
  <c r="K171" i="15" l="1"/>
  <c r="D177" i="32" s="1"/>
  <c r="E177" i="32" s="1"/>
  <c r="B43" i="15"/>
  <c r="G49" i="32"/>
  <c r="F49" i="32" s="1"/>
  <c r="D124" i="19"/>
  <c r="C124" i="19"/>
  <c r="F123" i="19"/>
  <c r="B124" i="19"/>
  <c r="D119" i="22"/>
  <c r="C119" i="22"/>
  <c r="B119" i="22" s="1"/>
  <c r="H118" i="22"/>
  <c r="G118" i="22"/>
  <c r="F118" i="22"/>
  <c r="L117" i="22"/>
  <c r="M117" i="22"/>
  <c r="C123" i="23"/>
  <c r="B123" i="23" s="1"/>
  <c r="F122" i="23"/>
  <c r="D123" i="23"/>
  <c r="D101" i="24"/>
  <c r="AB101" i="24" s="1"/>
  <c r="AQ101" i="24" s="1"/>
  <c r="C101" i="24"/>
  <c r="F100" i="24"/>
  <c r="AD100" i="24" s="1"/>
  <c r="L107" i="20"/>
  <c r="M107" i="20"/>
  <c r="B108" i="20"/>
  <c r="AD57" i="19"/>
  <c r="AB58" i="19"/>
  <c r="AW57" i="19"/>
  <c r="W57" i="19"/>
  <c r="Y57" i="19" s="1"/>
  <c r="AC58" i="19"/>
  <c r="AR58" i="19" s="1"/>
  <c r="P57" i="19"/>
  <c r="Z57" i="19"/>
  <c r="AF57" i="19" s="1"/>
  <c r="AE57" i="19"/>
  <c r="AE100" i="24"/>
  <c r="Z100" i="24"/>
  <c r="AF100" i="24" s="1"/>
  <c r="AW100" i="24"/>
  <c r="P100" i="24"/>
  <c r="AC101" i="24"/>
  <c r="AR101" i="24" s="1"/>
  <c r="W100" i="24"/>
  <c r="Y100" i="24" s="1"/>
  <c r="AG88" i="23"/>
  <c r="AT88" i="23"/>
  <c r="O89" i="23"/>
  <c r="Q89" i="23" s="1"/>
  <c r="AS88" i="23"/>
  <c r="BB88" i="23"/>
  <c r="AI88" i="23"/>
  <c r="AU88" i="23"/>
  <c r="AH88" i="23"/>
  <c r="AQ89" i="23"/>
  <c r="P99" i="22"/>
  <c r="AE99" i="22"/>
  <c r="Z99" i="22"/>
  <c r="AF99" i="22" s="1"/>
  <c r="AW99" i="22"/>
  <c r="AC100" i="22"/>
  <c r="AR100" i="22" s="1"/>
  <c r="W99" i="22"/>
  <c r="Y99" i="22" s="1"/>
  <c r="AS98" i="22"/>
  <c r="BB98" i="22"/>
  <c r="AH98" i="22"/>
  <c r="AU98" i="22"/>
  <c r="AB100" i="22"/>
  <c r="AI98" i="22"/>
  <c r="AG98" i="22"/>
  <c r="AT98" i="22"/>
  <c r="AQ99" i="22"/>
  <c r="O100" i="22"/>
  <c r="Q100" i="22" s="1"/>
  <c r="AD99" i="22"/>
  <c r="AS99" i="22" s="1"/>
  <c r="AG87" i="20"/>
  <c r="AT87" i="20"/>
  <c r="AQ88" i="20"/>
  <c r="O88" i="20"/>
  <c r="Q88" i="20" s="1"/>
  <c r="AI87" i="20"/>
  <c r="AH87" i="20"/>
  <c r="AU87" i="20"/>
  <c r="AS87" i="20"/>
  <c r="BB87" i="20"/>
  <c r="K172" i="15" l="1"/>
  <c r="D178" i="32" s="1"/>
  <c r="E178" i="32" s="1"/>
  <c r="F43" i="15"/>
  <c r="J43" i="15" s="1"/>
  <c r="D44" i="15"/>
  <c r="L118" i="22"/>
  <c r="D125" i="19"/>
  <c r="C125" i="19"/>
  <c r="F124" i="19"/>
  <c r="M124" i="19" s="1"/>
  <c r="L123" i="19"/>
  <c r="M123" i="19"/>
  <c r="D120" i="22"/>
  <c r="C120" i="22"/>
  <c r="F119" i="22"/>
  <c r="M119" i="22" s="1"/>
  <c r="M118" i="22"/>
  <c r="M122" i="23"/>
  <c r="L122" i="23"/>
  <c r="D124" i="23"/>
  <c r="F123" i="23"/>
  <c r="M123" i="23" s="1"/>
  <c r="C124" i="23"/>
  <c r="B124" i="23"/>
  <c r="M100" i="24"/>
  <c r="L100" i="24"/>
  <c r="B101" i="24"/>
  <c r="D109" i="20"/>
  <c r="F108" i="20"/>
  <c r="C109" i="20"/>
  <c r="BB57" i="19"/>
  <c r="AU57" i="19"/>
  <c r="AH57" i="19"/>
  <c r="AQ58" i="19"/>
  <c r="AT57" i="19"/>
  <c r="AG57" i="19"/>
  <c r="AI57" i="19"/>
  <c r="AS57" i="19"/>
  <c r="AI100" i="24"/>
  <c r="O101" i="24"/>
  <c r="Q101" i="24" s="1"/>
  <c r="AS100" i="24"/>
  <c r="BB100" i="24"/>
  <c r="AG100" i="24"/>
  <c r="AT100" i="24"/>
  <c r="AH100" i="24"/>
  <c r="AU100" i="24"/>
  <c r="AB90" i="23"/>
  <c r="AQ90" i="23" s="1"/>
  <c r="AD89" i="23"/>
  <c r="P89" i="23"/>
  <c r="AC90" i="23"/>
  <c r="AR90" i="23" s="1"/>
  <c r="AW89" i="23"/>
  <c r="AE89" i="23"/>
  <c r="Z89" i="23"/>
  <c r="AF89" i="23" s="1"/>
  <c r="W89" i="23"/>
  <c r="Y89" i="23" s="1"/>
  <c r="P100" i="22"/>
  <c r="AE100" i="22"/>
  <c r="Z100" i="22"/>
  <c r="AF100" i="22" s="1"/>
  <c r="AW100" i="22"/>
  <c r="AC101" i="22"/>
  <c r="AR101" i="22" s="1"/>
  <c r="W100" i="22"/>
  <c r="Y100" i="22" s="1"/>
  <c r="AG99" i="22"/>
  <c r="AT99" i="22"/>
  <c r="O101" i="22"/>
  <c r="Q101" i="22" s="1"/>
  <c r="AQ100" i="22"/>
  <c r="AU99" i="22"/>
  <c r="AH99" i="22"/>
  <c r="AD100" i="22"/>
  <c r="AS100" i="22" s="1"/>
  <c r="AB101" i="22"/>
  <c r="BB99" i="22"/>
  <c r="AI99" i="22"/>
  <c r="AB89" i="20"/>
  <c r="AE88" i="20"/>
  <c r="Z88" i="20"/>
  <c r="AF88" i="20" s="1"/>
  <c r="P88" i="20"/>
  <c r="AC89" i="20"/>
  <c r="AR89" i="20" s="1"/>
  <c r="AW88" i="20"/>
  <c r="W88" i="20"/>
  <c r="Y88" i="20" s="1"/>
  <c r="AD88" i="20"/>
  <c r="K173" i="15" l="1"/>
  <c r="D179" i="32" s="1"/>
  <c r="E179" i="32" s="1"/>
  <c r="C44" i="15"/>
  <c r="H50" i="32"/>
  <c r="L123" i="23"/>
  <c r="L124" i="19"/>
  <c r="B125" i="19"/>
  <c r="L119" i="22"/>
  <c r="B120" i="22"/>
  <c r="C125" i="23"/>
  <c r="B125" i="23" s="1"/>
  <c r="F124" i="23"/>
  <c r="M124" i="23" s="1"/>
  <c r="D125" i="23"/>
  <c r="D102" i="24"/>
  <c r="AB102" i="24" s="1"/>
  <c r="F101" i="24"/>
  <c r="C102" i="24"/>
  <c r="L108" i="20"/>
  <c r="M108" i="20"/>
  <c r="B109" i="20"/>
  <c r="O58" i="19"/>
  <c r="Q58" i="19" s="1"/>
  <c r="AE101" i="24"/>
  <c r="Z101" i="24"/>
  <c r="AF101" i="24" s="1"/>
  <c r="AC102" i="24"/>
  <c r="AR102" i="24" s="1"/>
  <c r="P101" i="24"/>
  <c r="AW101" i="24"/>
  <c r="W101" i="24"/>
  <c r="Y101" i="24" s="1"/>
  <c r="AD101" i="24"/>
  <c r="AG89" i="23"/>
  <c r="AT89" i="23"/>
  <c r="AI89" i="23"/>
  <c r="AS89" i="23"/>
  <c r="BB89" i="23"/>
  <c r="O90" i="23"/>
  <c r="Q90" i="23" s="1"/>
  <c r="AH89" i="23"/>
  <c r="AU89" i="23"/>
  <c r="AI100" i="22"/>
  <c r="BB100" i="22"/>
  <c r="P101" i="22"/>
  <c r="AE101" i="22"/>
  <c r="Z101" i="22"/>
  <c r="AF101" i="22" s="1"/>
  <c r="AW101" i="22"/>
  <c r="AC102" i="22"/>
  <c r="AR102" i="22" s="1"/>
  <c r="W101" i="22"/>
  <c r="Y101" i="22" s="1"/>
  <c r="O102" i="22"/>
  <c r="Q102" i="22" s="1"/>
  <c r="AH100" i="22"/>
  <c r="AU100" i="22"/>
  <c r="AD101" i="22"/>
  <c r="AS101" i="22" s="1"/>
  <c r="AG100" i="22"/>
  <c r="AT100" i="22"/>
  <c r="AQ101" i="22"/>
  <c r="AB102" i="22"/>
  <c r="AS88" i="20"/>
  <c r="BB88" i="20"/>
  <c r="O89" i="20"/>
  <c r="Q89" i="20" s="1"/>
  <c r="AI88" i="20"/>
  <c r="AU88" i="20"/>
  <c r="AH88" i="20"/>
  <c r="AG88" i="20"/>
  <c r="AT88" i="20"/>
  <c r="AQ89" i="20"/>
  <c r="K174" i="15" l="1"/>
  <c r="D180" i="32" s="1"/>
  <c r="E180" i="32" s="1"/>
  <c r="B44" i="15"/>
  <c r="G50" i="32"/>
  <c r="F50" i="32" s="1"/>
  <c r="D126" i="19"/>
  <c r="C126" i="19"/>
  <c r="B126" i="19" s="1"/>
  <c r="F125" i="19"/>
  <c r="D121" i="22"/>
  <c r="C121" i="22"/>
  <c r="B121" i="22" s="1"/>
  <c r="F120" i="22"/>
  <c r="D126" i="23"/>
  <c r="C126" i="23"/>
  <c r="F125" i="23"/>
  <c r="L125" i="23" s="1"/>
  <c r="L124" i="23"/>
  <c r="M125" i="23"/>
  <c r="M101" i="24"/>
  <c r="L101" i="24"/>
  <c r="B102" i="24"/>
  <c r="D110" i="20"/>
  <c r="C110" i="20"/>
  <c r="F109" i="20"/>
  <c r="AC59" i="19"/>
  <c r="AR59" i="19" s="1"/>
  <c r="AW58" i="19"/>
  <c r="W58" i="19"/>
  <c r="Y58" i="19" s="1"/>
  <c r="Z58" i="19"/>
  <c r="AF58" i="19" s="1"/>
  <c r="P58" i="19"/>
  <c r="AD58" i="19"/>
  <c r="AE58" i="19"/>
  <c r="AB59" i="19"/>
  <c r="AS101" i="24"/>
  <c r="BB101" i="24"/>
  <c r="AQ102" i="24"/>
  <c r="AI101" i="24"/>
  <c r="O102" i="24"/>
  <c r="Q102" i="24" s="1"/>
  <c r="AG101" i="24"/>
  <c r="AT101" i="24"/>
  <c r="AU101" i="24"/>
  <c r="AH101" i="24"/>
  <c r="AD90" i="23"/>
  <c r="AB91" i="23"/>
  <c r="P90" i="23"/>
  <c r="AC91" i="23"/>
  <c r="AR91" i="23" s="1"/>
  <c r="AW90" i="23"/>
  <c r="AE90" i="23"/>
  <c r="Z90" i="23"/>
  <c r="AF90" i="23" s="1"/>
  <c r="W90" i="23"/>
  <c r="Y90" i="23" s="1"/>
  <c r="AI101" i="22"/>
  <c r="P102" i="22"/>
  <c r="AE102" i="22"/>
  <c r="Z102" i="22"/>
  <c r="AF102" i="22" s="1"/>
  <c r="AW102" i="22"/>
  <c r="AC103" i="22"/>
  <c r="AR103" i="22" s="1"/>
  <c r="W102" i="22"/>
  <c r="Y102" i="22" s="1"/>
  <c r="AG101" i="22"/>
  <c r="AT101" i="22"/>
  <c r="AD102" i="22"/>
  <c r="AS102" i="22" s="1"/>
  <c r="AH101" i="22"/>
  <c r="AU101" i="22"/>
  <c r="AQ102" i="22"/>
  <c r="AB103" i="22"/>
  <c r="BB101" i="22"/>
  <c r="AD89" i="20"/>
  <c r="AE89" i="20"/>
  <c r="Z89" i="20"/>
  <c r="AF89" i="20" s="1"/>
  <c r="P89" i="20"/>
  <c r="AC90" i="20"/>
  <c r="AR90" i="20" s="1"/>
  <c r="AW89" i="20"/>
  <c r="W89" i="20"/>
  <c r="Y89" i="20" s="1"/>
  <c r="AB90" i="20"/>
  <c r="K175" i="15" l="1"/>
  <c r="D181" i="32" s="1"/>
  <c r="E181" i="32" s="1"/>
  <c r="F44" i="15"/>
  <c r="J44" i="15" s="1"/>
  <c r="D45" i="15"/>
  <c r="D127" i="19"/>
  <c r="C127" i="19"/>
  <c r="F126" i="19"/>
  <c r="M126" i="19" s="1"/>
  <c r="L125" i="19"/>
  <c r="M125" i="19"/>
  <c r="D122" i="22"/>
  <c r="C122" i="22"/>
  <c r="F121" i="22"/>
  <c r="L121" i="22" s="1"/>
  <c r="L120" i="22"/>
  <c r="M120" i="22"/>
  <c r="B126" i="23"/>
  <c r="D103" i="24"/>
  <c r="AB103" i="24" s="1"/>
  <c r="F102" i="24"/>
  <c r="C103" i="24"/>
  <c r="L109" i="20"/>
  <c r="M109" i="20"/>
  <c r="B110" i="20"/>
  <c r="BB58" i="19"/>
  <c r="AQ59" i="19"/>
  <c r="AU58" i="19"/>
  <c r="AH58" i="19"/>
  <c r="AI58" i="19"/>
  <c r="AT58" i="19"/>
  <c r="AG58" i="19"/>
  <c r="AS58" i="19"/>
  <c r="AD102" i="24"/>
  <c r="AE102" i="24"/>
  <c r="Z102" i="24"/>
  <c r="AF102" i="24" s="1"/>
  <c r="AW102" i="24"/>
  <c r="P102" i="24"/>
  <c r="AC103" i="24"/>
  <c r="AR103" i="24" s="1"/>
  <c r="W102" i="24"/>
  <c r="Y102" i="24" s="1"/>
  <c r="AU90" i="23"/>
  <c r="AH90" i="23"/>
  <c r="AG90" i="23"/>
  <c r="AT90" i="23"/>
  <c r="O91" i="23"/>
  <c r="Q91" i="23" s="1"/>
  <c r="AS90" i="23"/>
  <c r="BB90" i="23"/>
  <c r="AI90" i="23"/>
  <c r="AQ91" i="23"/>
  <c r="AH102" i="22"/>
  <c r="AU102" i="22"/>
  <c r="BB102" i="22"/>
  <c r="AG102" i="22"/>
  <c r="AT102" i="22"/>
  <c r="O103" i="22"/>
  <c r="Q103" i="22" s="1"/>
  <c r="AI102" i="22"/>
  <c r="AQ103" i="22"/>
  <c r="AG89" i="20"/>
  <c r="AT89" i="20"/>
  <c r="AQ90" i="20"/>
  <c r="O90" i="20"/>
  <c r="Q90" i="20" s="1"/>
  <c r="AI89" i="20"/>
  <c r="AH89" i="20"/>
  <c r="AU89" i="20"/>
  <c r="AS89" i="20"/>
  <c r="BB89" i="20"/>
  <c r="K176" i="15" l="1"/>
  <c r="D182" i="32" s="1"/>
  <c r="E182" i="32" s="1"/>
  <c r="C45" i="15"/>
  <c r="H51" i="32"/>
  <c r="M121" i="22"/>
  <c r="L126" i="19"/>
  <c r="B127" i="19"/>
  <c r="B122" i="22"/>
  <c r="C127" i="23"/>
  <c r="B127" i="23" s="1"/>
  <c r="F126" i="23"/>
  <c r="D127" i="23"/>
  <c r="L102" i="24"/>
  <c r="M102" i="24"/>
  <c r="B103" i="24"/>
  <c r="D111" i="20"/>
  <c r="C111" i="20"/>
  <c r="F110" i="20"/>
  <c r="O59" i="19"/>
  <c r="Q59" i="19" s="1"/>
  <c r="AI102" i="24"/>
  <c r="AG102" i="24"/>
  <c r="AT102" i="24"/>
  <c r="AS102" i="24"/>
  <c r="BB102" i="24"/>
  <c r="AH102" i="24"/>
  <c r="AU102" i="24"/>
  <c r="AQ103" i="24"/>
  <c r="P91" i="23"/>
  <c r="AC92" i="23"/>
  <c r="AR92" i="23" s="1"/>
  <c r="AW91" i="23"/>
  <c r="Z91" i="23"/>
  <c r="AF91" i="23" s="1"/>
  <c r="AE91" i="23"/>
  <c r="W91" i="23"/>
  <c r="Y91" i="23" s="1"/>
  <c r="AB92" i="23"/>
  <c r="O92" i="23"/>
  <c r="Q92" i="23" s="1"/>
  <c r="AD91" i="23"/>
  <c r="O104" i="22"/>
  <c r="Q104" i="22" s="1"/>
  <c r="AB104" i="22"/>
  <c r="P103" i="22"/>
  <c r="AE103" i="22"/>
  <c r="Z103" i="22"/>
  <c r="AF103" i="22" s="1"/>
  <c r="AW103" i="22"/>
  <c r="AC104" i="22"/>
  <c r="AR104" i="22" s="1"/>
  <c r="W103" i="22"/>
  <c r="Y103" i="22" s="1"/>
  <c r="AD103" i="22"/>
  <c r="AE90" i="20"/>
  <c r="Z90" i="20"/>
  <c r="AF90" i="20" s="1"/>
  <c r="P90" i="20"/>
  <c r="AW90" i="20"/>
  <c r="AC91" i="20"/>
  <c r="AR91" i="20" s="1"/>
  <c r="W90" i="20"/>
  <c r="Y90" i="20" s="1"/>
  <c r="AB91" i="20"/>
  <c r="AD90" i="20"/>
  <c r="K177" i="15" l="1"/>
  <c r="D183" i="32" s="1"/>
  <c r="E183" i="32" s="1"/>
  <c r="G51" i="32"/>
  <c r="F51" i="32" s="1"/>
  <c r="B45" i="15"/>
  <c r="D128" i="19"/>
  <c r="C128" i="19"/>
  <c r="B128" i="19" s="1"/>
  <c r="F127" i="19"/>
  <c r="D123" i="22"/>
  <c r="C123" i="22"/>
  <c r="B123" i="22" s="1"/>
  <c r="F122" i="22"/>
  <c r="M126" i="23"/>
  <c r="L126" i="23"/>
  <c r="D128" i="23"/>
  <c r="F127" i="23"/>
  <c r="M127" i="23" s="1"/>
  <c r="C128" i="23"/>
  <c r="B128" i="23"/>
  <c r="D104" i="24"/>
  <c r="C104" i="24"/>
  <c r="F103" i="24"/>
  <c r="O103" i="24"/>
  <c r="Q103" i="24" s="1"/>
  <c r="L110" i="20"/>
  <c r="M110" i="20"/>
  <c r="B111" i="20"/>
  <c r="AE59" i="19"/>
  <c r="AC60" i="19"/>
  <c r="AR60" i="19" s="1"/>
  <c r="P59" i="19"/>
  <c r="Z59" i="19"/>
  <c r="AF59" i="19" s="1"/>
  <c r="W59" i="19"/>
  <c r="Y59" i="19" s="1"/>
  <c r="AW59" i="19"/>
  <c r="AD59" i="19"/>
  <c r="AB60" i="19"/>
  <c r="P92" i="23"/>
  <c r="AC93" i="23"/>
  <c r="AR93" i="23" s="1"/>
  <c r="AW92" i="23"/>
  <c r="AE92" i="23"/>
  <c r="Z92" i="23"/>
  <c r="AF92" i="23" s="1"/>
  <c r="W92" i="23"/>
  <c r="Y92" i="23" s="1"/>
  <c r="AQ92" i="23"/>
  <c r="AH91" i="23"/>
  <c r="AU91" i="23"/>
  <c r="AI91" i="23"/>
  <c r="O93" i="23"/>
  <c r="Q93" i="23" s="1"/>
  <c r="AB93" i="23"/>
  <c r="AG91" i="23"/>
  <c r="AT91" i="23"/>
  <c r="AS91" i="23"/>
  <c r="BB91" i="23"/>
  <c r="AD92" i="23"/>
  <c r="AS92" i="23" s="1"/>
  <c r="AB105" i="22"/>
  <c r="AQ105" i="22" s="1"/>
  <c r="AG103" i="22"/>
  <c r="AT103" i="22"/>
  <c r="AS103" i="22"/>
  <c r="BB103" i="22"/>
  <c r="AU103" i="22"/>
  <c r="AH103" i="22"/>
  <c r="P104" i="22"/>
  <c r="AE104" i="22"/>
  <c r="Z104" i="22"/>
  <c r="AF104" i="22" s="1"/>
  <c r="AW104" i="22"/>
  <c r="AC105" i="22"/>
  <c r="AR105" i="22" s="1"/>
  <c r="W104" i="22"/>
  <c r="Y104" i="22" s="1"/>
  <c r="AQ104" i="22"/>
  <c r="O105" i="22"/>
  <c r="Q105" i="22" s="1"/>
  <c r="AI103" i="22"/>
  <c r="AD104" i="22"/>
  <c r="AS104" i="22" s="1"/>
  <c r="AQ91" i="20"/>
  <c r="AI90" i="20"/>
  <c r="AH90" i="20"/>
  <c r="AU90" i="20"/>
  <c r="AG90" i="20"/>
  <c r="AT90" i="20"/>
  <c r="O91" i="20"/>
  <c r="Q91" i="20" s="1"/>
  <c r="AS90" i="20"/>
  <c r="BB90" i="20"/>
  <c r="K178" i="15" l="1"/>
  <c r="D184" i="32" s="1"/>
  <c r="E184" i="32" s="1"/>
  <c r="F45" i="15"/>
  <c r="J45" i="15" s="1"/>
  <c r="D46" i="15"/>
  <c r="L127" i="23"/>
  <c r="D129" i="19"/>
  <c r="C129" i="19"/>
  <c r="F128" i="19"/>
  <c r="M128" i="19" s="1"/>
  <c r="L127" i="19"/>
  <c r="M127" i="19"/>
  <c r="D124" i="22"/>
  <c r="C124" i="22"/>
  <c r="F123" i="22"/>
  <c r="M123" i="22" s="1"/>
  <c r="L122" i="22"/>
  <c r="M122" i="22"/>
  <c r="L123" i="22"/>
  <c r="C129" i="23"/>
  <c r="B129" i="23" s="1"/>
  <c r="F128" i="23"/>
  <c r="M128" i="23" s="1"/>
  <c r="D129" i="23"/>
  <c r="L103" i="24"/>
  <c r="M103" i="24"/>
  <c r="AD103" i="24"/>
  <c r="B104" i="24"/>
  <c r="AE103" i="24"/>
  <c r="AT103" i="24" s="1"/>
  <c r="P103" i="24"/>
  <c r="W103" i="24"/>
  <c r="Y103" i="24" s="1"/>
  <c r="AC104" i="24"/>
  <c r="AR104" i="24" s="1"/>
  <c r="AW103" i="24"/>
  <c r="Z103" i="24"/>
  <c r="AF103" i="24" s="1"/>
  <c r="AB104" i="24"/>
  <c r="AQ104" i="24" s="1"/>
  <c r="D112" i="20"/>
  <c r="F111" i="20"/>
  <c r="C112" i="20"/>
  <c r="B112" i="20" s="1"/>
  <c r="AS59" i="19"/>
  <c r="AU59" i="19"/>
  <c r="AH59" i="19"/>
  <c r="AQ60" i="19"/>
  <c r="BB59" i="19"/>
  <c r="AI59" i="19"/>
  <c r="AT59" i="19"/>
  <c r="AG59" i="19"/>
  <c r="P93" i="23"/>
  <c r="AW93" i="23"/>
  <c r="AE93" i="23"/>
  <c r="Z93" i="23"/>
  <c r="AF93" i="23" s="1"/>
  <c r="AC94" i="23"/>
  <c r="AR94" i="23" s="1"/>
  <c r="W93" i="23"/>
  <c r="Y93" i="23" s="1"/>
  <c r="AI92" i="23"/>
  <c r="BB92" i="23"/>
  <c r="AQ93" i="23"/>
  <c r="AB94" i="23"/>
  <c r="AU92" i="23"/>
  <c r="AH92" i="23"/>
  <c r="AD93" i="23"/>
  <c r="AS93" i="23" s="1"/>
  <c r="AG92" i="23"/>
  <c r="AT92" i="23"/>
  <c r="P105" i="22"/>
  <c r="AC106" i="22"/>
  <c r="AR106" i="22" s="1"/>
  <c r="AE105" i="22"/>
  <c r="Z105" i="22"/>
  <c r="AF105" i="22" s="1"/>
  <c r="AW105" i="22"/>
  <c r="W105" i="22"/>
  <c r="Y105" i="22" s="1"/>
  <c r="AI104" i="22"/>
  <c r="AD105" i="22"/>
  <c r="AB106" i="22"/>
  <c r="BB104" i="22"/>
  <c r="AH104" i="22"/>
  <c r="AU104" i="22"/>
  <c r="O106" i="22"/>
  <c r="Q106" i="22" s="1"/>
  <c r="AG104" i="22"/>
  <c r="AT104" i="22"/>
  <c r="AE91" i="20"/>
  <c r="Z91" i="20"/>
  <c r="AF91" i="20" s="1"/>
  <c r="P91" i="20"/>
  <c r="AC92" i="20"/>
  <c r="AR92" i="20" s="1"/>
  <c r="AW91" i="20"/>
  <c r="W91" i="20"/>
  <c r="Y91" i="20" s="1"/>
  <c r="AD91" i="20"/>
  <c r="AB92" i="20"/>
  <c r="K179" i="15" l="1"/>
  <c r="D185" i="32" s="1"/>
  <c r="E185" i="32" s="1"/>
  <c r="C46" i="15"/>
  <c r="H52" i="32"/>
  <c r="L128" i="23"/>
  <c r="L128" i="19"/>
  <c r="B129" i="19"/>
  <c r="B124" i="22"/>
  <c r="D130" i="23"/>
  <c r="C130" i="23"/>
  <c r="B130" i="23" s="1"/>
  <c r="F129" i="23"/>
  <c r="M129" i="23" s="1"/>
  <c r="AU103" i="24"/>
  <c r="AH103" i="24"/>
  <c r="AS103" i="24"/>
  <c r="AG103" i="24"/>
  <c r="BB103" i="24"/>
  <c r="D105" i="24"/>
  <c r="C105" i="24"/>
  <c r="F104" i="24"/>
  <c r="O104" i="24"/>
  <c r="Q104" i="24" s="1"/>
  <c r="AI103" i="24"/>
  <c r="D113" i="20"/>
  <c r="C113" i="20"/>
  <c r="F112" i="20"/>
  <c r="L112" i="20" s="1"/>
  <c r="L111" i="20"/>
  <c r="M111" i="20"/>
  <c r="O60" i="19"/>
  <c r="Q60" i="19" s="1"/>
  <c r="BB93" i="23"/>
  <c r="AQ94" i="23"/>
  <c r="AG93" i="23"/>
  <c r="AT93" i="23"/>
  <c r="O94" i="23"/>
  <c r="Q94" i="23" s="1"/>
  <c r="AI93" i="23"/>
  <c r="AH93" i="23"/>
  <c r="AU93" i="23"/>
  <c r="AI105" i="22"/>
  <c r="P106" i="22"/>
  <c r="AC107" i="22"/>
  <c r="AR107" i="22" s="1"/>
  <c r="AW106" i="22"/>
  <c r="Z106" i="22"/>
  <c r="AF106" i="22" s="1"/>
  <c r="W106" i="22"/>
  <c r="Y106" i="22" s="1"/>
  <c r="AE106" i="22"/>
  <c r="AD106" i="22"/>
  <c r="AS106" i="22" s="1"/>
  <c r="AQ106" i="22"/>
  <c r="AG105" i="22"/>
  <c r="AT105" i="22"/>
  <c r="O107" i="22"/>
  <c r="Q107" i="22" s="1"/>
  <c r="AU105" i="22"/>
  <c r="AH105" i="22"/>
  <c r="AS105" i="22"/>
  <c r="BB105" i="22"/>
  <c r="AB107" i="22"/>
  <c r="AS91" i="20"/>
  <c r="BB91" i="20"/>
  <c r="AQ92" i="20"/>
  <c r="AI91" i="20"/>
  <c r="AH91" i="20"/>
  <c r="AU91" i="20"/>
  <c r="O92" i="20"/>
  <c r="Q92" i="20" s="1"/>
  <c r="AG91" i="20"/>
  <c r="AT91" i="20"/>
  <c r="K180" i="15" l="1"/>
  <c r="D186" i="32" s="1"/>
  <c r="E186" i="32" s="1"/>
  <c r="G52" i="32"/>
  <c r="B46" i="15"/>
  <c r="M112" i="20"/>
  <c r="L129" i="23"/>
  <c r="D130" i="19"/>
  <c r="C130" i="19"/>
  <c r="B130" i="19" s="1"/>
  <c r="F129" i="19"/>
  <c r="D125" i="22"/>
  <c r="C125" i="22"/>
  <c r="B125" i="22" s="1"/>
  <c r="F124" i="22"/>
  <c r="F130" i="23"/>
  <c r="D131" i="23"/>
  <c r="C131" i="23"/>
  <c r="B131" i="23" s="1"/>
  <c r="H130" i="23"/>
  <c r="G130" i="23"/>
  <c r="M130" i="23" s="1"/>
  <c r="AB105" i="24"/>
  <c r="AQ105" i="24" s="1"/>
  <c r="AE104" i="24"/>
  <c r="AT104" i="24" s="1"/>
  <c r="AC105" i="24"/>
  <c r="AR105" i="24" s="1"/>
  <c r="Z104" i="24"/>
  <c r="AF104" i="24" s="1"/>
  <c r="W104" i="24"/>
  <c r="Y104" i="24" s="1"/>
  <c r="AW104" i="24"/>
  <c r="P104" i="24"/>
  <c r="B105" i="24"/>
  <c r="M104" i="24"/>
  <c r="AD104" i="24"/>
  <c r="L104" i="24"/>
  <c r="B113" i="20"/>
  <c r="AB61" i="19"/>
  <c r="AW60" i="19"/>
  <c r="W60" i="19"/>
  <c r="Y60" i="19" s="1"/>
  <c r="Z60" i="19"/>
  <c r="AF60" i="19" s="1"/>
  <c r="AC61" i="19"/>
  <c r="AR61" i="19" s="1"/>
  <c r="P60" i="19"/>
  <c r="AE60" i="19"/>
  <c r="AD60" i="19"/>
  <c r="AB95" i="23"/>
  <c r="AQ95" i="23" s="1"/>
  <c r="AE94" i="23"/>
  <c r="AD94" i="23"/>
  <c r="P94" i="23"/>
  <c r="Z94" i="23"/>
  <c r="AF94" i="23" s="1"/>
  <c r="AW94" i="23"/>
  <c r="AC95" i="23"/>
  <c r="AR95" i="23" s="1"/>
  <c r="W94" i="23"/>
  <c r="Y94" i="23" s="1"/>
  <c r="AI106" i="22"/>
  <c r="BB106" i="22"/>
  <c r="P107" i="22"/>
  <c r="AC108" i="22"/>
  <c r="AR108" i="22" s="1"/>
  <c r="AW107" i="22"/>
  <c r="AE107" i="22"/>
  <c r="Z107" i="22"/>
  <c r="AF107" i="22" s="1"/>
  <c r="W107" i="22"/>
  <c r="Y107" i="22" s="1"/>
  <c r="AB108" i="22"/>
  <c r="AT106" i="22"/>
  <c r="AG106" i="22"/>
  <c r="AU106" i="22"/>
  <c r="AH106" i="22"/>
  <c r="AQ107" i="22"/>
  <c r="AD107" i="22"/>
  <c r="AS107" i="22" s="1"/>
  <c r="AD92" i="20"/>
  <c r="AE92" i="20"/>
  <c r="Z92" i="20"/>
  <c r="AF92" i="20" s="1"/>
  <c r="AC93" i="20"/>
  <c r="AR93" i="20" s="1"/>
  <c r="AW92" i="20"/>
  <c r="P92" i="20"/>
  <c r="W92" i="20"/>
  <c r="Y92" i="20" s="1"/>
  <c r="AB93" i="20"/>
  <c r="K181" i="15" l="1"/>
  <c r="D187" i="32" s="1"/>
  <c r="E187" i="32" s="1"/>
  <c r="F46" i="15"/>
  <c r="G46" i="15"/>
  <c r="D47" i="15"/>
  <c r="H46" i="15"/>
  <c r="D131" i="19"/>
  <c r="C131" i="19"/>
  <c r="H130" i="19"/>
  <c r="B131" i="19"/>
  <c r="G130" i="19"/>
  <c r="F130" i="19"/>
  <c r="L129" i="19"/>
  <c r="M129" i="19"/>
  <c r="D126" i="22"/>
  <c r="C126" i="22"/>
  <c r="F125" i="22"/>
  <c r="M125" i="22" s="1"/>
  <c r="L124" i="22"/>
  <c r="M124" i="22"/>
  <c r="C132" i="23"/>
  <c r="B132" i="23" s="1"/>
  <c r="F131" i="23"/>
  <c r="L131" i="23" s="1"/>
  <c r="D132" i="23"/>
  <c r="L130" i="23"/>
  <c r="M131" i="23"/>
  <c r="AI104" i="24"/>
  <c r="BB104" i="24"/>
  <c r="AG104" i="24"/>
  <c r="AS104" i="24"/>
  <c r="D106" i="24"/>
  <c r="F105" i="24"/>
  <c r="C106" i="24"/>
  <c r="O105" i="24"/>
  <c r="Q105" i="24" s="1"/>
  <c r="AH104" i="24"/>
  <c r="AU104" i="24"/>
  <c r="D114" i="20"/>
  <c r="C114" i="20"/>
  <c r="F113" i="20"/>
  <c r="BB60" i="19"/>
  <c r="AU60" i="19"/>
  <c r="AH60" i="19"/>
  <c r="AQ61" i="19"/>
  <c r="AS60" i="19"/>
  <c r="AG60" i="19"/>
  <c r="AT60" i="19"/>
  <c r="AI60" i="19"/>
  <c r="AI94" i="23"/>
  <c r="AS94" i="23"/>
  <c r="BB94" i="23"/>
  <c r="AG94" i="23"/>
  <c r="AT94" i="23"/>
  <c r="AH94" i="23"/>
  <c r="AU94" i="23"/>
  <c r="O95" i="23"/>
  <c r="Q95" i="23" s="1"/>
  <c r="AI107" i="22"/>
  <c r="BB107" i="22"/>
  <c r="O108" i="22"/>
  <c r="Q108" i="22" s="1"/>
  <c r="AU107" i="22"/>
  <c r="AH107" i="22"/>
  <c r="AQ108" i="22"/>
  <c r="AT107" i="22"/>
  <c r="AG107" i="22"/>
  <c r="AQ93" i="20"/>
  <c r="O93" i="20"/>
  <c r="Q93" i="20" s="1"/>
  <c r="AI92" i="20"/>
  <c r="AH92" i="20"/>
  <c r="AU92" i="20"/>
  <c r="AT92" i="20"/>
  <c r="AG92" i="20"/>
  <c r="AS92" i="20"/>
  <c r="BB92" i="20"/>
  <c r="J46" i="15" l="1"/>
  <c r="K182" i="15"/>
  <c r="D188" i="32" s="1"/>
  <c r="E188" i="32" s="1"/>
  <c r="C47" i="15"/>
  <c r="H53" i="32"/>
  <c r="N52" i="32"/>
  <c r="L125" i="22"/>
  <c r="L130" i="19"/>
  <c r="D132" i="19"/>
  <c r="C132" i="19"/>
  <c r="F131" i="19"/>
  <c r="M131" i="19" s="1"/>
  <c r="M130" i="19"/>
  <c r="B126" i="22"/>
  <c r="D133" i="23"/>
  <c r="F132" i="23"/>
  <c r="M132" i="23" s="1"/>
  <c r="C133" i="23"/>
  <c r="B133" i="23" s="1"/>
  <c r="L105" i="24"/>
  <c r="M105" i="24"/>
  <c r="AD105" i="24"/>
  <c r="B106" i="24"/>
  <c r="AE105" i="24"/>
  <c r="AT105" i="24" s="1"/>
  <c r="W105" i="24"/>
  <c r="Y105" i="24" s="1"/>
  <c r="AC106" i="24"/>
  <c r="AR106" i="24" s="1"/>
  <c r="P105" i="24"/>
  <c r="Z105" i="24"/>
  <c r="AF105" i="24" s="1"/>
  <c r="AW105" i="24"/>
  <c r="AB106" i="24"/>
  <c r="AQ106" i="24" s="1"/>
  <c r="L113" i="20"/>
  <c r="M113" i="20"/>
  <c r="B114" i="20"/>
  <c r="O61" i="19"/>
  <c r="Q61" i="19" s="1"/>
  <c r="O96" i="23"/>
  <c r="Q96" i="23" s="1"/>
  <c r="AB96" i="23"/>
  <c r="P95" i="23"/>
  <c r="AE95" i="23"/>
  <c r="Z95" i="23"/>
  <c r="AF95" i="23" s="1"/>
  <c r="AW95" i="23"/>
  <c r="AC96" i="23"/>
  <c r="AR96" i="23" s="1"/>
  <c r="W95" i="23"/>
  <c r="Y95" i="23" s="1"/>
  <c r="AD95" i="23"/>
  <c r="AB94" i="20"/>
  <c r="P108" i="22"/>
  <c r="AC109" i="22"/>
  <c r="AR109" i="22" s="1"/>
  <c r="AW108" i="22"/>
  <c r="AE108" i="22"/>
  <c r="Z108" i="22"/>
  <c r="AF108" i="22" s="1"/>
  <c r="W108" i="22"/>
  <c r="Y108" i="22" s="1"/>
  <c r="AB109" i="22"/>
  <c r="AD108" i="22"/>
  <c r="AQ94" i="20"/>
  <c r="AD93" i="20"/>
  <c r="AC94" i="20"/>
  <c r="AR94" i="20" s="1"/>
  <c r="AE93" i="20"/>
  <c r="Z93" i="20"/>
  <c r="AF93" i="20" s="1"/>
  <c r="AW93" i="20"/>
  <c r="P93" i="20"/>
  <c r="W93" i="20"/>
  <c r="Y93" i="20" s="1"/>
  <c r="K183" i="15" l="1"/>
  <c r="D189" i="32" s="1"/>
  <c r="E189" i="32" s="1"/>
  <c r="B47" i="15"/>
  <c r="G53" i="32"/>
  <c r="F53" i="32" s="1"/>
  <c r="F52" i="32"/>
  <c r="L131" i="19"/>
  <c r="B132" i="19"/>
  <c r="D127" i="22"/>
  <c r="C127" i="22"/>
  <c r="B127" i="22" s="1"/>
  <c r="F126" i="22"/>
  <c r="C134" i="23"/>
  <c r="F133" i="23"/>
  <c r="M133" i="23" s="1"/>
  <c r="B134" i="23"/>
  <c r="D134" i="23"/>
  <c r="L132" i="23"/>
  <c r="AI105" i="24"/>
  <c r="AG105" i="24"/>
  <c r="AS105" i="24"/>
  <c r="AH105" i="24"/>
  <c r="AU105" i="24"/>
  <c r="BB105" i="24"/>
  <c r="D107" i="24"/>
  <c r="G106" i="24"/>
  <c r="H106" i="24"/>
  <c r="F106" i="24"/>
  <c r="C107" i="24"/>
  <c r="O106" i="24"/>
  <c r="Q106" i="24" s="1"/>
  <c r="D115" i="20"/>
  <c r="C115" i="20"/>
  <c r="F114" i="20"/>
  <c r="AB62" i="19"/>
  <c r="AD61" i="19"/>
  <c r="AE61" i="19"/>
  <c r="W61" i="19"/>
  <c r="Y61" i="19" s="1"/>
  <c r="AC62" i="19"/>
  <c r="AR62" i="19" s="1"/>
  <c r="AW61" i="19"/>
  <c r="P61" i="19"/>
  <c r="Z61" i="19"/>
  <c r="AF61" i="19" s="1"/>
  <c r="O97" i="23"/>
  <c r="Q97" i="23" s="1"/>
  <c r="P96" i="23"/>
  <c r="AE96" i="23"/>
  <c r="Z96" i="23"/>
  <c r="AF96" i="23" s="1"/>
  <c r="AW96" i="23"/>
  <c r="AC97" i="23"/>
  <c r="AR97" i="23" s="1"/>
  <c r="W96" i="23"/>
  <c r="Y96" i="23" s="1"/>
  <c r="AB97" i="23"/>
  <c r="AS95" i="23"/>
  <c r="BB95" i="23"/>
  <c r="AU95" i="23"/>
  <c r="AH95" i="23"/>
  <c r="AQ96" i="23"/>
  <c r="AI95" i="23"/>
  <c r="AG95" i="23"/>
  <c r="AT95" i="23"/>
  <c r="AD96" i="23"/>
  <c r="AS96" i="23" s="1"/>
  <c r="AI108" i="22"/>
  <c r="AQ109" i="22"/>
  <c r="AG108" i="22"/>
  <c r="AT108" i="22"/>
  <c r="AS108" i="22"/>
  <c r="BB108" i="22"/>
  <c r="O109" i="22"/>
  <c r="Q109" i="22" s="1"/>
  <c r="AU108" i="22"/>
  <c r="AH108" i="22"/>
  <c r="O94" i="20"/>
  <c r="Q94" i="20" s="1"/>
  <c r="AH93" i="20"/>
  <c r="AU93" i="20"/>
  <c r="AI93" i="20"/>
  <c r="AT93" i="20"/>
  <c r="AG93" i="20"/>
  <c r="AS93" i="20"/>
  <c r="BB93" i="20"/>
  <c r="K184" i="15" l="1"/>
  <c r="D190" i="32" s="1"/>
  <c r="E190" i="32" s="1"/>
  <c r="D48" i="15"/>
  <c r="F47" i="15"/>
  <c r="J47" i="15" s="1"/>
  <c r="D133" i="19"/>
  <c r="C133" i="19"/>
  <c r="B133" i="19" s="1"/>
  <c r="F132" i="19"/>
  <c r="D128" i="22"/>
  <c r="C128" i="22"/>
  <c r="F127" i="22"/>
  <c r="M127" i="22" s="1"/>
  <c r="L126" i="22"/>
  <c r="M126" i="22"/>
  <c r="L127" i="22"/>
  <c r="L133" i="23"/>
  <c r="D135" i="23"/>
  <c r="C135" i="23"/>
  <c r="B135" i="23" s="1"/>
  <c r="F134" i="23"/>
  <c r="M134" i="23"/>
  <c r="L134" i="23"/>
  <c r="B107" i="24"/>
  <c r="L106" i="24"/>
  <c r="AD106" i="24"/>
  <c r="AB107" i="24"/>
  <c r="AQ107" i="24" s="1"/>
  <c r="P106" i="24"/>
  <c r="W106" i="24"/>
  <c r="Y106" i="24" s="1"/>
  <c r="AC107" i="24"/>
  <c r="AR107" i="24" s="1"/>
  <c r="AW106" i="24"/>
  <c r="Z106" i="24"/>
  <c r="AF106" i="24" s="1"/>
  <c r="M106" i="24"/>
  <c r="AE106" i="24"/>
  <c r="AT106" i="24" s="1"/>
  <c r="L114" i="20"/>
  <c r="M114" i="20"/>
  <c r="B115" i="20"/>
  <c r="AS61" i="19"/>
  <c r="AG61" i="19"/>
  <c r="AT61" i="19"/>
  <c r="AQ62" i="19"/>
  <c r="AH61" i="19"/>
  <c r="AU61" i="19"/>
  <c r="AI61" i="19"/>
  <c r="BB61" i="19"/>
  <c r="O98" i="23"/>
  <c r="Q98" i="23" s="1"/>
  <c r="P97" i="23"/>
  <c r="AE97" i="23"/>
  <c r="Z97" i="23"/>
  <c r="AF97" i="23" s="1"/>
  <c r="AC98" i="23"/>
  <c r="AR98" i="23" s="1"/>
  <c r="AW97" i="23"/>
  <c r="W97" i="23"/>
  <c r="Y97" i="23" s="1"/>
  <c r="AG96" i="23"/>
  <c r="AT96" i="23"/>
  <c r="AB98" i="23"/>
  <c r="BB96" i="23"/>
  <c r="AI96" i="23"/>
  <c r="AQ97" i="23"/>
  <c r="AH96" i="23"/>
  <c r="AU96" i="23"/>
  <c r="AD97" i="23"/>
  <c r="AS97" i="23" s="1"/>
  <c r="O110" i="22"/>
  <c r="Q110" i="22" s="1"/>
  <c r="P109" i="22"/>
  <c r="AC110" i="22"/>
  <c r="AR110" i="22" s="1"/>
  <c r="AW109" i="22"/>
  <c r="AE109" i="22"/>
  <c r="Z109" i="22"/>
  <c r="AF109" i="22" s="1"/>
  <c r="W109" i="22"/>
  <c r="Y109" i="22" s="1"/>
  <c r="AB110" i="22"/>
  <c r="AD109" i="22"/>
  <c r="O95" i="20"/>
  <c r="Q95" i="20" s="1"/>
  <c r="AE94" i="20"/>
  <c r="AD94" i="20"/>
  <c r="AC95" i="20"/>
  <c r="AR95" i="20" s="1"/>
  <c r="AW94" i="20"/>
  <c r="Z94" i="20"/>
  <c r="AF94" i="20" s="1"/>
  <c r="P94" i="20"/>
  <c r="W94" i="20"/>
  <c r="Y94" i="20" s="1"/>
  <c r="AB95" i="20"/>
  <c r="K185" i="15" l="1"/>
  <c r="D191" i="32" s="1"/>
  <c r="E191" i="32" s="1"/>
  <c r="C48" i="15"/>
  <c r="H54" i="32"/>
  <c r="D134" i="19"/>
  <c r="C134" i="19"/>
  <c r="F133" i="19"/>
  <c r="M133" i="19" s="1"/>
  <c r="L132" i="19"/>
  <c r="M132" i="19"/>
  <c r="B128" i="22"/>
  <c r="C136" i="23"/>
  <c r="B136" i="23" s="1"/>
  <c r="F135" i="23"/>
  <c r="M135" i="23" s="1"/>
  <c r="D136" i="23"/>
  <c r="AI106" i="24"/>
  <c r="AH106" i="24"/>
  <c r="AU106" i="24"/>
  <c r="D108" i="24"/>
  <c r="F107" i="24"/>
  <c r="C108" i="24"/>
  <c r="B108" i="24" s="1"/>
  <c r="O107" i="24"/>
  <c r="Q107" i="24" s="1"/>
  <c r="AG106" i="24"/>
  <c r="AS106" i="24"/>
  <c r="BB106" i="24"/>
  <c r="D116" i="20"/>
  <c r="F115" i="20"/>
  <c r="C116" i="20"/>
  <c r="O62" i="19"/>
  <c r="Q62" i="19" s="1"/>
  <c r="AB99" i="23"/>
  <c r="AQ99" i="23" s="1"/>
  <c r="O99" i="23"/>
  <c r="Q99" i="23" s="1"/>
  <c r="BB97" i="23"/>
  <c r="AQ98" i="23"/>
  <c r="P98" i="23"/>
  <c r="AE98" i="23"/>
  <c r="Z98" i="23"/>
  <c r="AF98" i="23" s="1"/>
  <c r="AW98" i="23"/>
  <c r="AC99" i="23"/>
  <c r="AR99" i="23" s="1"/>
  <c r="W98" i="23"/>
  <c r="Y98" i="23" s="1"/>
  <c r="AG97" i="23"/>
  <c r="AT97" i="23"/>
  <c r="AI97" i="23"/>
  <c r="AU97" i="23"/>
  <c r="AH97" i="23"/>
  <c r="AD98" i="23"/>
  <c r="AS98" i="23" s="1"/>
  <c r="AI109" i="22"/>
  <c r="AC111" i="22"/>
  <c r="AR111" i="22" s="1"/>
  <c r="P110" i="22"/>
  <c r="AW110" i="22"/>
  <c r="Z110" i="22"/>
  <c r="AF110" i="22" s="1"/>
  <c r="AE110" i="22"/>
  <c r="W110" i="22"/>
  <c r="Y110" i="22" s="1"/>
  <c r="AU109" i="22"/>
  <c r="AH109" i="22"/>
  <c r="AD110" i="22"/>
  <c r="AS110" i="22" s="1"/>
  <c r="AS109" i="22"/>
  <c r="BB109" i="22"/>
  <c r="O111" i="22"/>
  <c r="Q111" i="22" s="1"/>
  <c r="AQ110" i="22"/>
  <c r="AG109" i="22"/>
  <c r="AT109" i="22"/>
  <c r="AB111" i="22"/>
  <c r="AT94" i="20"/>
  <c r="AG94" i="20"/>
  <c r="AD95" i="20"/>
  <c r="AS95" i="20" s="1"/>
  <c r="AH94" i="20"/>
  <c r="AU94" i="20"/>
  <c r="O96" i="20"/>
  <c r="Q96" i="20" s="1"/>
  <c r="AC96" i="20"/>
  <c r="AR96" i="20" s="1"/>
  <c r="AW95" i="20"/>
  <c r="AE95" i="20"/>
  <c r="Z95" i="20"/>
  <c r="AF95" i="20" s="1"/>
  <c r="P95" i="20"/>
  <c r="W95" i="20"/>
  <c r="Y95" i="20" s="1"/>
  <c r="AS94" i="20"/>
  <c r="BB94" i="20"/>
  <c r="AQ95" i="20"/>
  <c r="AI94" i="20"/>
  <c r="AB96" i="20"/>
  <c r="K186" i="15" l="1"/>
  <c r="D192" i="32" s="1"/>
  <c r="E192" i="32" s="1"/>
  <c r="G54" i="32"/>
  <c r="F54" i="32" s="1"/>
  <c r="B48" i="15"/>
  <c r="L135" i="23"/>
  <c r="L133" i="19"/>
  <c r="B134" i="19"/>
  <c r="D129" i="22"/>
  <c r="C129" i="22"/>
  <c r="B129" i="22" s="1"/>
  <c r="F128" i="22"/>
  <c r="D137" i="23"/>
  <c r="F136" i="23"/>
  <c r="M136" i="23" s="1"/>
  <c r="C137" i="23"/>
  <c r="B137" i="23" s="1"/>
  <c r="D109" i="24"/>
  <c r="C109" i="24"/>
  <c r="F108" i="24"/>
  <c r="O108" i="24"/>
  <c r="Q108" i="24" s="1"/>
  <c r="AE107" i="24"/>
  <c r="P107" i="24"/>
  <c r="Z107" i="24"/>
  <c r="AF107" i="24" s="1"/>
  <c r="AC108" i="24"/>
  <c r="AR108" i="24" s="1"/>
  <c r="W107" i="24"/>
  <c r="Y107" i="24" s="1"/>
  <c r="AW107" i="24"/>
  <c r="L108" i="24"/>
  <c r="M108" i="24"/>
  <c r="AD107" i="24"/>
  <c r="L107" i="24"/>
  <c r="M107" i="24"/>
  <c r="BB107" i="24"/>
  <c r="AB108" i="24"/>
  <c r="L115" i="20"/>
  <c r="M115" i="20"/>
  <c r="B116" i="20"/>
  <c r="BB95" i="20"/>
  <c r="AB63" i="19"/>
  <c r="P62" i="19"/>
  <c r="AE62" i="19"/>
  <c r="AC63" i="19"/>
  <c r="AR63" i="19" s="1"/>
  <c r="W62" i="19"/>
  <c r="Y62" i="19" s="1"/>
  <c r="Z62" i="19"/>
  <c r="AF62" i="19" s="1"/>
  <c r="AW62" i="19"/>
  <c r="AD62" i="19"/>
  <c r="O100" i="23"/>
  <c r="Q100" i="23" s="1"/>
  <c r="P99" i="23"/>
  <c r="AE99" i="23"/>
  <c r="Z99" i="23"/>
  <c r="AF99" i="23" s="1"/>
  <c r="AC100" i="23"/>
  <c r="AR100" i="23" s="1"/>
  <c r="AW99" i="23"/>
  <c r="W99" i="23"/>
  <c r="Y99" i="23" s="1"/>
  <c r="AH98" i="23"/>
  <c r="AU98" i="23"/>
  <c r="AB100" i="23"/>
  <c r="AG98" i="23"/>
  <c r="AT98" i="23"/>
  <c r="BB98" i="23"/>
  <c r="AI98" i="23"/>
  <c r="AD99" i="23"/>
  <c r="AI99" i="23" s="1"/>
  <c r="BB110" i="22"/>
  <c r="AC112" i="22"/>
  <c r="AR112" i="22" s="1"/>
  <c r="AW111" i="22"/>
  <c r="AE111" i="22"/>
  <c r="Z111" i="22"/>
  <c r="AF111" i="22" s="1"/>
  <c r="P111" i="22"/>
  <c r="W111" i="22"/>
  <c r="Y111" i="22" s="1"/>
  <c r="AB112" i="22"/>
  <c r="AT110" i="22"/>
  <c r="AG110" i="22"/>
  <c r="AD111" i="22"/>
  <c r="AS111" i="22" s="1"/>
  <c r="AH110" i="22"/>
  <c r="AU110" i="22"/>
  <c r="AQ111" i="22"/>
  <c r="AI110" i="22"/>
  <c r="AI95" i="20"/>
  <c r="AQ96" i="20"/>
  <c r="AU95" i="20"/>
  <c r="AH95" i="20"/>
  <c r="AT95" i="20"/>
  <c r="AG95" i="20"/>
  <c r="AB97" i="20"/>
  <c r="AD96" i="20"/>
  <c r="AS96" i="20" s="1"/>
  <c r="AC97" i="20"/>
  <c r="AR97" i="20" s="1"/>
  <c r="AW96" i="20"/>
  <c r="AE96" i="20"/>
  <c r="Z96" i="20"/>
  <c r="AF96" i="20" s="1"/>
  <c r="P96" i="20"/>
  <c r="W96" i="20"/>
  <c r="Y96" i="20" s="1"/>
  <c r="K187" i="15" l="1"/>
  <c r="D193" i="32" s="1"/>
  <c r="E193" i="32" s="1"/>
  <c r="D49" i="15"/>
  <c r="F48" i="15"/>
  <c r="J48" i="15" s="1"/>
  <c r="L136" i="23"/>
  <c r="D135" i="19"/>
  <c r="C135" i="19"/>
  <c r="B135" i="19" s="1"/>
  <c r="F134" i="19"/>
  <c r="D130" i="22"/>
  <c r="C130" i="22"/>
  <c r="F129" i="22"/>
  <c r="L128" i="22"/>
  <c r="M128" i="22"/>
  <c r="M129" i="22"/>
  <c r="L129" i="22"/>
  <c r="C138" i="23"/>
  <c r="B138" i="23" s="1"/>
  <c r="F137" i="23"/>
  <c r="M137" i="23" s="1"/>
  <c r="D138" i="23"/>
  <c r="AU107" i="24"/>
  <c r="AH107" i="24"/>
  <c r="AH108" i="24"/>
  <c r="AD108" i="24"/>
  <c r="AQ108" i="24"/>
  <c r="AS107" i="24"/>
  <c r="AS108" i="24"/>
  <c r="AG107" i="24"/>
  <c r="AI107" i="24"/>
  <c r="AT107" i="24"/>
  <c r="B109" i="24"/>
  <c r="Z108" i="24"/>
  <c r="AF108" i="24" s="1"/>
  <c r="P108" i="24"/>
  <c r="AE108" i="24"/>
  <c r="AC109" i="24"/>
  <c r="AR109" i="24" s="1"/>
  <c r="W108" i="24"/>
  <c r="Y108" i="24" s="1"/>
  <c r="AW108" i="24"/>
  <c r="AB109" i="24"/>
  <c r="D117" i="20"/>
  <c r="F116" i="20"/>
  <c r="C117" i="20"/>
  <c r="BB62" i="19"/>
  <c r="AS62" i="19"/>
  <c r="AI62" i="19"/>
  <c r="AQ63" i="19"/>
  <c r="AU62" i="19"/>
  <c r="AH62" i="19"/>
  <c r="AT62" i="19"/>
  <c r="AG62" i="19"/>
  <c r="AB101" i="23"/>
  <c r="O101" i="23"/>
  <c r="Q101" i="23" s="1"/>
  <c r="AQ101" i="23"/>
  <c r="AS99" i="23"/>
  <c r="BB99" i="23"/>
  <c r="AQ100" i="23"/>
  <c r="P100" i="23"/>
  <c r="AE100" i="23"/>
  <c r="Z100" i="23"/>
  <c r="AF100" i="23" s="1"/>
  <c r="AW100" i="23"/>
  <c r="AC101" i="23"/>
  <c r="AR101" i="23" s="1"/>
  <c r="W100" i="23"/>
  <c r="Y100" i="23" s="1"/>
  <c r="AG99" i="23"/>
  <c r="AT99" i="23"/>
  <c r="AU99" i="23"/>
  <c r="AH99" i="23"/>
  <c r="AD100" i="23"/>
  <c r="AS100" i="23" s="1"/>
  <c r="BB111" i="22"/>
  <c r="AQ112" i="22"/>
  <c r="AG111" i="22"/>
  <c r="AT111" i="22"/>
  <c r="AI111" i="22"/>
  <c r="O112" i="22"/>
  <c r="Q112" i="22" s="1"/>
  <c r="AH111" i="22"/>
  <c r="AU111" i="22"/>
  <c r="AT96" i="20"/>
  <c r="AG96" i="20"/>
  <c r="AH96" i="20"/>
  <c r="AU96" i="20"/>
  <c r="O97" i="20"/>
  <c r="Q97" i="20" s="1"/>
  <c r="AI96" i="20"/>
  <c r="AQ97" i="20"/>
  <c r="BB96" i="20"/>
  <c r="K188" i="15" l="1"/>
  <c r="D194" i="32" s="1"/>
  <c r="E194" i="32" s="1"/>
  <c r="C49" i="15"/>
  <c r="H55" i="32"/>
  <c r="D136" i="19"/>
  <c r="C136" i="19"/>
  <c r="F135" i="19"/>
  <c r="M135" i="19" s="1"/>
  <c r="L134" i="19"/>
  <c r="M134" i="19"/>
  <c r="B130" i="22"/>
  <c r="L137" i="23"/>
  <c r="D139" i="23"/>
  <c r="C139" i="23"/>
  <c r="B139" i="23" s="1"/>
  <c r="F138" i="23"/>
  <c r="M138" i="23" s="1"/>
  <c r="L138" i="23"/>
  <c r="AI108" i="24"/>
  <c r="AU108" i="24"/>
  <c r="D110" i="24"/>
  <c r="C110" i="24"/>
  <c r="F109" i="24"/>
  <c r="O109" i="24"/>
  <c r="Q109" i="24" s="1"/>
  <c r="BB108" i="24"/>
  <c r="AT108" i="24"/>
  <c r="AG108" i="24"/>
  <c r="AQ109" i="24"/>
  <c r="L116" i="20"/>
  <c r="M116" i="20"/>
  <c r="B117" i="20"/>
  <c r="O63" i="19"/>
  <c r="Q63" i="19" s="1"/>
  <c r="O102" i="23"/>
  <c r="Q102" i="23" s="1"/>
  <c r="P101" i="23"/>
  <c r="AE101" i="23"/>
  <c r="Z101" i="23"/>
  <c r="AF101" i="23" s="1"/>
  <c r="AC102" i="23"/>
  <c r="AR102" i="23" s="1"/>
  <c r="AW101" i="23"/>
  <c r="W101" i="23"/>
  <c r="Y101" i="23" s="1"/>
  <c r="AH100" i="23"/>
  <c r="AU100" i="23"/>
  <c r="AG100" i="23"/>
  <c r="AT100" i="23"/>
  <c r="BB100" i="23"/>
  <c r="AB102" i="23"/>
  <c r="AI100" i="23"/>
  <c r="AD101" i="23"/>
  <c r="AB113" i="22"/>
  <c r="AC113" i="22"/>
  <c r="AR113" i="22" s="1"/>
  <c r="AW112" i="22"/>
  <c r="AE112" i="22"/>
  <c r="Z112" i="22"/>
  <c r="AF112" i="22" s="1"/>
  <c r="P112" i="22"/>
  <c r="W112" i="22"/>
  <c r="Y112" i="22" s="1"/>
  <c r="AQ113" i="22"/>
  <c r="AD112" i="22"/>
  <c r="AD97" i="20"/>
  <c r="O98" i="20"/>
  <c r="Q98" i="20" s="1"/>
  <c r="AC98" i="20"/>
  <c r="AR98" i="20" s="1"/>
  <c r="AW97" i="20"/>
  <c r="AE97" i="20"/>
  <c r="Z97" i="20"/>
  <c r="AF97" i="20" s="1"/>
  <c r="P97" i="20"/>
  <c r="W97" i="20"/>
  <c r="Y97" i="20" s="1"/>
  <c r="AB98" i="20"/>
  <c r="K189" i="15" l="1"/>
  <c r="D195" i="32" s="1"/>
  <c r="E195" i="32" s="1"/>
  <c r="G55" i="32"/>
  <c r="F55" i="32" s="1"/>
  <c r="B49" i="15"/>
  <c r="L135" i="19"/>
  <c r="B136" i="19"/>
  <c r="G130" i="22"/>
  <c r="F130" i="22"/>
  <c r="D131" i="22"/>
  <c r="C131" i="22"/>
  <c r="H130" i="22"/>
  <c r="D140" i="23"/>
  <c r="F139" i="23"/>
  <c r="L139" i="23" s="1"/>
  <c r="C140" i="23"/>
  <c r="B140" i="23" s="1"/>
  <c r="M139" i="23"/>
  <c r="AB110" i="24"/>
  <c r="AC110" i="24"/>
  <c r="AR110" i="24" s="1"/>
  <c r="AW109" i="24"/>
  <c r="AE109" i="24"/>
  <c r="P109" i="24"/>
  <c r="Z109" i="24"/>
  <c r="AF109" i="24" s="1"/>
  <c r="W109" i="24"/>
  <c r="Y109" i="24" s="1"/>
  <c r="B110" i="24"/>
  <c r="AD109" i="24"/>
  <c r="BB109" i="24" s="1"/>
  <c r="L109" i="24"/>
  <c r="M109" i="24"/>
  <c r="D118" i="20"/>
  <c r="C118" i="20"/>
  <c r="F117" i="20"/>
  <c r="AB64" i="19"/>
  <c r="AW63" i="19"/>
  <c r="W63" i="19"/>
  <c r="Y63" i="19" s="1"/>
  <c r="AE63" i="19"/>
  <c r="Z63" i="19"/>
  <c r="AF63" i="19" s="1"/>
  <c r="P63" i="19"/>
  <c r="AC64" i="19"/>
  <c r="AR64" i="19" s="1"/>
  <c r="AD63" i="19"/>
  <c r="AB103" i="23"/>
  <c r="AQ103" i="23" s="1"/>
  <c r="AI101" i="23"/>
  <c r="O103" i="23"/>
  <c r="Q103" i="23" s="1"/>
  <c r="AS101" i="23"/>
  <c r="BB101" i="23"/>
  <c r="AQ102" i="23"/>
  <c r="P102" i="23"/>
  <c r="AE102" i="23"/>
  <c r="Z102" i="23"/>
  <c r="AF102" i="23" s="1"/>
  <c r="AW102" i="23"/>
  <c r="AC103" i="23"/>
  <c r="AR103" i="23" s="1"/>
  <c r="W102" i="23"/>
  <c r="Y102" i="23" s="1"/>
  <c r="AG101" i="23"/>
  <c r="AT101" i="23"/>
  <c r="AU101" i="23"/>
  <c r="AH101" i="23"/>
  <c r="AD102" i="23"/>
  <c r="AS102" i="23" s="1"/>
  <c r="O113" i="22"/>
  <c r="Q113" i="22" s="1"/>
  <c r="AI112" i="22"/>
  <c r="AT112" i="22"/>
  <c r="AG112" i="22"/>
  <c r="AS112" i="22"/>
  <c r="BB112" i="22"/>
  <c r="AH112" i="22"/>
  <c r="AU112" i="22"/>
  <c r="AT97" i="20"/>
  <c r="AG97" i="20"/>
  <c r="AB99" i="20"/>
  <c r="AI97" i="20"/>
  <c r="AC99" i="20"/>
  <c r="AR99" i="20" s="1"/>
  <c r="AW98" i="20"/>
  <c r="AE98" i="20"/>
  <c r="Z98" i="20"/>
  <c r="AF98" i="20" s="1"/>
  <c r="P98" i="20"/>
  <c r="W98" i="20"/>
  <c r="Y98" i="20" s="1"/>
  <c r="AD98" i="20"/>
  <c r="AS98" i="20" s="1"/>
  <c r="AQ98" i="20"/>
  <c r="AH97" i="20"/>
  <c r="AU97" i="20"/>
  <c r="AS97" i="20"/>
  <c r="BB97" i="20"/>
  <c r="K190" i="15" l="1"/>
  <c r="D196" i="32" s="1"/>
  <c r="E196" i="32" s="1"/>
  <c r="D50" i="15"/>
  <c r="F49" i="15"/>
  <c r="J49" i="15" s="1"/>
  <c r="L130" i="22"/>
  <c r="D137" i="19"/>
  <c r="C137" i="19"/>
  <c r="B137" i="19" s="1"/>
  <c r="F136" i="19"/>
  <c r="M130" i="22"/>
  <c r="B131" i="22"/>
  <c r="D141" i="23"/>
  <c r="F140" i="23"/>
  <c r="M140" i="23" s="1"/>
  <c r="C141" i="23"/>
  <c r="AS109" i="24"/>
  <c r="AG109" i="24"/>
  <c r="D111" i="24"/>
  <c r="F110" i="24"/>
  <c r="C111" i="24"/>
  <c r="O110" i="24"/>
  <c r="Q110" i="24" s="1"/>
  <c r="AT109" i="24"/>
  <c r="AQ110" i="24"/>
  <c r="AI109" i="24"/>
  <c r="AU109" i="24"/>
  <c r="AH109" i="24"/>
  <c r="L117" i="20"/>
  <c r="M117" i="20"/>
  <c r="B118" i="20"/>
  <c r="BB98" i="20"/>
  <c r="BB63" i="19"/>
  <c r="AS63" i="19"/>
  <c r="AU63" i="19"/>
  <c r="AH63" i="19"/>
  <c r="AT63" i="19"/>
  <c r="AG63" i="19"/>
  <c r="AQ64" i="19"/>
  <c r="AI63" i="19"/>
  <c r="O104" i="23"/>
  <c r="Q104" i="23" s="1"/>
  <c r="P103" i="23"/>
  <c r="AE103" i="23"/>
  <c r="Z103" i="23"/>
  <c r="AF103" i="23" s="1"/>
  <c r="AW103" i="23"/>
  <c r="AC104" i="23"/>
  <c r="AR104" i="23" s="1"/>
  <c r="W103" i="23"/>
  <c r="Y103" i="23" s="1"/>
  <c r="AH102" i="23"/>
  <c r="AU102" i="23"/>
  <c r="AB104" i="23"/>
  <c r="AG102" i="23"/>
  <c r="AT102" i="23"/>
  <c r="BB102" i="23"/>
  <c r="AI102" i="23"/>
  <c r="AD103" i="23"/>
  <c r="AD113" i="22"/>
  <c r="O114" i="22"/>
  <c r="Q114" i="22" s="1"/>
  <c r="AC114" i="22"/>
  <c r="AR114" i="22" s="1"/>
  <c r="AW113" i="22"/>
  <c r="AE113" i="22"/>
  <c r="Z113" i="22"/>
  <c r="AF113" i="22" s="1"/>
  <c r="P113" i="22"/>
  <c r="W113" i="22"/>
  <c r="Y113" i="22" s="1"/>
  <c r="AB114" i="22"/>
  <c r="AU98" i="20"/>
  <c r="AH98" i="20"/>
  <c r="AT98" i="20"/>
  <c r="AG98" i="20"/>
  <c r="O99" i="20"/>
  <c r="Q99" i="20" s="1"/>
  <c r="AI98" i="20"/>
  <c r="AQ99" i="20"/>
  <c r="K191" i="15" l="1"/>
  <c r="D197" i="32" s="1"/>
  <c r="E197" i="32" s="1"/>
  <c r="C50" i="15"/>
  <c r="H56" i="32"/>
  <c r="L140" i="23"/>
  <c r="D138" i="19"/>
  <c r="C138" i="19"/>
  <c r="F137" i="19"/>
  <c r="L137" i="19" s="1"/>
  <c r="L136" i="19"/>
  <c r="M136" i="19"/>
  <c r="D132" i="22"/>
  <c r="C132" i="22"/>
  <c r="B132" i="22" s="1"/>
  <c r="F131" i="22"/>
  <c r="B141" i="23"/>
  <c r="AD110" i="24"/>
  <c r="BB110" i="24" s="1"/>
  <c r="L110" i="24"/>
  <c r="M110" i="24"/>
  <c r="B111" i="24"/>
  <c r="P110" i="24"/>
  <c r="AE110" i="24"/>
  <c r="AC111" i="24"/>
  <c r="AR111" i="24" s="1"/>
  <c r="W110" i="24"/>
  <c r="Y110" i="24" s="1"/>
  <c r="AW110" i="24"/>
  <c r="Z110" i="24"/>
  <c r="AF110" i="24" s="1"/>
  <c r="AB111" i="24"/>
  <c r="D119" i="20"/>
  <c r="G118" i="20"/>
  <c r="C119" i="20"/>
  <c r="B119" i="20" s="1"/>
  <c r="H118" i="20"/>
  <c r="F118" i="20"/>
  <c r="O64" i="19"/>
  <c r="Q64" i="19" s="1"/>
  <c r="AI103" i="23"/>
  <c r="O105" i="23"/>
  <c r="Q105" i="23" s="1"/>
  <c r="P104" i="23"/>
  <c r="AE104" i="23"/>
  <c r="Z104" i="23"/>
  <c r="AF104" i="23" s="1"/>
  <c r="AW104" i="23"/>
  <c r="AC105" i="23"/>
  <c r="AR105" i="23" s="1"/>
  <c r="W104" i="23"/>
  <c r="Y104" i="23" s="1"/>
  <c r="AQ104" i="23"/>
  <c r="AB105" i="23"/>
  <c r="AG103" i="23"/>
  <c r="AT103" i="23"/>
  <c r="AS103" i="23"/>
  <c r="BB103" i="23"/>
  <c r="AU103" i="23"/>
  <c r="AH103" i="23"/>
  <c r="AD104" i="23"/>
  <c r="AS104" i="23" s="1"/>
  <c r="AB115" i="22"/>
  <c r="AQ115" i="22" s="1"/>
  <c r="AI113" i="22"/>
  <c r="AC115" i="22"/>
  <c r="AR115" i="22" s="1"/>
  <c r="AW114" i="22"/>
  <c r="AE114" i="22"/>
  <c r="Z114" i="22"/>
  <c r="AF114" i="22" s="1"/>
  <c r="P114" i="22"/>
  <c r="W114" i="22"/>
  <c r="Y114" i="22" s="1"/>
  <c r="AD114" i="22"/>
  <c r="AS114" i="22" s="1"/>
  <c r="AG113" i="22"/>
  <c r="AT113" i="22"/>
  <c r="AQ114" i="22"/>
  <c r="AU113" i="22"/>
  <c r="AH113" i="22"/>
  <c r="AS113" i="22"/>
  <c r="BB113" i="22"/>
  <c r="AD99" i="20"/>
  <c r="O100" i="20"/>
  <c r="Q100" i="20" s="1"/>
  <c r="AC100" i="20"/>
  <c r="AR100" i="20" s="1"/>
  <c r="AW99" i="20"/>
  <c r="AE99" i="20"/>
  <c r="Z99" i="20"/>
  <c r="AF99" i="20" s="1"/>
  <c r="P99" i="20"/>
  <c r="W99" i="20"/>
  <c r="Y99" i="20" s="1"/>
  <c r="AB100" i="20"/>
  <c r="K192" i="15" l="1"/>
  <c r="D198" i="32" s="1"/>
  <c r="E198" i="32" s="1"/>
  <c r="G56" i="32"/>
  <c r="F56" i="32" s="1"/>
  <c r="B50" i="15"/>
  <c r="L118" i="20"/>
  <c r="M137" i="19"/>
  <c r="B138" i="19"/>
  <c r="D133" i="22"/>
  <c r="C133" i="22"/>
  <c r="F132" i="22"/>
  <c r="L131" i="22"/>
  <c r="M131" i="22"/>
  <c r="M132" i="22"/>
  <c r="L132" i="22"/>
  <c r="D142" i="23"/>
  <c r="C142" i="23"/>
  <c r="F141" i="23"/>
  <c r="AI110" i="24"/>
  <c r="D112" i="24"/>
  <c r="F111" i="24"/>
  <c r="C112" i="24"/>
  <c r="B112" i="24" s="1"/>
  <c r="O111" i="24"/>
  <c r="Q111" i="24" s="1"/>
  <c r="AS110" i="24"/>
  <c r="AG110" i="24"/>
  <c r="AQ111" i="24"/>
  <c r="AH110" i="24"/>
  <c r="AU110" i="24"/>
  <c r="AT110" i="24"/>
  <c r="D120" i="20"/>
  <c r="C120" i="20"/>
  <c r="F119" i="20"/>
  <c r="M119" i="20" s="1"/>
  <c r="M118" i="20"/>
  <c r="Z64" i="19"/>
  <c r="AF64" i="19" s="1"/>
  <c r="W64" i="19"/>
  <c r="Y64" i="19" s="1"/>
  <c r="AE64" i="19"/>
  <c r="P64" i="19"/>
  <c r="AC65" i="19"/>
  <c r="AR65" i="19" s="1"/>
  <c r="AW64" i="19"/>
  <c r="AB65" i="19"/>
  <c r="AD64" i="19"/>
  <c r="O106" i="23"/>
  <c r="Q106" i="23" s="1"/>
  <c r="P105" i="23"/>
  <c r="AC106" i="23"/>
  <c r="AR106" i="23" s="1"/>
  <c r="AE105" i="23"/>
  <c r="Z105" i="23"/>
  <c r="AF105" i="23" s="1"/>
  <c r="AW105" i="23"/>
  <c r="W105" i="23"/>
  <c r="Y105" i="23" s="1"/>
  <c r="AQ105" i="23"/>
  <c r="AG104" i="23"/>
  <c r="AT104" i="23"/>
  <c r="AB106" i="23"/>
  <c r="BB104" i="23"/>
  <c r="AI104" i="23"/>
  <c r="AU104" i="23"/>
  <c r="AH104" i="23"/>
  <c r="AD105" i="23"/>
  <c r="AS105" i="23" s="1"/>
  <c r="BB114" i="22"/>
  <c r="AG114" i="22"/>
  <c r="AT114" i="22"/>
  <c r="O115" i="22"/>
  <c r="Q115" i="22" s="1"/>
  <c r="AI114" i="22"/>
  <c r="AU114" i="22"/>
  <c r="AH114" i="22"/>
  <c r="AT99" i="20"/>
  <c r="AG99" i="20"/>
  <c r="AB101" i="20"/>
  <c r="AI99" i="20"/>
  <c r="AC101" i="20"/>
  <c r="AR101" i="20" s="1"/>
  <c r="AW100" i="20"/>
  <c r="AE100" i="20"/>
  <c r="Z100" i="20"/>
  <c r="AF100" i="20" s="1"/>
  <c r="P100" i="20"/>
  <c r="W100" i="20"/>
  <c r="Y100" i="20" s="1"/>
  <c r="AD100" i="20"/>
  <c r="AS100" i="20" s="1"/>
  <c r="AQ100" i="20"/>
  <c r="AU99" i="20"/>
  <c r="AH99" i="20"/>
  <c r="AS99" i="20"/>
  <c r="BB99" i="20"/>
  <c r="K193" i="15" l="1"/>
  <c r="D199" i="32" s="1"/>
  <c r="E199" i="32" s="1"/>
  <c r="D51" i="15"/>
  <c r="F50" i="15"/>
  <c r="J50" i="15" s="1"/>
  <c r="L119" i="20"/>
  <c r="D139" i="19"/>
  <c r="C139" i="19"/>
  <c r="B139" i="19" s="1"/>
  <c r="F138" i="19"/>
  <c r="B133" i="22"/>
  <c r="L141" i="23"/>
  <c r="M141" i="23"/>
  <c r="B142" i="23"/>
  <c r="D113" i="24"/>
  <c r="C113" i="24"/>
  <c r="F112" i="24"/>
  <c r="O112" i="24"/>
  <c r="Q112" i="24" s="1"/>
  <c r="AB112" i="24"/>
  <c r="P111" i="24"/>
  <c r="Z111" i="24"/>
  <c r="AF111" i="24" s="1"/>
  <c r="AC112" i="24"/>
  <c r="AR112" i="24" s="1"/>
  <c r="W111" i="24"/>
  <c r="Y111" i="24" s="1"/>
  <c r="AE111" i="24"/>
  <c r="AW111" i="24"/>
  <c r="L112" i="24"/>
  <c r="M112" i="24"/>
  <c r="AD111" i="24"/>
  <c r="L111" i="24"/>
  <c r="M111" i="24"/>
  <c r="BB111" i="24"/>
  <c r="B120" i="20"/>
  <c r="AI100" i="20"/>
  <c r="BB100" i="20"/>
  <c r="AS64" i="19"/>
  <c r="AG64" i="19"/>
  <c r="AT64" i="19"/>
  <c r="AI64" i="19"/>
  <c r="BB64" i="19"/>
  <c r="AQ65" i="19"/>
  <c r="AH64" i="19"/>
  <c r="AU64" i="19"/>
  <c r="AQ106" i="23"/>
  <c r="BB105" i="23"/>
  <c r="AU105" i="23"/>
  <c r="AH105" i="23"/>
  <c r="AB107" i="23"/>
  <c r="AG105" i="23"/>
  <c r="AT105" i="23"/>
  <c r="AI105" i="23"/>
  <c r="P106" i="23"/>
  <c r="AC107" i="23"/>
  <c r="AR107" i="23" s="1"/>
  <c r="AW106" i="23"/>
  <c r="Z106" i="23"/>
  <c r="AF106" i="23" s="1"/>
  <c r="W106" i="23"/>
  <c r="Y106" i="23" s="1"/>
  <c r="AE106" i="23"/>
  <c r="AD106" i="23"/>
  <c r="AS106" i="23" s="1"/>
  <c r="AC116" i="22"/>
  <c r="AR116" i="22" s="1"/>
  <c r="AW115" i="22"/>
  <c r="AE115" i="22"/>
  <c r="Z115" i="22"/>
  <c r="AF115" i="22" s="1"/>
  <c r="P115" i="22"/>
  <c r="W115" i="22"/>
  <c r="Y115" i="22" s="1"/>
  <c r="AB116" i="22"/>
  <c r="AD115" i="22"/>
  <c r="O116" i="22"/>
  <c r="Q116" i="22" s="1"/>
  <c r="AU100" i="20"/>
  <c r="AH100" i="20"/>
  <c r="AT100" i="20"/>
  <c r="AG100" i="20"/>
  <c r="O101" i="20"/>
  <c r="Q101" i="20" s="1"/>
  <c r="AQ101" i="20"/>
  <c r="K194" i="15" l="1"/>
  <c r="D200" i="32" s="1"/>
  <c r="E200" i="32" s="1"/>
  <c r="C51" i="15"/>
  <c r="H57" i="32"/>
  <c r="D140" i="19"/>
  <c r="C140" i="19"/>
  <c r="F139" i="19"/>
  <c r="M139" i="19" s="1"/>
  <c r="L138" i="19"/>
  <c r="M138" i="19"/>
  <c r="D134" i="22"/>
  <c r="C134" i="22"/>
  <c r="B134" i="22" s="1"/>
  <c r="F133" i="22"/>
  <c r="G142" i="23"/>
  <c r="F142" i="23"/>
  <c r="D143" i="23"/>
  <c r="C143" i="23"/>
  <c r="AS111" i="24"/>
  <c r="AG111" i="24"/>
  <c r="AT111" i="24"/>
  <c r="AD112" i="24"/>
  <c r="AI111" i="24"/>
  <c r="AQ112" i="24"/>
  <c r="B113" i="24"/>
  <c r="AU112" i="24"/>
  <c r="AU111" i="24"/>
  <c r="AH111" i="24"/>
  <c r="AE112" i="24"/>
  <c r="AT112" i="24" s="1"/>
  <c r="AC113" i="24"/>
  <c r="AR113" i="24" s="1"/>
  <c r="W112" i="24"/>
  <c r="Y112" i="24" s="1"/>
  <c r="AW112" i="24"/>
  <c r="Z112" i="24"/>
  <c r="AF112" i="24" s="1"/>
  <c r="P112" i="24"/>
  <c r="AB113" i="24"/>
  <c r="D121" i="20"/>
  <c r="F120" i="20"/>
  <c r="C121" i="20"/>
  <c r="O65" i="19"/>
  <c r="Q65" i="19" s="1"/>
  <c r="O107" i="23"/>
  <c r="Q107" i="23" s="1"/>
  <c r="AQ107" i="23"/>
  <c r="AG106" i="23"/>
  <c r="AT106" i="23"/>
  <c r="AU106" i="23"/>
  <c r="AH106" i="23"/>
  <c r="AI106" i="23"/>
  <c r="BB106" i="23"/>
  <c r="AC117" i="22"/>
  <c r="AR117" i="22" s="1"/>
  <c r="AW116" i="22"/>
  <c r="AE116" i="22"/>
  <c r="Z116" i="22"/>
  <c r="AF116" i="22" s="1"/>
  <c r="P116" i="22"/>
  <c r="W116" i="22"/>
  <c r="Y116" i="22" s="1"/>
  <c r="AG115" i="22"/>
  <c r="AT115" i="22"/>
  <c r="AS115" i="22"/>
  <c r="BB115" i="22"/>
  <c r="AI115" i="22"/>
  <c r="O117" i="22"/>
  <c r="Q117" i="22" s="1"/>
  <c r="AB117" i="22"/>
  <c r="AQ116" i="22"/>
  <c r="AD116" i="22"/>
  <c r="AS116" i="22" s="1"/>
  <c r="AH115" i="22"/>
  <c r="AU115" i="22"/>
  <c r="AD101" i="20"/>
  <c r="O102" i="20"/>
  <c r="Q102" i="20" s="1"/>
  <c r="AC102" i="20"/>
  <c r="AR102" i="20" s="1"/>
  <c r="AW101" i="20"/>
  <c r="AE101" i="20"/>
  <c r="Z101" i="20"/>
  <c r="AF101" i="20" s="1"/>
  <c r="P101" i="20"/>
  <c r="W101" i="20"/>
  <c r="Y101" i="20" s="1"/>
  <c r="AB102" i="20"/>
  <c r="K195" i="15" l="1"/>
  <c r="D201" i="32" s="1"/>
  <c r="E201" i="32" s="1"/>
  <c r="G57" i="32"/>
  <c r="F57" i="32" s="1"/>
  <c r="B51" i="15"/>
  <c r="AH112" i="24"/>
  <c r="M142" i="23"/>
  <c r="L139" i="19"/>
  <c r="B140" i="19"/>
  <c r="D135" i="22"/>
  <c r="C135" i="22"/>
  <c r="F134" i="22"/>
  <c r="M134" i="22" s="1"/>
  <c r="L133" i="22"/>
  <c r="M133" i="22"/>
  <c r="L134" i="22"/>
  <c r="L142" i="23"/>
  <c r="B143" i="23"/>
  <c r="AG112" i="24"/>
  <c r="AQ113" i="24"/>
  <c r="AI112" i="24"/>
  <c r="B114" i="24"/>
  <c r="D114" i="24"/>
  <c r="C114" i="24"/>
  <c r="F113" i="24"/>
  <c r="O113" i="24"/>
  <c r="Q113" i="24" s="1"/>
  <c r="BB112" i="24"/>
  <c r="AS112" i="24"/>
  <c r="L120" i="20"/>
  <c r="M120" i="20"/>
  <c r="B121" i="20"/>
  <c r="Z65" i="19"/>
  <c r="AF65" i="19" s="1"/>
  <c r="AW65" i="19"/>
  <c r="AC66" i="19"/>
  <c r="AR66" i="19" s="1"/>
  <c r="AE65" i="19"/>
  <c r="P65" i="19"/>
  <c r="W65" i="19"/>
  <c r="Y65" i="19" s="1"/>
  <c r="AD65" i="19"/>
  <c r="AB66" i="19"/>
  <c r="P107" i="23"/>
  <c r="AC108" i="23"/>
  <c r="AR108" i="23" s="1"/>
  <c r="AW107" i="23"/>
  <c r="AE107" i="23"/>
  <c r="Z107" i="23"/>
  <c r="AF107" i="23" s="1"/>
  <c r="W107" i="23"/>
  <c r="Y107" i="23" s="1"/>
  <c r="O108" i="23"/>
  <c r="Q108" i="23" s="1"/>
  <c r="AB108" i="23"/>
  <c r="AD107" i="23"/>
  <c r="AW117" i="22"/>
  <c r="AC118" i="22"/>
  <c r="AR118" i="22" s="1"/>
  <c r="AE117" i="22"/>
  <c r="Z117" i="22"/>
  <c r="AF117" i="22" s="1"/>
  <c r="P117" i="22"/>
  <c r="W117" i="22"/>
  <c r="Y117" i="22" s="1"/>
  <c r="AT116" i="22"/>
  <c r="AG116" i="22"/>
  <c r="BB116" i="22"/>
  <c r="AB118" i="22"/>
  <c r="O118" i="22"/>
  <c r="Q118" i="22" s="1"/>
  <c r="AI116" i="22"/>
  <c r="AQ117" i="22"/>
  <c r="AD117" i="22"/>
  <c r="AS117" i="22" s="1"/>
  <c r="AH116" i="22"/>
  <c r="AU116" i="22"/>
  <c r="AT101" i="20"/>
  <c r="AG101" i="20"/>
  <c r="AB103" i="20"/>
  <c r="AI101" i="20"/>
  <c r="AC103" i="20"/>
  <c r="AR103" i="20" s="1"/>
  <c r="AW102" i="20"/>
  <c r="AE102" i="20"/>
  <c r="Z102" i="20"/>
  <c r="AF102" i="20" s="1"/>
  <c r="P102" i="20"/>
  <c r="W102" i="20"/>
  <c r="Y102" i="20" s="1"/>
  <c r="AD102" i="20"/>
  <c r="AS102" i="20" s="1"/>
  <c r="AQ102" i="20"/>
  <c r="AH101" i="20"/>
  <c r="AU101" i="20"/>
  <c r="AS101" i="20"/>
  <c r="BB101" i="20"/>
  <c r="K196" i="15" l="1"/>
  <c r="D202" i="32" s="1"/>
  <c r="E202" i="32" s="1"/>
  <c r="F51" i="15"/>
  <c r="J51" i="15" s="1"/>
  <c r="D52" i="15"/>
  <c r="D141" i="19"/>
  <c r="C141" i="19"/>
  <c r="B141" i="19" s="1"/>
  <c r="F140" i="19"/>
  <c r="B135" i="22"/>
  <c r="C144" i="23"/>
  <c r="F143" i="23"/>
  <c r="D144" i="23"/>
  <c r="B144" i="23"/>
  <c r="AD113" i="24"/>
  <c r="L113" i="24"/>
  <c r="M113" i="24"/>
  <c r="BB113" i="24"/>
  <c r="AB114" i="24"/>
  <c r="AE113" i="24"/>
  <c r="P113" i="24"/>
  <c r="Z113" i="24"/>
  <c r="AF113" i="24" s="1"/>
  <c r="AC114" i="24"/>
  <c r="AR114" i="24" s="1"/>
  <c r="W113" i="24"/>
  <c r="Y113" i="24" s="1"/>
  <c r="AW113" i="24"/>
  <c r="D115" i="24"/>
  <c r="F114" i="24"/>
  <c r="M114" i="24" s="1"/>
  <c r="C115" i="24"/>
  <c r="B115" i="24" s="1"/>
  <c r="O114" i="24"/>
  <c r="Q114" i="24" s="1"/>
  <c r="D122" i="20"/>
  <c r="F121" i="20"/>
  <c r="C122" i="20"/>
  <c r="AQ66" i="19"/>
  <c r="AS65" i="19"/>
  <c r="AT65" i="19"/>
  <c r="AG65" i="19"/>
  <c r="AI65" i="19"/>
  <c r="BB65" i="19"/>
  <c r="AH65" i="19"/>
  <c r="AU65" i="19"/>
  <c r="AD108" i="23"/>
  <c r="AS108" i="23" s="1"/>
  <c r="O109" i="23"/>
  <c r="Q109" i="23" s="1"/>
  <c r="AS107" i="23"/>
  <c r="BB107" i="23"/>
  <c r="P108" i="23"/>
  <c r="AC109" i="23"/>
  <c r="AR109" i="23" s="1"/>
  <c r="AW108" i="23"/>
  <c r="AE108" i="23"/>
  <c r="Z108" i="23"/>
  <c r="AF108" i="23" s="1"/>
  <c r="W108" i="23"/>
  <c r="Y108" i="23" s="1"/>
  <c r="AI107" i="23"/>
  <c r="AH107" i="23"/>
  <c r="AU107" i="23"/>
  <c r="AQ108" i="23"/>
  <c r="AB109" i="23"/>
  <c r="AT107" i="23"/>
  <c r="AG107" i="23"/>
  <c r="BB102" i="20"/>
  <c r="Z118" i="22"/>
  <c r="AF118" i="22" s="1"/>
  <c r="AC119" i="22"/>
  <c r="AR119" i="22" s="1"/>
  <c r="AW118" i="22"/>
  <c r="P118" i="22"/>
  <c r="W118" i="22"/>
  <c r="Y118" i="22" s="1"/>
  <c r="AG117" i="22"/>
  <c r="AT117" i="22"/>
  <c r="AB119" i="22"/>
  <c r="BB117" i="22"/>
  <c r="AD118" i="22"/>
  <c r="AS118" i="22" s="1"/>
  <c r="AI117" i="22"/>
  <c r="AE118" i="22"/>
  <c r="AQ118" i="22"/>
  <c r="AH117" i="22"/>
  <c r="AU117" i="22"/>
  <c r="AH102" i="20"/>
  <c r="AU102" i="20"/>
  <c r="AG102" i="20"/>
  <c r="AT102" i="20"/>
  <c r="O103" i="20"/>
  <c r="Q103" i="20" s="1"/>
  <c r="AI102" i="20"/>
  <c r="AQ103" i="20"/>
  <c r="K197" i="15" l="1"/>
  <c r="D203" i="32" s="1"/>
  <c r="E203" i="32" s="1"/>
  <c r="C52" i="15"/>
  <c r="H58" i="32"/>
  <c r="D142" i="19"/>
  <c r="C142" i="19"/>
  <c r="F141" i="19"/>
  <c r="L141" i="19" s="1"/>
  <c r="L140" i="19"/>
  <c r="M140" i="19"/>
  <c r="D136" i="22"/>
  <c r="C136" i="22"/>
  <c r="B136" i="22" s="1"/>
  <c r="F135" i="22"/>
  <c r="M143" i="23"/>
  <c r="L143" i="23"/>
  <c r="D145" i="23"/>
  <c r="F144" i="23"/>
  <c r="M144" i="23" s="1"/>
  <c r="C145" i="23"/>
  <c r="B145" i="23" s="1"/>
  <c r="D116" i="24"/>
  <c r="F115" i="24"/>
  <c r="L115" i="24" s="1"/>
  <c r="C116" i="24"/>
  <c r="O115" i="24"/>
  <c r="Q115" i="24" s="1"/>
  <c r="AC115" i="24"/>
  <c r="AR115" i="24" s="1"/>
  <c r="W114" i="24"/>
  <c r="Y114" i="24" s="1"/>
  <c r="AI114" i="24" s="1"/>
  <c r="AW114" i="24"/>
  <c r="Z114" i="24"/>
  <c r="AF114" i="24" s="1"/>
  <c r="P114" i="24"/>
  <c r="AE114" i="24"/>
  <c r="AB115" i="24"/>
  <c r="AQ115" i="24" s="1"/>
  <c r="AU114" i="24"/>
  <c r="AU113" i="24"/>
  <c r="AH114" i="24"/>
  <c r="AH113" i="24"/>
  <c r="AQ114" i="24"/>
  <c r="M115" i="24"/>
  <c r="AD114" i="24"/>
  <c r="AG114" i="24" s="1"/>
  <c r="AI113" i="24"/>
  <c r="AT113" i="24"/>
  <c r="AT114" i="24"/>
  <c r="L114" i="24"/>
  <c r="AG113" i="24"/>
  <c r="AS113" i="24"/>
  <c r="L121" i="20"/>
  <c r="M121" i="20"/>
  <c r="B122" i="20"/>
  <c r="O66" i="19"/>
  <c r="Q66" i="19" s="1"/>
  <c r="BB108" i="23"/>
  <c r="AI108" i="23"/>
  <c r="AG108" i="23"/>
  <c r="AT108" i="23"/>
  <c r="AU108" i="23"/>
  <c r="AH108" i="23"/>
  <c r="O110" i="23"/>
  <c r="Q110" i="23" s="1"/>
  <c r="AB110" i="23"/>
  <c r="AQ109" i="23"/>
  <c r="P109" i="23"/>
  <c r="AC110" i="23"/>
  <c r="AR110" i="23" s="1"/>
  <c r="AW109" i="23"/>
  <c r="AE109" i="23"/>
  <c r="Z109" i="23"/>
  <c r="AF109" i="23" s="1"/>
  <c r="W109" i="23"/>
  <c r="Y109" i="23" s="1"/>
  <c r="AD109" i="23"/>
  <c r="AS109" i="23" s="1"/>
  <c r="BB118" i="22"/>
  <c r="AI118" i="22"/>
  <c r="O119" i="22"/>
  <c r="Q119" i="22" s="1"/>
  <c r="AH118" i="22"/>
  <c r="AU118" i="22"/>
  <c r="AQ119" i="22"/>
  <c r="AG118" i="22"/>
  <c r="AT118" i="22"/>
  <c r="AD103" i="20"/>
  <c r="AC104" i="20"/>
  <c r="AR104" i="20" s="1"/>
  <c r="AW103" i="20"/>
  <c r="AE103" i="20"/>
  <c r="Z103" i="20"/>
  <c r="AF103" i="20" s="1"/>
  <c r="P103" i="20"/>
  <c r="W103" i="20"/>
  <c r="Y103" i="20" s="1"/>
  <c r="O104" i="20"/>
  <c r="Q104" i="20" s="1"/>
  <c r="AB104" i="20"/>
  <c r="K198" i="15" l="1"/>
  <c r="D204" i="32" s="1"/>
  <c r="E204" i="32" s="1"/>
  <c r="G58" i="32"/>
  <c r="F58" i="32" s="1"/>
  <c r="B52" i="15"/>
  <c r="L144" i="23"/>
  <c r="M141" i="19"/>
  <c r="B142" i="19"/>
  <c r="D137" i="22"/>
  <c r="C137" i="22"/>
  <c r="F136" i="22"/>
  <c r="L135" i="22"/>
  <c r="M135" i="22"/>
  <c r="M136" i="22"/>
  <c r="L136" i="22"/>
  <c r="C146" i="23"/>
  <c r="B146" i="23" s="1"/>
  <c r="F145" i="23"/>
  <c r="L145" i="23" s="1"/>
  <c r="D146" i="23"/>
  <c r="AD115" i="24"/>
  <c r="AS115" i="24" s="1"/>
  <c r="AB116" i="24"/>
  <c r="AS114" i="24"/>
  <c r="BB114" i="24"/>
  <c r="AC116" i="24"/>
  <c r="AR116" i="24" s="1"/>
  <c r="W115" i="24"/>
  <c r="Y115" i="24" s="1"/>
  <c r="AW115" i="24"/>
  <c r="AE115" i="24"/>
  <c r="P115" i="24"/>
  <c r="Z115" i="24"/>
  <c r="AF115" i="24" s="1"/>
  <c r="B116" i="24"/>
  <c r="D123" i="20"/>
  <c r="C123" i="20"/>
  <c r="B123" i="20" s="1"/>
  <c r="F122" i="20"/>
  <c r="AD66" i="19"/>
  <c r="P66" i="19"/>
  <c r="Z66" i="19"/>
  <c r="AF66" i="19" s="1"/>
  <c r="AE66" i="19"/>
  <c r="AW66" i="19"/>
  <c r="W66" i="19"/>
  <c r="Y66" i="19" s="1"/>
  <c r="AC67" i="19"/>
  <c r="AR67" i="19" s="1"/>
  <c r="AB67" i="19"/>
  <c r="O111" i="23"/>
  <c r="Q111" i="23" s="1"/>
  <c r="BB109" i="23"/>
  <c r="AQ110" i="23"/>
  <c r="P110" i="23"/>
  <c r="AC111" i="23"/>
  <c r="AR111" i="23" s="1"/>
  <c r="AW110" i="23"/>
  <c r="Z110" i="23"/>
  <c r="AF110" i="23" s="1"/>
  <c r="AE110" i="23"/>
  <c r="W110" i="23"/>
  <c r="Y110" i="23" s="1"/>
  <c r="AH109" i="23"/>
  <c r="AU109" i="23"/>
  <c r="AI109" i="23"/>
  <c r="AB111" i="23"/>
  <c r="AG109" i="23"/>
  <c r="AT109" i="23"/>
  <c r="AD110" i="23"/>
  <c r="AS110" i="23" s="1"/>
  <c r="AD119" i="22"/>
  <c r="AB120" i="22"/>
  <c r="AE119" i="22"/>
  <c r="Z119" i="22"/>
  <c r="AF119" i="22" s="1"/>
  <c r="AC120" i="22"/>
  <c r="AR120" i="22" s="1"/>
  <c r="AW119" i="22"/>
  <c r="P119" i="22"/>
  <c r="W119" i="22"/>
  <c r="Y119" i="22" s="1"/>
  <c r="AC105" i="20"/>
  <c r="AR105" i="20" s="1"/>
  <c r="AW104" i="20"/>
  <c r="AE104" i="20"/>
  <c r="Z104" i="20"/>
  <c r="AF104" i="20" s="1"/>
  <c r="P104" i="20"/>
  <c r="W104" i="20"/>
  <c r="Y104" i="20" s="1"/>
  <c r="AB105" i="20"/>
  <c r="AG103" i="20"/>
  <c r="AT103" i="20"/>
  <c r="AD104" i="20"/>
  <c r="AS104" i="20" s="1"/>
  <c r="AI103" i="20"/>
  <c r="AH103" i="20"/>
  <c r="AU103" i="20"/>
  <c r="AQ104" i="20"/>
  <c r="AS103" i="20"/>
  <c r="BB103" i="20"/>
  <c r="K199" i="15" l="1"/>
  <c r="D205" i="32" s="1"/>
  <c r="E205" i="32" s="1"/>
  <c r="D53" i="15"/>
  <c r="F52" i="15"/>
  <c r="J52" i="15" s="1"/>
  <c r="M145" i="23"/>
  <c r="C143" i="19"/>
  <c r="B143" i="19" s="1"/>
  <c r="G142" i="19"/>
  <c r="F142" i="19"/>
  <c r="D143" i="19"/>
  <c r="B137" i="22"/>
  <c r="D147" i="23"/>
  <c r="F146" i="23"/>
  <c r="M146" i="23" s="1"/>
  <c r="C147" i="23"/>
  <c r="B147" i="23" s="1"/>
  <c r="AT115" i="24"/>
  <c r="D117" i="24"/>
  <c r="C117" i="24"/>
  <c r="F116" i="24"/>
  <c r="O116" i="24"/>
  <c r="Q116" i="24" s="1"/>
  <c r="AU115" i="24"/>
  <c r="AH115" i="24"/>
  <c r="BB115" i="24"/>
  <c r="AG115" i="24"/>
  <c r="AQ116" i="24"/>
  <c r="AI115" i="24"/>
  <c r="L122" i="20"/>
  <c r="M122" i="20"/>
  <c r="D124" i="20"/>
  <c r="C124" i="20"/>
  <c r="F123" i="20"/>
  <c r="L123" i="20" s="1"/>
  <c r="AQ67" i="19"/>
  <c r="AT66" i="19"/>
  <c r="AG66" i="19"/>
  <c r="AU66" i="19"/>
  <c r="AH66" i="19"/>
  <c r="BB66" i="19"/>
  <c r="AI66" i="19"/>
  <c r="AS66" i="19"/>
  <c r="AQ111" i="23"/>
  <c r="O112" i="23"/>
  <c r="Q112" i="23" s="1"/>
  <c r="AG110" i="23"/>
  <c r="AT110" i="23"/>
  <c r="BB110" i="23"/>
  <c r="P111" i="23"/>
  <c r="AC112" i="23"/>
  <c r="AR112" i="23" s="1"/>
  <c r="AW111" i="23"/>
  <c r="AE111" i="23"/>
  <c r="Z111" i="23"/>
  <c r="AF111" i="23" s="1"/>
  <c r="W111" i="23"/>
  <c r="Y111" i="23" s="1"/>
  <c r="AI110" i="23"/>
  <c r="AB112" i="23"/>
  <c r="AU110" i="23"/>
  <c r="AH110" i="23"/>
  <c r="AD111" i="23"/>
  <c r="AS111" i="23" s="1"/>
  <c r="AQ120" i="22"/>
  <c r="AS119" i="22"/>
  <c r="BB119" i="22"/>
  <c r="AI119" i="22"/>
  <c r="AH119" i="22"/>
  <c r="AU119" i="22"/>
  <c r="O120" i="22"/>
  <c r="Q120" i="22" s="1"/>
  <c r="AG119" i="22"/>
  <c r="AT119" i="22"/>
  <c r="AG104" i="20"/>
  <c r="AT104" i="20"/>
  <c r="BB104" i="20"/>
  <c r="AI104" i="20"/>
  <c r="AQ105" i="20"/>
  <c r="O105" i="20"/>
  <c r="Q105" i="20" s="1"/>
  <c r="AH104" i="20"/>
  <c r="AU104" i="20"/>
  <c r="K200" i="15" l="1"/>
  <c r="D206" i="32" s="1"/>
  <c r="E206" i="32" s="1"/>
  <c r="C53" i="15"/>
  <c r="H59" i="32"/>
  <c r="L146" i="23"/>
  <c r="L142" i="19"/>
  <c r="D144" i="19"/>
  <c r="C144" i="19"/>
  <c r="B144" i="19" s="1"/>
  <c r="F143" i="19"/>
  <c r="M143" i="19" s="1"/>
  <c r="M142" i="19"/>
  <c r="D138" i="22"/>
  <c r="C138" i="22"/>
  <c r="B138" i="22" s="1"/>
  <c r="F137" i="22"/>
  <c r="C148" i="23"/>
  <c r="B148" i="23" s="1"/>
  <c r="F147" i="23"/>
  <c r="M147" i="23" s="1"/>
  <c r="D148" i="23"/>
  <c r="B117" i="24"/>
  <c r="AW116" i="24"/>
  <c r="Z116" i="24"/>
  <c r="AF116" i="24" s="1"/>
  <c r="P116" i="24"/>
  <c r="AE116" i="24"/>
  <c r="AC117" i="24"/>
  <c r="AR117" i="24" s="1"/>
  <c r="W116" i="24"/>
  <c r="Y116" i="24" s="1"/>
  <c r="AB117" i="24"/>
  <c r="AD116" i="24"/>
  <c r="L116" i="24"/>
  <c r="M116" i="24"/>
  <c r="M123" i="20"/>
  <c r="B124" i="20"/>
  <c r="O67" i="19"/>
  <c r="Q67" i="19" s="1"/>
  <c r="AQ112" i="23"/>
  <c r="AB113" i="23"/>
  <c r="AG111" i="23"/>
  <c r="AT111" i="23"/>
  <c r="P112" i="23"/>
  <c r="AC113" i="23"/>
  <c r="AR113" i="23" s="1"/>
  <c r="AW112" i="23"/>
  <c r="AE112" i="23"/>
  <c r="Z112" i="23"/>
  <c r="AF112" i="23" s="1"/>
  <c r="W112" i="23"/>
  <c r="Y112" i="23" s="1"/>
  <c r="AD112" i="23"/>
  <c r="AS112" i="23" s="1"/>
  <c r="AI111" i="23"/>
  <c r="AH111" i="23"/>
  <c r="AU111" i="23"/>
  <c r="BB111" i="23"/>
  <c r="AD120" i="22"/>
  <c r="AB121" i="22"/>
  <c r="AE120" i="22"/>
  <c r="Z120" i="22"/>
  <c r="AF120" i="22" s="1"/>
  <c r="AC121" i="22"/>
  <c r="AR121" i="22" s="1"/>
  <c r="AW120" i="22"/>
  <c r="P120" i="22"/>
  <c r="W120" i="22"/>
  <c r="Y120" i="22" s="1"/>
  <c r="AB106" i="20"/>
  <c r="AD105" i="20"/>
  <c r="AW105" i="20"/>
  <c r="AC106" i="20"/>
  <c r="AR106" i="20" s="1"/>
  <c r="AE105" i="20"/>
  <c r="Z105" i="20"/>
  <c r="AF105" i="20" s="1"/>
  <c r="P105" i="20"/>
  <c r="W105" i="20"/>
  <c r="Y105" i="20" s="1"/>
  <c r="K201" i="15" l="1"/>
  <c r="D207" i="32" s="1"/>
  <c r="E207" i="32" s="1"/>
  <c r="G59" i="32"/>
  <c r="F59" i="32" s="1"/>
  <c r="B53" i="15"/>
  <c r="L147" i="23"/>
  <c r="L143" i="19"/>
  <c r="C145" i="19"/>
  <c r="B145" i="19" s="1"/>
  <c r="F144" i="19"/>
  <c r="M144" i="19" s="1"/>
  <c r="D145" i="19"/>
  <c r="D139" i="22"/>
  <c r="C139" i="22"/>
  <c r="F138" i="22"/>
  <c r="M138" i="22" s="1"/>
  <c r="L137" i="22"/>
  <c r="M137" i="22"/>
  <c r="C149" i="23"/>
  <c r="B149" i="23" s="1"/>
  <c r="D149" i="23"/>
  <c r="F148" i="23"/>
  <c r="M148" i="23" s="1"/>
  <c r="L148" i="23"/>
  <c r="AS116" i="24"/>
  <c r="AG116" i="24"/>
  <c r="AT116" i="24"/>
  <c r="D118" i="24"/>
  <c r="C118" i="24"/>
  <c r="B118" i="24" s="1"/>
  <c r="F117" i="24"/>
  <c r="O117" i="24"/>
  <c r="Q117" i="24" s="1"/>
  <c r="BB116" i="24"/>
  <c r="AQ117" i="24"/>
  <c r="AI116" i="24"/>
  <c r="AH116" i="24"/>
  <c r="AU116" i="24"/>
  <c r="D125" i="20"/>
  <c r="F124" i="20"/>
  <c r="C125" i="20"/>
  <c r="P67" i="19"/>
  <c r="AC68" i="19"/>
  <c r="AR68" i="19" s="1"/>
  <c r="AE67" i="19"/>
  <c r="AW67" i="19"/>
  <c r="W67" i="19"/>
  <c r="Y67" i="19" s="1"/>
  <c r="Z67" i="19"/>
  <c r="AF67" i="19" s="1"/>
  <c r="AB68" i="19"/>
  <c r="AD67" i="19"/>
  <c r="AI112" i="23"/>
  <c r="AQ113" i="23"/>
  <c r="O113" i="23"/>
  <c r="Q113" i="23" s="1"/>
  <c r="AU112" i="23"/>
  <c r="AH112" i="23"/>
  <c r="AG112" i="23"/>
  <c r="AT112" i="23"/>
  <c r="BB112" i="23"/>
  <c r="AQ121" i="22"/>
  <c r="AU120" i="22"/>
  <c r="AH120" i="22"/>
  <c r="O121" i="22"/>
  <c r="Q121" i="22" s="1"/>
  <c r="AG120" i="22"/>
  <c r="AT120" i="22"/>
  <c r="AI120" i="22"/>
  <c r="AS120" i="22"/>
  <c r="BB120" i="22"/>
  <c r="AU105" i="20"/>
  <c r="AH105" i="20"/>
  <c r="AS105" i="20"/>
  <c r="BB105" i="20"/>
  <c r="AG105" i="20"/>
  <c r="AT105" i="20"/>
  <c r="O106" i="20"/>
  <c r="Q106" i="20" s="1"/>
  <c r="AQ106" i="20"/>
  <c r="AI105" i="20"/>
  <c r="K202" i="15" l="1"/>
  <c r="D208" i="32" s="1"/>
  <c r="E208" i="32" s="1"/>
  <c r="F53" i="15"/>
  <c r="J53" i="15" s="1"/>
  <c r="D54" i="15"/>
  <c r="L144" i="19"/>
  <c r="L138" i="22"/>
  <c r="D146" i="19"/>
  <c r="C146" i="19"/>
  <c r="B146" i="19" s="1"/>
  <c r="F145" i="19"/>
  <c r="M145" i="19" s="1"/>
  <c r="B139" i="22"/>
  <c r="C150" i="23"/>
  <c r="B150" i="23" s="1"/>
  <c r="F149" i="23"/>
  <c r="M149" i="23" s="1"/>
  <c r="D150" i="23"/>
  <c r="G118" i="24"/>
  <c r="D119" i="24"/>
  <c r="F118" i="24"/>
  <c r="L118" i="24" s="1"/>
  <c r="C119" i="24"/>
  <c r="H118" i="24"/>
  <c r="O118" i="24"/>
  <c r="Q118" i="24" s="1"/>
  <c r="AC118" i="24"/>
  <c r="AR118" i="24" s="1"/>
  <c r="AE117" i="24"/>
  <c r="P117" i="24"/>
  <c r="Z117" i="24"/>
  <c r="AF117" i="24" s="1"/>
  <c r="AW117" i="24"/>
  <c r="W117" i="24"/>
  <c r="Y117" i="24" s="1"/>
  <c r="AD117" i="24"/>
  <c r="L117" i="24"/>
  <c r="M117" i="24"/>
  <c r="BB117" i="24"/>
  <c r="AB118" i="24"/>
  <c r="L124" i="20"/>
  <c r="M124" i="20"/>
  <c r="B125" i="20"/>
  <c r="BB67" i="19"/>
  <c r="AS67" i="19"/>
  <c r="AT67" i="19"/>
  <c r="AG67" i="19"/>
  <c r="AH67" i="19"/>
  <c r="AU67" i="19"/>
  <c r="AQ68" i="19"/>
  <c r="AI67" i="19"/>
  <c r="O114" i="23"/>
  <c r="Q114" i="23" s="1"/>
  <c r="AB114" i="23"/>
  <c r="AE113" i="23"/>
  <c r="P113" i="23"/>
  <c r="Z113" i="23"/>
  <c r="AF113" i="23" s="1"/>
  <c r="AW113" i="23"/>
  <c r="AC114" i="23"/>
  <c r="AR114" i="23" s="1"/>
  <c r="W113" i="23"/>
  <c r="Y113" i="23" s="1"/>
  <c r="AD113" i="23"/>
  <c r="AB107" i="20"/>
  <c r="AQ107" i="20" s="1"/>
  <c r="AE121" i="22"/>
  <c r="Z121" i="22"/>
  <c r="AF121" i="22" s="1"/>
  <c r="AC122" i="22"/>
  <c r="AR122" i="22" s="1"/>
  <c r="AW121" i="22"/>
  <c r="P121" i="22"/>
  <c r="W121" i="22"/>
  <c r="Y121" i="22" s="1"/>
  <c r="AD121" i="22"/>
  <c r="AB122" i="22"/>
  <c r="AD106" i="20"/>
  <c r="AE106" i="20"/>
  <c r="Z106" i="20"/>
  <c r="AF106" i="20" s="1"/>
  <c r="P106" i="20"/>
  <c r="AC107" i="20"/>
  <c r="AR107" i="20" s="1"/>
  <c r="AW106" i="20"/>
  <c r="W106" i="20"/>
  <c r="Y106" i="20" s="1"/>
  <c r="K203" i="15" l="1"/>
  <c r="D209" i="32" s="1"/>
  <c r="E209" i="32" s="1"/>
  <c r="C54" i="15"/>
  <c r="H60" i="32"/>
  <c r="L149" i="23"/>
  <c r="L145" i="19"/>
  <c r="C147" i="19"/>
  <c r="B147" i="19" s="1"/>
  <c r="F146" i="19"/>
  <c r="M146" i="19" s="1"/>
  <c r="D147" i="19"/>
  <c r="D140" i="22"/>
  <c r="C140" i="22"/>
  <c r="B140" i="22" s="1"/>
  <c r="F139" i="22"/>
  <c r="D151" i="23"/>
  <c r="C151" i="23"/>
  <c r="F150" i="23"/>
  <c r="M150" i="23" s="1"/>
  <c r="L150" i="23"/>
  <c r="AD118" i="24"/>
  <c r="AQ118" i="24"/>
  <c r="AH117" i="24"/>
  <c r="AU117" i="24"/>
  <c r="Z118" i="24"/>
  <c r="AF118" i="24" s="1"/>
  <c r="W118" i="24"/>
  <c r="Y118" i="24" s="1"/>
  <c r="AI118" i="24" s="1"/>
  <c r="AW118" i="24"/>
  <c r="P118" i="24"/>
  <c r="AC119" i="24"/>
  <c r="AR119" i="24" s="1"/>
  <c r="AB119" i="24"/>
  <c r="AS117" i="24"/>
  <c r="AG117" i="24"/>
  <c r="M118" i="24"/>
  <c r="AE118" i="24"/>
  <c r="AG118" i="24" s="1"/>
  <c r="AI117" i="24"/>
  <c r="AT117" i="24"/>
  <c r="B119" i="24"/>
  <c r="D126" i="20"/>
  <c r="C126" i="20"/>
  <c r="F125" i="20"/>
  <c r="O68" i="19"/>
  <c r="Q68" i="19" s="1"/>
  <c r="O115" i="23"/>
  <c r="Q115" i="23" s="1"/>
  <c r="AG113" i="23"/>
  <c r="AT113" i="23"/>
  <c r="AS113" i="23"/>
  <c r="BB113" i="23"/>
  <c r="P114" i="23"/>
  <c r="AE114" i="23"/>
  <c r="Z114" i="23"/>
  <c r="AF114" i="23" s="1"/>
  <c r="AC115" i="23"/>
  <c r="AR115" i="23" s="1"/>
  <c r="AW114" i="23"/>
  <c r="W114" i="23"/>
  <c r="Y114" i="23" s="1"/>
  <c r="AB115" i="23"/>
  <c r="AH113" i="23"/>
  <c r="AU113" i="23"/>
  <c r="AQ114" i="23"/>
  <c r="AI113" i="23"/>
  <c r="AD114" i="23"/>
  <c r="AS114" i="23" s="1"/>
  <c r="AS121" i="22"/>
  <c r="BB121" i="22"/>
  <c r="AQ122" i="22"/>
  <c r="AI121" i="22"/>
  <c r="O122" i="22"/>
  <c r="Q122" i="22" s="1"/>
  <c r="AT121" i="22"/>
  <c r="AG121" i="22"/>
  <c r="AU121" i="22"/>
  <c r="AH121" i="22"/>
  <c r="O107" i="20"/>
  <c r="Q107" i="20" s="1"/>
  <c r="AS106" i="20"/>
  <c r="BB106" i="20"/>
  <c r="AI106" i="20"/>
  <c r="AH106" i="20"/>
  <c r="AU106" i="20"/>
  <c r="AT106" i="20"/>
  <c r="AG106" i="20"/>
  <c r="K204" i="15" l="1"/>
  <c r="D210" i="32" s="1"/>
  <c r="E210" i="32" s="1"/>
  <c r="G60" i="32"/>
  <c r="F60" i="32" s="1"/>
  <c r="B54" i="15"/>
  <c r="AT118" i="24"/>
  <c r="L146" i="19"/>
  <c r="D148" i="19"/>
  <c r="C148" i="19"/>
  <c r="B148" i="19" s="1"/>
  <c r="F147" i="19"/>
  <c r="M147" i="19" s="1"/>
  <c r="D141" i="22"/>
  <c r="C141" i="22"/>
  <c r="F140" i="22"/>
  <c r="M140" i="22" s="1"/>
  <c r="L139" i="22"/>
  <c r="M139" i="22"/>
  <c r="B151" i="23"/>
  <c r="AH118" i="24"/>
  <c r="AQ119" i="24"/>
  <c r="D120" i="24"/>
  <c r="F119" i="24"/>
  <c r="C120" i="24"/>
  <c r="O119" i="24"/>
  <c r="Q119" i="24" s="1"/>
  <c r="AU118" i="24"/>
  <c r="AS118" i="24"/>
  <c r="BB118" i="24"/>
  <c r="L125" i="20"/>
  <c r="M125" i="20"/>
  <c r="B126" i="20"/>
  <c r="W68" i="19"/>
  <c r="Y68" i="19" s="1"/>
  <c r="AE68" i="19"/>
  <c r="P68" i="19"/>
  <c r="AC69" i="19"/>
  <c r="AR69" i="19" s="1"/>
  <c r="Z68" i="19"/>
  <c r="AF68" i="19" s="1"/>
  <c r="AW68" i="19"/>
  <c r="AD68" i="19"/>
  <c r="AB69" i="19"/>
  <c r="BB114" i="23"/>
  <c r="AI114" i="23"/>
  <c r="O116" i="23"/>
  <c r="Q116" i="23" s="1"/>
  <c r="P115" i="23"/>
  <c r="Z115" i="23"/>
  <c r="AF115" i="23" s="1"/>
  <c r="AE115" i="23"/>
  <c r="AW115" i="23"/>
  <c r="AC116" i="23"/>
  <c r="AR116" i="23" s="1"/>
  <c r="W115" i="23"/>
  <c r="Y115" i="23" s="1"/>
  <c r="AG114" i="23"/>
  <c r="AT114" i="23"/>
  <c r="AB116" i="23"/>
  <c r="AQ115" i="23"/>
  <c r="AU114" i="23"/>
  <c r="AH114" i="23"/>
  <c r="AD115" i="23"/>
  <c r="AS115" i="23" s="1"/>
  <c r="AB123" i="22"/>
  <c r="AQ123" i="22" s="1"/>
  <c r="AD122" i="22"/>
  <c r="AE122" i="22"/>
  <c r="Z122" i="22"/>
  <c r="AF122" i="22" s="1"/>
  <c r="AC123" i="22"/>
  <c r="AR123" i="22" s="1"/>
  <c r="AW122" i="22"/>
  <c r="P122" i="22"/>
  <c r="W122" i="22"/>
  <c r="Y122" i="22" s="1"/>
  <c r="AE107" i="20"/>
  <c r="Z107" i="20"/>
  <c r="AF107" i="20" s="1"/>
  <c r="P107" i="20"/>
  <c r="AC108" i="20"/>
  <c r="AR108" i="20" s="1"/>
  <c r="AW107" i="20"/>
  <c r="W107" i="20"/>
  <c r="Y107" i="20" s="1"/>
  <c r="AB108" i="20"/>
  <c r="AD107" i="20"/>
  <c r="K205" i="15" l="1"/>
  <c r="D211" i="32" s="1"/>
  <c r="E211" i="32" s="1"/>
  <c r="D55" i="15"/>
  <c r="F54" i="15"/>
  <c r="J54" i="15" s="1"/>
  <c r="L140" i="22"/>
  <c r="L147" i="19"/>
  <c r="C149" i="19"/>
  <c r="F148" i="19"/>
  <c r="M148" i="19" s="1"/>
  <c r="B149" i="19"/>
  <c r="D149" i="19"/>
  <c r="B141" i="22"/>
  <c r="C152" i="23"/>
  <c r="B152" i="23" s="1"/>
  <c r="F151" i="23"/>
  <c r="D152" i="23"/>
  <c r="AC120" i="24"/>
  <c r="AR120" i="24" s="1"/>
  <c r="P119" i="24"/>
  <c r="Z119" i="24"/>
  <c r="AF119" i="24" s="1"/>
  <c r="AE119" i="24"/>
  <c r="AW119" i="24"/>
  <c r="W119" i="24"/>
  <c r="Y119" i="24" s="1"/>
  <c r="AB120" i="24"/>
  <c r="AD119" i="24"/>
  <c r="M119" i="24"/>
  <c r="L119" i="24"/>
  <c r="B120" i="24"/>
  <c r="D127" i="20"/>
  <c r="C127" i="20"/>
  <c r="B127" i="20" s="1"/>
  <c r="F126" i="20"/>
  <c r="AS68" i="19"/>
  <c r="O69" i="19"/>
  <c r="Q69" i="19" s="1"/>
  <c r="AG68" i="19"/>
  <c r="AT68" i="19"/>
  <c r="AQ69" i="19"/>
  <c r="BB68" i="19"/>
  <c r="AU68" i="19"/>
  <c r="AH68" i="19"/>
  <c r="AI68" i="19"/>
  <c r="O117" i="23"/>
  <c r="Q117" i="23" s="1"/>
  <c r="BB115" i="23"/>
  <c r="AI115" i="23"/>
  <c r="P116" i="23"/>
  <c r="AE116" i="23"/>
  <c r="Z116" i="23"/>
  <c r="AF116" i="23" s="1"/>
  <c r="AC117" i="23"/>
  <c r="AR117" i="23" s="1"/>
  <c r="AW116" i="23"/>
  <c r="W116" i="23"/>
  <c r="Y116" i="23" s="1"/>
  <c r="AQ116" i="23"/>
  <c r="AH115" i="23"/>
  <c r="AU115" i="23"/>
  <c r="AB117" i="23"/>
  <c r="AG115" i="23"/>
  <c r="AT115" i="23"/>
  <c r="AD116" i="23"/>
  <c r="AS116" i="23" s="1"/>
  <c r="AH122" i="22"/>
  <c r="AU122" i="22"/>
  <c r="AS122" i="22"/>
  <c r="BB122" i="22"/>
  <c r="AI122" i="22"/>
  <c r="AG122" i="22"/>
  <c r="AT122" i="22"/>
  <c r="O123" i="22"/>
  <c r="Q123" i="22" s="1"/>
  <c r="AQ108" i="20"/>
  <c r="AI107" i="20"/>
  <c r="AH107" i="20"/>
  <c r="AU107" i="20"/>
  <c r="O108" i="20"/>
  <c r="Q108" i="20" s="1"/>
  <c r="AT107" i="20"/>
  <c r="AG107" i="20"/>
  <c r="AS107" i="20"/>
  <c r="BB107" i="20"/>
  <c r="K206" i="15" l="1"/>
  <c r="D212" i="32" s="1"/>
  <c r="E212" i="32" s="1"/>
  <c r="C55" i="15"/>
  <c r="H61" i="32"/>
  <c r="L148" i="19"/>
  <c r="D150" i="19"/>
  <c r="C150" i="19"/>
  <c r="B150" i="19" s="1"/>
  <c r="F149" i="19"/>
  <c r="M149" i="19" s="1"/>
  <c r="D142" i="22"/>
  <c r="C142" i="22"/>
  <c r="B142" i="22" s="1"/>
  <c r="F141" i="22"/>
  <c r="D153" i="23"/>
  <c r="F152" i="23"/>
  <c r="M152" i="23" s="1"/>
  <c r="C153" i="23"/>
  <c r="B153" i="23" s="1"/>
  <c r="M151" i="23"/>
  <c r="L151" i="23"/>
  <c r="AT119" i="24"/>
  <c r="D121" i="24"/>
  <c r="F120" i="24"/>
  <c r="C121" i="24"/>
  <c r="O120" i="24"/>
  <c r="Q120" i="24" s="1"/>
  <c r="AS119" i="24"/>
  <c r="AG119" i="24"/>
  <c r="AQ120" i="24"/>
  <c r="AH119" i="24"/>
  <c r="AU119" i="24"/>
  <c r="AI119" i="24"/>
  <c r="BB119" i="24"/>
  <c r="L126" i="20"/>
  <c r="M126" i="20"/>
  <c r="D128" i="20"/>
  <c r="C128" i="20"/>
  <c r="F127" i="20"/>
  <c r="L127" i="20" s="1"/>
  <c r="AD69" i="19"/>
  <c r="Z69" i="19"/>
  <c r="AF69" i="19" s="1"/>
  <c r="P69" i="19"/>
  <c r="W69" i="19"/>
  <c r="Y69" i="19" s="1"/>
  <c r="AW69" i="19"/>
  <c r="AC70" i="19"/>
  <c r="AR70" i="19" s="1"/>
  <c r="AE69" i="19"/>
  <c r="AB70" i="19"/>
  <c r="O118" i="23"/>
  <c r="Q118" i="23" s="1"/>
  <c r="P117" i="23"/>
  <c r="AC118" i="23"/>
  <c r="AR118" i="23" s="1"/>
  <c r="Z117" i="23"/>
  <c r="AF117" i="23" s="1"/>
  <c r="AE117" i="23"/>
  <c r="AW117" i="23"/>
  <c r="W117" i="23"/>
  <c r="Y117" i="23" s="1"/>
  <c r="AH116" i="23"/>
  <c r="AU116" i="23"/>
  <c r="AI116" i="23"/>
  <c r="AG116" i="23"/>
  <c r="AT116" i="23"/>
  <c r="AQ117" i="23"/>
  <c r="BB116" i="23"/>
  <c r="AB118" i="23"/>
  <c r="AD117" i="23"/>
  <c r="AS117" i="23" s="1"/>
  <c r="AE123" i="22"/>
  <c r="Z123" i="22"/>
  <c r="AF123" i="22" s="1"/>
  <c r="AC124" i="22"/>
  <c r="AR124" i="22" s="1"/>
  <c r="AW123" i="22"/>
  <c r="P123" i="22"/>
  <c r="W123" i="22"/>
  <c r="Y123" i="22" s="1"/>
  <c r="AD123" i="22"/>
  <c r="AB124" i="22"/>
  <c r="AD108" i="20"/>
  <c r="AE108" i="20"/>
  <c r="Z108" i="20"/>
  <c r="AF108" i="20" s="1"/>
  <c r="P108" i="20"/>
  <c r="AC109" i="20"/>
  <c r="AR109" i="20" s="1"/>
  <c r="AW108" i="20"/>
  <c r="W108" i="20"/>
  <c r="Y108" i="20" s="1"/>
  <c r="AB109" i="20"/>
  <c r="K207" i="15" l="1"/>
  <c r="D213" i="32" s="1"/>
  <c r="E213" i="32" s="1"/>
  <c r="G61" i="32"/>
  <c r="F61" i="32" s="1"/>
  <c r="B55" i="15"/>
  <c r="L149" i="19"/>
  <c r="C151" i="19"/>
  <c r="B151" i="19" s="1"/>
  <c r="F150" i="19"/>
  <c r="M150" i="19" s="1"/>
  <c r="D151" i="19"/>
  <c r="D143" i="22"/>
  <c r="C143" i="22"/>
  <c r="G142" i="22"/>
  <c r="M142" i="22" s="1"/>
  <c r="B143" i="22"/>
  <c r="F142" i="22"/>
  <c r="L141" i="22"/>
  <c r="M141" i="22"/>
  <c r="L142" i="22"/>
  <c r="C154" i="23"/>
  <c r="F153" i="23"/>
  <c r="M153" i="23" s="1"/>
  <c r="D154" i="23"/>
  <c r="B154" i="23"/>
  <c r="L152" i="23"/>
  <c r="AD120" i="24"/>
  <c r="L120" i="24"/>
  <c r="M120" i="24"/>
  <c r="AB121" i="24"/>
  <c r="Z120" i="24"/>
  <c r="AF120" i="24" s="1"/>
  <c r="W120" i="24"/>
  <c r="Y120" i="24" s="1"/>
  <c r="AE120" i="24"/>
  <c r="AW120" i="24"/>
  <c r="P120" i="24"/>
  <c r="AC121" i="24"/>
  <c r="AR121" i="24" s="1"/>
  <c r="B121" i="24"/>
  <c r="M127" i="20"/>
  <c r="B128" i="20"/>
  <c r="BB69" i="19"/>
  <c r="AQ70" i="19"/>
  <c r="AH69" i="19"/>
  <c r="AU69" i="19"/>
  <c r="AI69" i="19"/>
  <c r="AS69" i="19"/>
  <c r="AG69" i="19"/>
  <c r="AT69" i="19"/>
  <c r="AG117" i="23"/>
  <c r="AT117" i="23"/>
  <c r="AE118" i="23"/>
  <c r="P118" i="23"/>
  <c r="AC119" i="23"/>
  <c r="AR119" i="23" s="1"/>
  <c r="AW118" i="23"/>
  <c r="Z118" i="23"/>
  <c r="AF118" i="23" s="1"/>
  <c r="W118" i="23"/>
  <c r="Y118" i="23" s="1"/>
  <c r="AI117" i="23"/>
  <c r="AH117" i="23"/>
  <c r="AU117" i="23"/>
  <c r="AD118" i="23"/>
  <c r="AS118" i="23" s="1"/>
  <c r="AQ118" i="23"/>
  <c r="AB119" i="23"/>
  <c r="BB117" i="23"/>
  <c r="AQ124" i="22"/>
  <c r="AI123" i="22"/>
  <c r="AU123" i="22"/>
  <c r="AH123" i="22"/>
  <c r="O124" i="22"/>
  <c r="Q124" i="22" s="1"/>
  <c r="AG123" i="22"/>
  <c r="AT123" i="22"/>
  <c r="AS123" i="22"/>
  <c r="BB123" i="22"/>
  <c r="AG108" i="20"/>
  <c r="AT108" i="20"/>
  <c r="AQ109" i="20"/>
  <c r="O109" i="20"/>
  <c r="Q109" i="20" s="1"/>
  <c r="AI108" i="20"/>
  <c r="AU108" i="20"/>
  <c r="AH108" i="20"/>
  <c r="AS108" i="20"/>
  <c r="BB108" i="20"/>
  <c r="K208" i="15" l="1"/>
  <c r="D214" i="32" s="1"/>
  <c r="E214" i="32" s="1"/>
  <c r="D56" i="15"/>
  <c r="F55" i="15"/>
  <c r="J55" i="15" s="1"/>
  <c r="L150" i="19"/>
  <c r="D152" i="19"/>
  <c r="C152" i="19"/>
  <c r="B152" i="19" s="1"/>
  <c r="F151" i="19"/>
  <c r="M151" i="19" s="1"/>
  <c r="D144" i="22"/>
  <c r="C144" i="22"/>
  <c r="B144" i="22" s="1"/>
  <c r="F143" i="22"/>
  <c r="M143" i="22" s="1"/>
  <c r="D155" i="23"/>
  <c r="C155" i="23"/>
  <c r="B155" i="23" s="1"/>
  <c r="F154" i="23"/>
  <c r="L154" i="23" s="1"/>
  <c r="G154" i="23"/>
  <c r="L153" i="23"/>
  <c r="D122" i="24"/>
  <c r="C122" i="24"/>
  <c r="F121" i="24"/>
  <c r="O121" i="24"/>
  <c r="Q121" i="24" s="1"/>
  <c r="AT120" i="24"/>
  <c r="AQ121" i="24"/>
  <c r="AS120" i="24"/>
  <c r="AG120" i="24"/>
  <c r="AI120" i="24"/>
  <c r="BB120" i="24"/>
  <c r="AU120" i="24"/>
  <c r="AH120" i="24"/>
  <c r="D129" i="20"/>
  <c r="F128" i="20"/>
  <c r="C129" i="20"/>
  <c r="O70" i="19"/>
  <c r="Q70" i="19" s="1"/>
  <c r="BB118" i="23"/>
  <c r="AH118" i="23"/>
  <c r="AU118" i="23"/>
  <c r="AI118" i="23"/>
  <c r="AG118" i="23"/>
  <c r="AT118" i="23"/>
  <c r="AQ119" i="23"/>
  <c r="O119" i="23"/>
  <c r="Q119" i="23" s="1"/>
  <c r="O125" i="22"/>
  <c r="Q125" i="22" s="1"/>
  <c r="AB125" i="22"/>
  <c r="AD124" i="22"/>
  <c r="AE124" i="22"/>
  <c r="Z124" i="22"/>
  <c r="AF124" i="22" s="1"/>
  <c r="AC125" i="22"/>
  <c r="AR125" i="22" s="1"/>
  <c r="AW124" i="22"/>
  <c r="P124" i="22"/>
  <c r="W124" i="22"/>
  <c r="Y124" i="22" s="1"/>
  <c r="AE109" i="20"/>
  <c r="Z109" i="20"/>
  <c r="AF109" i="20" s="1"/>
  <c r="P109" i="20"/>
  <c r="AC110" i="20"/>
  <c r="AR110" i="20" s="1"/>
  <c r="AW109" i="20"/>
  <c r="W109" i="20"/>
  <c r="Y109" i="20" s="1"/>
  <c r="AB110" i="20"/>
  <c r="AD109" i="20"/>
  <c r="K209" i="15" l="1"/>
  <c r="D215" i="32" s="1"/>
  <c r="E215" i="32" s="1"/>
  <c r="C56" i="15"/>
  <c r="H62" i="32"/>
  <c r="L151" i="19"/>
  <c r="C153" i="19"/>
  <c r="B153" i="19" s="1"/>
  <c r="F152" i="19"/>
  <c r="M152" i="19" s="1"/>
  <c r="D153" i="19"/>
  <c r="D145" i="22"/>
  <c r="C145" i="22"/>
  <c r="F144" i="22"/>
  <c r="M144" i="22" s="1"/>
  <c r="L143" i="22"/>
  <c r="C156" i="23"/>
  <c r="D156" i="23"/>
  <c r="F155" i="23"/>
  <c r="M155" i="23" s="1"/>
  <c r="L155" i="23"/>
  <c r="M154" i="23"/>
  <c r="AD121" i="24"/>
  <c r="L121" i="24"/>
  <c r="M121" i="24"/>
  <c r="B122" i="24"/>
  <c r="Z121" i="24"/>
  <c r="AF121" i="24" s="1"/>
  <c r="W121" i="24"/>
  <c r="Y121" i="24" s="1"/>
  <c r="AC122" i="24"/>
  <c r="AR122" i="24" s="1"/>
  <c r="AW121" i="24"/>
  <c r="AE121" i="24"/>
  <c r="P121" i="24"/>
  <c r="AB122" i="24"/>
  <c r="L128" i="20"/>
  <c r="M128" i="20"/>
  <c r="B129" i="20"/>
  <c r="AE70" i="19"/>
  <c r="AT70" i="19" s="1"/>
  <c r="AB71" i="19"/>
  <c r="Z70" i="19"/>
  <c r="AF70" i="19" s="1"/>
  <c r="W70" i="19"/>
  <c r="Y70" i="19" s="1"/>
  <c r="P70" i="19"/>
  <c r="AW70" i="19"/>
  <c r="AC71" i="19"/>
  <c r="AR71" i="19" s="1"/>
  <c r="AD70" i="19"/>
  <c r="P119" i="23"/>
  <c r="AW119" i="23"/>
  <c r="Z119" i="23"/>
  <c r="AF119" i="23" s="1"/>
  <c r="AC120" i="23"/>
  <c r="AR120" i="23" s="1"/>
  <c r="AE119" i="23"/>
  <c r="W119" i="23"/>
  <c r="Y119" i="23" s="1"/>
  <c r="AB120" i="23"/>
  <c r="AD119" i="23"/>
  <c r="AE125" i="22"/>
  <c r="Z125" i="22"/>
  <c r="AF125" i="22" s="1"/>
  <c r="AC126" i="22"/>
  <c r="AR126" i="22" s="1"/>
  <c r="AW125" i="22"/>
  <c r="P125" i="22"/>
  <c r="W125" i="22"/>
  <c r="Y125" i="22" s="1"/>
  <c r="AS124" i="22"/>
  <c r="BB124" i="22"/>
  <c r="AD125" i="22"/>
  <c r="AS125" i="22" s="1"/>
  <c r="AI124" i="22"/>
  <c r="AU124" i="22"/>
  <c r="AH124" i="22"/>
  <c r="AQ125" i="22"/>
  <c r="AB126" i="22"/>
  <c r="AG124" i="22"/>
  <c r="AT124" i="22"/>
  <c r="AQ110" i="20"/>
  <c r="AI109" i="20"/>
  <c r="AH109" i="20"/>
  <c r="AU109" i="20"/>
  <c r="O110" i="20"/>
  <c r="Q110" i="20" s="1"/>
  <c r="AT109" i="20"/>
  <c r="AG109" i="20"/>
  <c r="AS109" i="20"/>
  <c r="BB109" i="20"/>
  <c r="K210" i="15" l="1"/>
  <c r="D216" i="32" s="1"/>
  <c r="E216" i="32" s="1"/>
  <c r="G62" i="32"/>
  <c r="F62" i="32" s="1"/>
  <c r="B56" i="15"/>
  <c r="BB125" i="22"/>
  <c r="L144" i="22"/>
  <c r="L152" i="19"/>
  <c r="D154" i="19"/>
  <c r="C154" i="19"/>
  <c r="B154" i="19" s="1"/>
  <c r="F153" i="19"/>
  <c r="M153" i="19" s="1"/>
  <c r="B145" i="22"/>
  <c r="B156" i="23"/>
  <c r="AT121" i="24"/>
  <c r="AU121" i="24"/>
  <c r="AH121" i="24"/>
  <c r="D123" i="24"/>
  <c r="C123" i="24"/>
  <c r="F122" i="24"/>
  <c r="O122" i="24"/>
  <c r="Q122" i="24" s="1"/>
  <c r="AS121" i="24"/>
  <c r="AG121" i="24"/>
  <c r="AQ122" i="24"/>
  <c r="BB121" i="24"/>
  <c r="AI121" i="24"/>
  <c r="D130" i="20"/>
  <c r="F129" i="20"/>
  <c r="C130" i="20"/>
  <c r="BB70" i="19"/>
  <c r="AI70" i="19"/>
  <c r="AU70" i="19"/>
  <c r="AH70" i="19"/>
  <c r="AS70" i="19"/>
  <c r="AQ71" i="19"/>
  <c r="AG70" i="19"/>
  <c r="AQ120" i="23"/>
  <c r="AS119" i="23"/>
  <c r="BB119" i="23"/>
  <c r="AI119" i="23"/>
  <c r="AU119" i="23"/>
  <c r="AH119" i="23"/>
  <c r="O120" i="23"/>
  <c r="Q120" i="23" s="1"/>
  <c r="AG119" i="23"/>
  <c r="AT119" i="23"/>
  <c r="AI125" i="22"/>
  <c r="AU125" i="22"/>
  <c r="AH125" i="22"/>
  <c r="O126" i="22"/>
  <c r="Q126" i="22" s="1"/>
  <c r="AG125" i="22"/>
  <c r="AT125" i="22"/>
  <c r="AQ126" i="22"/>
  <c r="AD110" i="20"/>
  <c r="AE110" i="20"/>
  <c r="Z110" i="20"/>
  <c r="AF110" i="20" s="1"/>
  <c r="P110" i="20"/>
  <c r="AC111" i="20"/>
  <c r="AR111" i="20" s="1"/>
  <c r="AW110" i="20"/>
  <c r="W110" i="20"/>
  <c r="Y110" i="20" s="1"/>
  <c r="AB111" i="20"/>
  <c r="K211" i="15" l="1"/>
  <c r="D217" i="32" s="1"/>
  <c r="E217" i="32" s="1"/>
  <c r="F56" i="15"/>
  <c r="J56" i="15" s="1"/>
  <c r="D57" i="15"/>
  <c r="L153" i="19"/>
  <c r="F154" i="19"/>
  <c r="D155" i="19"/>
  <c r="C155" i="19"/>
  <c r="G154" i="19"/>
  <c r="C146" i="22"/>
  <c r="B146" i="22" s="1"/>
  <c r="F145" i="22"/>
  <c r="D146" i="22"/>
  <c r="D157" i="23"/>
  <c r="F156" i="23"/>
  <c r="C157" i="23"/>
  <c r="B157" i="23" s="1"/>
  <c r="AD122" i="24"/>
  <c r="L122" i="24"/>
  <c r="M122" i="24"/>
  <c r="AB123" i="24"/>
  <c r="AE122" i="24"/>
  <c r="BB122" i="24" s="1"/>
  <c r="AC123" i="24"/>
  <c r="AR123" i="24" s="1"/>
  <c r="Z122" i="24"/>
  <c r="AF122" i="24" s="1"/>
  <c r="W122" i="24"/>
  <c r="Y122" i="24" s="1"/>
  <c r="AW122" i="24"/>
  <c r="P122" i="24"/>
  <c r="B123" i="24"/>
  <c r="L129" i="20"/>
  <c r="M129" i="20"/>
  <c r="B130" i="20"/>
  <c r="O71" i="19"/>
  <c r="Q71" i="19" s="1"/>
  <c r="P120" i="23"/>
  <c r="AE120" i="23"/>
  <c r="Z120" i="23"/>
  <c r="AF120" i="23" s="1"/>
  <c r="AW120" i="23"/>
  <c r="AC121" i="23"/>
  <c r="AR121" i="23" s="1"/>
  <c r="W120" i="23"/>
  <c r="Y120" i="23" s="1"/>
  <c r="AB121" i="23"/>
  <c r="O121" i="23"/>
  <c r="Q121" i="23" s="1"/>
  <c r="AD120" i="23"/>
  <c r="AD126" i="22"/>
  <c r="AE126" i="22"/>
  <c r="Z126" i="22"/>
  <c r="AF126" i="22" s="1"/>
  <c r="AC127" i="22"/>
  <c r="AR127" i="22" s="1"/>
  <c r="AW126" i="22"/>
  <c r="P126" i="22"/>
  <c r="W126" i="22"/>
  <c r="Y126" i="22" s="1"/>
  <c r="AB127" i="22"/>
  <c r="AT110" i="20"/>
  <c r="AG110" i="20"/>
  <c r="AQ111" i="20"/>
  <c r="O111" i="20"/>
  <c r="Q111" i="20" s="1"/>
  <c r="AI110" i="20"/>
  <c r="AH110" i="20"/>
  <c r="AU110" i="20"/>
  <c r="AS110" i="20"/>
  <c r="BB110" i="20"/>
  <c r="K212" i="15" l="1"/>
  <c r="D218" i="32" s="1"/>
  <c r="E218" i="32" s="1"/>
  <c r="C57" i="15"/>
  <c r="H63" i="32"/>
  <c r="L154" i="19"/>
  <c r="M154" i="19"/>
  <c r="B155" i="19"/>
  <c r="D147" i="22"/>
  <c r="C147" i="22"/>
  <c r="B147" i="22" s="1"/>
  <c r="F146" i="22"/>
  <c r="L145" i="22"/>
  <c r="M145" i="22"/>
  <c r="M146" i="22"/>
  <c r="L146" i="22"/>
  <c r="L156" i="23"/>
  <c r="M156" i="23"/>
  <c r="D158" i="23"/>
  <c r="C158" i="23"/>
  <c r="F157" i="23"/>
  <c r="M157" i="23" s="1"/>
  <c r="AI122" i="24"/>
  <c r="D124" i="24"/>
  <c r="F123" i="24"/>
  <c r="C124" i="24"/>
  <c r="B124" i="24" s="1"/>
  <c r="O123" i="24"/>
  <c r="Q123" i="24" s="1"/>
  <c r="AH122" i="24"/>
  <c r="AU122" i="24"/>
  <c r="AQ123" i="24"/>
  <c r="AT122" i="24"/>
  <c r="AS122" i="24"/>
  <c r="AG122" i="24"/>
  <c r="G130" i="20"/>
  <c r="D131" i="20"/>
  <c r="F130" i="20"/>
  <c r="C131" i="20"/>
  <c r="H130" i="20"/>
  <c r="AB72" i="19"/>
  <c r="AD71" i="19"/>
  <c r="Z71" i="19"/>
  <c r="AF71" i="19" s="1"/>
  <c r="W71" i="19"/>
  <c r="Y71" i="19" s="1"/>
  <c r="AE71" i="19"/>
  <c r="P71" i="19"/>
  <c r="AC72" i="19"/>
  <c r="AR72" i="19" s="1"/>
  <c r="AW71" i="19"/>
  <c r="P121" i="23"/>
  <c r="AE121" i="23"/>
  <c r="Z121" i="23"/>
  <c r="AF121" i="23" s="1"/>
  <c r="AW121" i="23"/>
  <c r="AC122" i="23"/>
  <c r="AR122" i="23" s="1"/>
  <c r="W121" i="23"/>
  <c r="Y121" i="23" s="1"/>
  <c r="AS120" i="23"/>
  <c r="BB120" i="23"/>
  <c r="AB122" i="23"/>
  <c r="AI120" i="23"/>
  <c r="AG120" i="23"/>
  <c r="AT120" i="23"/>
  <c r="AQ121" i="23"/>
  <c r="O122" i="23"/>
  <c r="Q122" i="23" s="1"/>
  <c r="AH120" i="23"/>
  <c r="AU120" i="23"/>
  <c r="AD121" i="23"/>
  <c r="AS121" i="23" s="1"/>
  <c r="AT126" i="22"/>
  <c r="AG126" i="22"/>
  <c r="AQ127" i="22"/>
  <c r="O127" i="22"/>
  <c r="Q127" i="22" s="1"/>
  <c r="AI126" i="22"/>
  <c r="AH126" i="22"/>
  <c r="AU126" i="22"/>
  <c r="AS126" i="22"/>
  <c r="BB126" i="22"/>
  <c r="AE111" i="20"/>
  <c r="Z111" i="20"/>
  <c r="AF111" i="20" s="1"/>
  <c r="P111" i="20"/>
  <c r="AC112" i="20"/>
  <c r="AR112" i="20" s="1"/>
  <c r="AW111" i="20"/>
  <c r="W111" i="20"/>
  <c r="Y111" i="20" s="1"/>
  <c r="AB112" i="20"/>
  <c r="AD111" i="20"/>
  <c r="K213" i="15" l="1"/>
  <c r="D219" i="32" s="1"/>
  <c r="E219" i="32" s="1"/>
  <c r="G63" i="32"/>
  <c r="F63" i="32" s="1"/>
  <c r="B57" i="15"/>
  <c r="L130" i="20"/>
  <c r="L157" i="23"/>
  <c r="D156" i="19"/>
  <c r="C156" i="19"/>
  <c r="B156" i="19" s="1"/>
  <c r="F155" i="19"/>
  <c r="C148" i="22"/>
  <c r="B148" i="22" s="1"/>
  <c r="F147" i="22"/>
  <c r="M147" i="22" s="1"/>
  <c r="D148" i="22"/>
  <c r="L147" i="22"/>
  <c r="B158" i="23"/>
  <c r="D125" i="24"/>
  <c r="F124" i="24"/>
  <c r="L124" i="24" s="1"/>
  <c r="C125" i="24"/>
  <c r="O124" i="24"/>
  <c r="Q124" i="24" s="1"/>
  <c r="P123" i="24"/>
  <c r="W123" i="24"/>
  <c r="Y123" i="24" s="1"/>
  <c r="AE123" i="24"/>
  <c r="AW123" i="24"/>
  <c r="Z123" i="24"/>
  <c r="AF123" i="24" s="1"/>
  <c r="AC124" i="24"/>
  <c r="AR124" i="24" s="1"/>
  <c r="AB124" i="24"/>
  <c r="AD123" i="24"/>
  <c r="BB123" i="24" s="1"/>
  <c r="L123" i="24"/>
  <c r="M123" i="24"/>
  <c r="M130" i="20"/>
  <c r="B131" i="20"/>
  <c r="BB71" i="19"/>
  <c r="AU71" i="19"/>
  <c r="AH71" i="19"/>
  <c r="AG71" i="19"/>
  <c r="AT71" i="19"/>
  <c r="AQ72" i="19"/>
  <c r="AI71" i="19"/>
  <c r="AS71" i="19"/>
  <c r="P122" i="23"/>
  <c r="AE122" i="23"/>
  <c r="Z122" i="23"/>
  <c r="AF122" i="23" s="1"/>
  <c r="AW122" i="23"/>
  <c r="AC123" i="23"/>
  <c r="AR123" i="23" s="1"/>
  <c r="W122" i="23"/>
  <c r="Y122" i="23" s="1"/>
  <c r="O123" i="23"/>
  <c r="Q123" i="23" s="1"/>
  <c r="AU121" i="23"/>
  <c r="AH121" i="23"/>
  <c r="AB123" i="23"/>
  <c r="BB121" i="23"/>
  <c r="AI121" i="23"/>
  <c r="AG121" i="23"/>
  <c r="AT121" i="23"/>
  <c r="AQ122" i="23"/>
  <c r="AD122" i="23"/>
  <c r="AS122" i="23" s="1"/>
  <c r="AD127" i="22"/>
  <c r="AE127" i="22"/>
  <c r="Z127" i="22"/>
  <c r="AF127" i="22" s="1"/>
  <c r="AC128" i="22"/>
  <c r="AR128" i="22" s="1"/>
  <c r="AW127" i="22"/>
  <c r="P127" i="22"/>
  <c r="W127" i="22"/>
  <c r="Y127" i="22" s="1"/>
  <c r="AB128" i="22"/>
  <c r="AQ112" i="20"/>
  <c r="AI111" i="20"/>
  <c r="AU111" i="20"/>
  <c r="AH111" i="20"/>
  <c r="O112" i="20"/>
  <c r="Q112" i="20" s="1"/>
  <c r="AG111" i="20"/>
  <c r="AT111" i="20"/>
  <c r="AS111" i="20"/>
  <c r="BB111" i="20"/>
  <c r="K214" i="15" l="1"/>
  <c r="D220" i="32" s="1"/>
  <c r="E220" i="32" s="1"/>
  <c r="F57" i="15"/>
  <c r="J57" i="15" s="1"/>
  <c r="D58" i="15"/>
  <c r="M124" i="24"/>
  <c r="D157" i="19"/>
  <c r="F156" i="19"/>
  <c r="L156" i="19" s="1"/>
  <c r="C157" i="19"/>
  <c r="L155" i="19"/>
  <c r="M155" i="19"/>
  <c r="M156" i="19"/>
  <c r="D149" i="22"/>
  <c r="C149" i="22"/>
  <c r="B149" i="22" s="1"/>
  <c r="F148" i="22"/>
  <c r="M148" i="22" s="1"/>
  <c r="D159" i="23"/>
  <c r="F158" i="23"/>
  <c r="C159" i="23"/>
  <c r="B159" i="23" s="1"/>
  <c r="AI123" i="24"/>
  <c r="AD124" i="24"/>
  <c r="AS123" i="24"/>
  <c r="AS124" i="24"/>
  <c r="AG123" i="24"/>
  <c r="AH123" i="24"/>
  <c r="AU123" i="24"/>
  <c r="AB125" i="24"/>
  <c r="AQ124" i="24"/>
  <c r="AT123" i="24"/>
  <c r="Z124" i="24"/>
  <c r="AF124" i="24" s="1"/>
  <c r="W124" i="24"/>
  <c r="Y124" i="24" s="1"/>
  <c r="AW124" i="24"/>
  <c r="P124" i="24"/>
  <c r="AC125" i="24"/>
  <c r="AR125" i="24" s="1"/>
  <c r="AE124" i="24"/>
  <c r="BB124" i="24" s="1"/>
  <c r="B125" i="24"/>
  <c r="D132" i="20"/>
  <c r="C132" i="20"/>
  <c r="F131" i="20"/>
  <c r="O72" i="19"/>
  <c r="Q72" i="19" s="1"/>
  <c r="AI122" i="23"/>
  <c r="P123" i="23"/>
  <c r="AE123" i="23"/>
  <c r="Z123" i="23"/>
  <c r="AF123" i="23" s="1"/>
  <c r="AW123" i="23"/>
  <c r="AC124" i="23"/>
  <c r="AR124" i="23" s="1"/>
  <c r="W123" i="23"/>
  <c r="Y123" i="23" s="1"/>
  <c r="AQ123" i="23"/>
  <c r="AG122" i="23"/>
  <c r="AT122" i="23"/>
  <c r="AD123" i="23"/>
  <c r="AS123" i="23" s="1"/>
  <c r="AB124" i="23"/>
  <c r="AH122" i="23"/>
  <c r="AU122" i="23"/>
  <c r="BB122" i="23"/>
  <c r="AQ128" i="22"/>
  <c r="O128" i="22"/>
  <c r="Q128" i="22" s="1"/>
  <c r="AI127" i="22"/>
  <c r="AH127" i="22"/>
  <c r="AU127" i="22"/>
  <c r="AG127" i="22"/>
  <c r="AT127" i="22"/>
  <c r="AS127" i="22"/>
  <c r="BB127" i="22"/>
  <c r="AD112" i="20"/>
  <c r="AE112" i="20"/>
  <c r="Z112" i="20"/>
  <c r="AF112" i="20" s="1"/>
  <c r="P112" i="20"/>
  <c r="AC113" i="20"/>
  <c r="AR113" i="20" s="1"/>
  <c r="AW112" i="20"/>
  <c r="W112" i="20"/>
  <c r="Y112" i="20" s="1"/>
  <c r="AB113" i="20"/>
  <c r="K215" i="15" l="1"/>
  <c r="D221" i="32" s="1"/>
  <c r="E221" i="32" s="1"/>
  <c r="C58" i="15"/>
  <c r="H64" i="32"/>
  <c r="AT124" i="24"/>
  <c r="L148" i="22"/>
  <c r="B157" i="19"/>
  <c r="C150" i="22"/>
  <c r="B150" i="22" s="1"/>
  <c r="F149" i="22"/>
  <c r="M149" i="22" s="1"/>
  <c r="D150" i="22"/>
  <c r="D160" i="23"/>
  <c r="F159" i="23"/>
  <c r="L159" i="23" s="1"/>
  <c r="C160" i="23"/>
  <c r="L158" i="23"/>
  <c r="M158" i="23"/>
  <c r="AQ125" i="24"/>
  <c r="AU124" i="24"/>
  <c r="AH124" i="24"/>
  <c r="AG124" i="24"/>
  <c r="D126" i="24"/>
  <c r="C126" i="24"/>
  <c r="B126" i="24" s="1"/>
  <c r="F125" i="24"/>
  <c r="O125" i="24"/>
  <c r="Q125" i="24" s="1"/>
  <c r="AI124" i="24"/>
  <c r="L131" i="20"/>
  <c r="M131" i="20"/>
  <c r="B132" i="20"/>
  <c r="AW72" i="19"/>
  <c r="P72" i="19"/>
  <c r="AE72" i="19"/>
  <c r="AC73" i="19"/>
  <c r="AR73" i="19" s="1"/>
  <c r="W72" i="19"/>
  <c r="Y72" i="19" s="1"/>
  <c r="Z72" i="19"/>
  <c r="AF72" i="19" s="1"/>
  <c r="AB73" i="19"/>
  <c r="AD72" i="19"/>
  <c r="AQ124" i="23"/>
  <c r="BB123" i="23"/>
  <c r="AU123" i="23"/>
  <c r="AH123" i="23"/>
  <c r="AG123" i="23"/>
  <c r="AT123" i="23"/>
  <c r="AI123" i="23"/>
  <c r="O124" i="23"/>
  <c r="Q124" i="23" s="1"/>
  <c r="AB129" i="22"/>
  <c r="AQ129" i="22" s="1"/>
  <c r="AD128" i="22"/>
  <c r="AE128" i="22"/>
  <c r="Z128" i="22"/>
  <c r="AF128" i="22" s="1"/>
  <c r="AC129" i="22"/>
  <c r="AR129" i="22" s="1"/>
  <c r="AW128" i="22"/>
  <c r="P128" i="22"/>
  <c r="W128" i="22"/>
  <c r="Y128" i="22" s="1"/>
  <c r="AG112" i="20"/>
  <c r="AT112" i="20"/>
  <c r="AQ113" i="20"/>
  <c r="O113" i="20"/>
  <c r="Q113" i="20" s="1"/>
  <c r="AI112" i="20"/>
  <c r="AH112" i="20"/>
  <c r="AU112" i="20"/>
  <c r="AS112" i="20"/>
  <c r="BB112" i="20"/>
  <c r="K216" i="15" l="1"/>
  <c r="D222" i="32" s="1"/>
  <c r="E222" i="32" s="1"/>
  <c r="G64" i="32"/>
  <c r="B58" i="15"/>
  <c r="M159" i="23"/>
  <c r="L149" i="22"/>
  <c r="D158" i="19"/>
  <c r="C158" i="19"/>
  <c r="F157" i="19"/>
  <c r="D151" i="22"/>
  <c r="C151" i="22"/>
  <c r="B151" i="22" s="1"/>
  <c r="F150" i="22"/>
  <c r="M150" i="22" s="1"/>
  <c r="B160" i="23"/>
  <c r="AB126" i="24"/>
  <c r="AD125" i="24"/>
  <c r="BB125" i="24" s="1"/>
  <c r="L125" i="24"/>
  <c r="M125" i="24"/>
  <c r="AE125" i="24"/>
  <c r="P125" i="24"/>
  <c r="AW125" i="24"/>
  <c r="Z125" i="24"/>
  <c r="AF125" i="24" s="1"/>
  <c r="W125" i="24"/>
  <c r="Y125" i="24" s="1"/>
  <c r="AC126" i="24"/>
  <c r="D127" i="24"/>
  <c r="C127" i="24"/>
  <c r="B127" i="24" s="1"/>
  <c r="F126" i="24"/>
  <c r="O126" i="24"/>
  <c r="Q126" i="24" s="1"/>
  <c r="D133" i="20"/>
  <c r="C133" i="20"/>
  <c r="F132" i="20"/>
  <c r="BB72" i="19"/>
  <c r="AQ73" i="19"/>
  <c r="AT72" i="19"/>
  <c r="AG72" i="19"/>
  <c r="AS72" i="19"/>
  <c r="AU72" i="19"/>
  <c r="AH72" i="19"/>
  <c r="AI72" i="19"/>
  <c r="AB125" i="23"/>
  <c r="AQ125" i="23" s="1"/>
  <c r="O125" i="23"/>
  <c r="Q125" i="23" s="1"/>
  <c r="AD124" i="23"/>
  <c r="P124" i="23"/>
  <c r="AE124" i="23"/>
  <c r="Z124" i="23"/>
  <c r="AF124" i="23" s="1"/>
  <c r="AW124" i="23"/>
  <c r="AC125" i="23"/>
  <c r="AR125" i="23" s="1"/>
  <c r="W124" i="23"/>
  <c r="Y124" i="23" s="1"/>
  <c r="AI128" i="22"/>
  <c r="AU128" i="22"/>
  <c r="AH128" i="22"/>
  <c r="AS128" i="22"/>
  <c r="BB128" i="22"/>
  <c r="O129" i="22"/>
  <c r="Q129" i="22" s="1"/>
  <c r="AG128" i="22"/>
  <c r="AT128" i="22"/>
  <c r="AE113" i="20"/>
  <c r="Z113" i="20"/>
  <c r="AF113" i="20" s="1"/>
  <c r="P113" i="20"/>
  <c r="AC114" i="20"/>
  <c r="AR114" i="20" s="1"/>
  <c r="AW113" i="20"/>
  <c r="W113" i="20"/>
  <c r="Y113" i="20" s="1"/>
  <c r="AB114" i="20"/>
  <c r="AD113" i="20"/>
  <c r="K217" i="15" l="1"/>
  <c r="D223" i="32" s="1"/>
  <c r="E223" i="32" s="1"/>
  <c r="F58" i="15"/>
  <c r="G58" i="15"/>
  <c r="H58" i="15"/>
  <c r="D59" i="15"/>
  <c r="AD126" i="24"/>
  <c r="L157" i="19"/>
  <c r="M157" i="19"/>
  <c r="B158" i="19"/>
  <c r="C152" i="22"/>
  <c r="B152" i="22" s="1"/>
  <c r="F151" i="22"/>
  <c r="L151" i="22" s="1"/>
  <c r="D152" i="22"/>
  <c r="L150" i="22"/>
  <c r="M151" i="22"/>
  <c r="D161" i="23"/>
  <c r="F160" i="23"/>
  <c r="C161" i="23"/>
  <c r="B161" i="23"/>
  <c r="D128" i="24"/>
  <c r="F127" i="24"/>
  <c r="AD127" i="24" s="1"/>
  <c r="C128" i="24"/>
  <c r="O127" i="24"/>
  <c r="Q127" i="24" s="1"/>
  <c r="AB127" i="24"/>
  <c r="AU125" i="24"/>
  <c r="AH125" i="24"/>
  <c r="M126" i="24"/>
  <c r="AE126" i="24"/>
  <c r="AC127" i="24"/>
  <c r="AR127" i="24" s="1"/>
  <c r="Z126" i="24"/>
  <c r="AF126" i="24" s="1"/>
  <c r="AU126" i="24" s="1"/>
  <c r="W126" i="24"/>
  <c r="Y126" i="24" s="1"/>
  <c r="AI126" i="24" s="1"/>
  <c r="AW126" i="24"/>
  <c r="P126" i="24"/>
  <c r="L126" i="24"/>
  <c r="AS127" i="24"/>
  <c r="AS125" i="24"/>
  <c r="AS126" i="24"/>
  <c r="AG126" i="24"/>
  <c r="AG125" i="24"/>
  <c r="AR126" i="24"/>
  <c r="BB126" i="24"/>
  <c r="L127" i="24"/>
  <c r="M127" i="24"/>
  <c r="AI125" i="24"/>
  <c r="AT126" i="24"/>
  <c r="AT125" i="24"/>
  <c r="AQ127" i="24"/>
  <c r="AQ126" i="24"/>
  <c r="M132" i="20"/>
  <c r="L132" i="20"/>
  <c r="B133" i="20"/>
  <c r="O73" i="19"/>
  <c r="Q73" i="19" s="1"/>
  <c r="O126" i="23"/>
  <c r="Q126" i="23" s="1"/>
  <c r="AS124" i="23"/>
  <c r="BB124" i="23"/>
  <c r="AH124" i="23"/>
  <c r="AU124" i="23"/>
  <c r="AI124" i="23"/>
  <c r="AT124" i="23"/>
  <c r="AG124" i="23"/>
  <c r="AD125" i="23"/>
  <c r="P125" i="23"/>
  <c r="AE125" i="23"/>
  <c r="Z125" i="23"/>
  <c r="AF125" i="23" s="1"/>
  <c r="AW125" i="23"/>
  <c r="AC126" i="23"/>
  <c r="AR126" i="23" s="1"/>
  <c r="W125" i="23"/>
  <c r="Y125" i="23" s="1"/>
  <c r="AB126" i="23"/>
  <c r="AB130" i="22"/>
  <c r="AG1" i="22" s="1"/>
  <c r="AD129" i="22"/>
  <c r="AC130" i="22"/>
  <c r="AE129" i="22"/>
  <c r="Z129" i="22"/>
  <c r="AF129" i="22" s="1"/>
  <c r="AW129" i="22"/>
  <c r="P129" i="22"/>
  <c r="W129" i="22"/>
  <c r="Y129" i="22" s="1"/>
  <c r="AQ114" i="20"/>
  <c r="AI113" i="20"/>
  <c r="AH113" i="20"/>
  <c r="AU113" i="20"/>
  <c r="O114" i="20"/>
  <c r="Q114" i="20" s="1"/>
  <c r="AT113" i="20"/>
  <c r="AG113" i="20"/>
  <c r="AS113" i="20"/>
  <c r="BB113" i="20"/>
  <c r="N64" i="32" l="1"/>
  <c r="F64" i="32" s="1"/>
  <c r="K218" i="15"/>
  <c r="D224" i="32" s="1"/>
  <c r="E224" i="32" s="1"/>
  <c r="C59" i="15"/>
  <c r="H65" i="32"/>
  <c r="J58" i="15"/>
  <c r="D159" i="19"/>
  <c r="F158" i="19"/>
  <c r="C159" i="19"/>
  <c r="D153" i="22"/>
  <c r="C153" i="22"/>
  <c r="B153" i="22" s="1"/>
  <c r="F152" i="22"/>
  <c r="M152" i="22" s="1"/>
  <c r="L152" i="22"/>
  <c r="D162" i="23"/>
  <c r="F161" i="23"/>
  <c r="M161" i="23" s="1"/>
  <c r="C162" i="23"/>
  <c r="L161" i="23"/>
  <c r="L160" i="23"/>
  <c r="M160" i="23"/>
  <c r="AH126" i="24"/>
  <c r="B128" i="24"/>
  <c r="Z127" i="24"/>
  <c r="AF127" i="24" s="1"/>
  <c r="AW127" i="24"/>
  <c r="AC128" i="24"/>
  <c r="P127" i="24"/>
  <c r="AE127" i="24"/>
  <c r="W127" i="24"/>
  <c r="Y127" i="24" s="1"/>
  <c r="AB128" i="24"/>
  <c r="D134" i="20"/>
  <c r="F133" i="20"/>
  <c r="C134" i="20"/>
  <c r="AB74" i="19"/>
  <c r="AE73" i="19"/>
  <c r="AW73" i="19"/>
  <c r="Z73" i="19"/>
  <c r="AF73" i="19" s="1"/>
  <c r="W73" i="19"/>
  <c r="Y73" i="19" s="1"/>
  <c r="P73" i="19"/>
  <c r="AC74" i="19"/>
  <c r="AR74" i="19" s="1"/>
  <c r="AD73" i="19"/>
  <c r="O127" i="23"/>
  <c r="Q127" i="23" s="1"/>
  <c r="P126" i="23"/>
  <c r="AE126" i="23"/>
  <c r="Z126" i="23"/>
  <c r="AF126" i="23" s="1"/>
  <c r="AW126" i="23"/>
  <c r="AC127" i="23"/>
  <c r="AR127" i="23" s="1"/>
  <c r="W126" i="23"/>
  <c r="Y126" i="23" s="1"/>
  <c r="AU125" i="23"/>
  <c r="AH125" i="23"/>
  <c r="AG125" i="23"/>
  <c r="AT125" i="23"/>
  <c r="AB127" i="23"/>
  <c r="AS125" i="23"/>
  <c r="BB125" i="23"/>
  <c r="AI125" i="23"/>
  <c r="AQ126" i="23"/>
  <c r="AD126" i="23"/>
  <c r="AS126" i="23" s="1"/>
  <c r="AQ130" i="22"/>
  <c r="AI129" i="22"/>
  <c r="AH129" i="22"/>
  <c r="AU129" i="22"/>
  <c r="AS129" i="22"/>
  <c r="BB129" i="22"/>
  <c r="AG129" i="22"/>
  <c r="AT129" i="22"/>
  <c r="AR130" i="22"/>
  <c r="AG2" i="22"/>
  <c r="O130" i="22"/>
  <c r="Q130" i="22" s="1"/>
  <c r="AD114" i="20"/>
  <c r="AE114" i="20"/>
  <c r="Z114" i="20"/>
  <c r="AF114" i="20" s="1"/>
  <c r="P114" i="20"/>
  <c r="AC115" i="20"/>
  <c r="AR115" i="20" s="1"/>
  <c r="AW114" i="20"/>
  <c r="W114" i="20"/>
  <c r="Y114" i="20" s="1"/>
  <c r="AB115" i="20"/>
  <c r="K219" i="15" l="1"/>
  <c r="D225" i="32" s="1"/>
  <c r="E225" i="32" s="1"/>
  <c r="B59" i="15"/>
  <c r="G65" i="32"/>
  <c r="F65" i="32" s="1"/>
  <c r="L158" i="19"/>
  <c r="M158" i="19"/>
  <c r="B159" i="19"/>
  <c r="C154" i="22"/>
  <c r="B154" i="22" s="1"/>
  <c r="F153" i="22"/>
  <c r="D154" i="22"/>
  <c r="M153" i="22"/>
  <c r="L153" i="22"/>
  <c r="B162" i="23"/>
  <c r="AG127" i="24"/>
  <c r="AT127" i="24"/>
  <c r="AU127" i="24"/>
  <c r="D129" i="24"/>
  <c r="F128" i="24"/>
  <c r="C129" i="24"/>
  <c r="B129" i="24" s="1"/>
  <c r="O128" i="24"/>
  <c r="Q128" i="24" s="1"/>
  <c r="AQ128" i="24"/>
  <c r="AR128" i="24"/>
  <c r="AH127" i="24"/>
  <c r="AI127" i="24"/>
  <c r="BB127" i="24"/>
  <c r="L133" i="20"/>
  <c r="M133" i="20"/>
  <c r="B134" i="20"/>
  <c r="BB73" i="19"/>
  <c r="AT73" i="19"/>
  <c r="AG73" i="19"/>
  <c r="AI73" i="19"/>
  <c r="AS73" i="19"/>
  <c r="AU73" i="19"/>
  <c r="AH73" i="19"/>
  <c r="AQ74" i="19"/>
  <c r="O128" i="23"/>
  <c r="Q128" i="23" s="1"/>
  <c r="AG126" i="23"/>
  <c r="AT126" i="23"/>
  <c r="AI126" i="23"/>
  <c r="P127" i="23"/>
  <c r="AE127" i="23"/>
  <c r="Z127" i="23"/>
  <c r="AF127" i="23" s="1"/>
  <c r="AW127" i="23"/>
  <c r="AC128" i="23"/>
  <c r="AR128" i="23" s="1"/>
  <c r="W127" i="23"/>
  <c r="Y127" i="23" s="1"/>
  <c r="AB128" i="23"/>
  <c r="BB126" i="23"/>
  <c r="AQ127" i="23"/>
  <c r="AH126" i="23"/>
  <c r="AU126" i="23"/>
  <c r="AD127" i="23"/>
  <c r="AS127" i="23" s="1"/>
  <c r="O131" i="22"/>
  <c r="Q131" i="22" s="1"/>
  <c r="AC131" i="22"/>
  <c r="AR131" i="22" s="1"/>
  <c r="AW130" i="22"/>
  <c r="Z130" i="22"/>
  <c r="AF130" i="22" s="1"/>
  <c r="P130" i="22"/>
  <c r="W130" i="22"/>
  <c r="Y130" i="22" s="1"/>
  <c r="AB131" i="22"/>
  <c r="AD130" i="22"/>
  <c r="J5" i="22"/>
  <c r="AE130" i="22"/>
  <c r="J6" i="22"/>
  <c r="AT114" i="20"/>
  <c r="AG114" i="20"/>
  <c r="AQ115" i="20"/>
  <c r="O115" i="20"/>
  <c r="Q115" i="20" s="1"/>
  <c r="AI114" i="20"/>
  <c r="AU114" i="20"/>
  <c r="AH114" i="20"/>
  <c r="AS114" i="20"/>
  <c r="BB114" i="20"/>
  <c r="K220" i="15" l="1"/>
  <c r="D226" i="32" s="1"/>
  <c r="E226" i="32" s="1"/>
  <c r="F59" i="15"/>
  <c r="J59" i="15" s="1"/>
  <c r="D60" i="15"/>
  <c r="D160" i="19"/>
  <c r="F159" i="19"/>
  <c r="C160" i="19"/>
  <c r="D155" i="22"/>
  <c r="C155" i="22"/>
  <c r="B155" i="22" s="1"/>
  <c r="G154" i="22"/>
  <c r="F154" i="22"/>
  <c r="L154" i="22"/>
  <c r="BB127" i="23"/>
  <c r="D163" i="23"/>
  <c r="C163" i="23"/>
  <c r="B163" i="23" s="1"/>
  <c r="F162" i="23"/>
  <c r="D130" i="24"/>
  <c r="C130" i="24"/>
  <c r="F129" i="24"/>
  <c r="O129" i="24"/>
  <c r="AC129" i="24"/>
  <c r="P128" i="24"/>
  <c r="AW128" i="24"/>
  <c r="Z128" i="24"/>
  <c r="AF128" i="24" s="1"/>
  <c r="Q129" i="24"/>
  <c r="W128" i="24"/>
  <c r="Y128" i="24" s="1"/>
  <c r="AE128" i="24"/>
  <c r="L129" i="24"/>
  <c r="M129" i="24"/>
  <c r="AD128" i="24"/>
  <c r="M128" i="24"/>
  <c r="L128" i="24"/>
  <c r="AB129" i="24"/>
  <c r="D135" i="20"/>
  <c r="F134" i="20"/>
  <c r="C135" i="20"/>
  <c r="O74" i="19"/>
  <c r="Q74" i="19" s="1"/>
  <c r="O129" i="23"/>
  <c r="Q129" i="23" s="1"/>
  <c r="AG127" i="23"/>
  <c r="AT127" i="23"/>
  <c r="AB129" i="23"/>
  <c r="P128" i="23"/>
  <c r="AE128" i="23"/>
  <c r="Z128" i="23"/>
  <c r="AF128" i="23" s="1"/>
  <c r="AW128" i="23"/>
  <c r="AC129" i="23"/>
  <c r="AR129" i="23" s="1"/>
  <c r="W128" i="23"/>
  <c r="Y128" i="23" s="1"/>
  <c r="AI127" i="23"/>
  <c r="AQ128" i="23"/>
  <c r="AU127" i="23"/>
  <c r="AH127" i="23"/>
  <c r="AD128" i="23"/>
  <c r="AS128" i="23" s="1"/>
  <c r="AQ131" i="22"/>
  <c r="AC132" i="22"/>
  <c r="AR132" i="22" s="1"/>
  <c r="AW131" i="22"/>
  <c r="AE131" i="22"/>
  <c r="AT131" i="22" s="1"/>
  <c r="Z131" i="22"/>
  <c r="AF131" i="22" s="1"/>
  <c r="AU131" i="22" s="1"/>
  <c r="P131" i="22"/>
  <c r="W131" i="22"/>
  <c r="Y131" i="22" s="1"/>
  <c r="AD131" i="22"/>
  <c r="AS131" i="22" s="1"/>
  <c r="AG6" i="22"/>
  <c r="AI130" i="22"/>
  <c r="AD6" i="22" s="1"/>
  <c r="O132" i="22"/>
  <c r="Q132" i="22" s="1"/>
  <c r="AG4" i="22"/>
  <c r="AG130" i="22"/>
  <c r="AT130" i="22"/>
  <c r="AG3" i="22"/>
  <c r="AS130" i="22"/>
  <c r="BB130" i="22"/>
  <c r="AH130" i="22"/>
  <c r="AG5" i="22"/>
  <c r="AU130" i="22"/>
  <c r="AB132" i="22"/>
  <c r="AE115" i="20"/>
  <c r="Z115" i="20"/>
  <c r="AF115" i="20" s="1"/>
  <c r="P115" i="20"/>
  <c r="AC116" i="20"/>
  <c r="AR116" i="20" s="1"/>
  <c r="AW115" i="20"/>
  <c r="W115" i="20"/>
  <c r="Y115" i="20" s="1"/>
  <c r="AB116" i="20"/>
  <c r="AD115" i="20"/>
  <c r="K221" i="15" l="1"/>
  <c r="D227" i="32" s="1"/>
  <c r="E227" i="32" s="1"/>
  <c r="C60" i="15"/>
  <c r="H66" i="32"/>
  <c r="M154" i="22"/>
  <c r="L159" i="19"/>
  <c r="M159" i="19"/>
  <c r="B160" i="19"/>
  <c r="D156" i="22"/>
  <c r="C156" i="22"/>
  <c r="F155" i="22"/>
  <c r="M155" i="22" s="1"/>
  <c r="C164" i="23"/>
  <c r="F163" i="23"/>
  <c r="M163" i="23" s="1"/>
  <c r="D164" i="23"/>
  <c r="L162" i="23"/>
  <c r="M162" i="23"/>
  <c r="AT128" i="24"/>
  <c r="AD129" i="24"/>
  <c r="AQ129" i="24"/>
  <c r="AS128" i="24"/>
  <c r="AG128" i="24"/>
  <c r="AI128" i="24"/>
  <c r="AE129" i="24"/>
  <c r="AW129" i="24"/>
  <c r="Z129" i="24"/>
  <c r="AF129" i="24" s="1"/>
  <c r="AC130" i="24"/>
  <c r="AG2" i="24" s="1"/>
  <c r="P129" i="24"/>
  <c r="W129" i="24"/>
  <c r="Y129" i="24" s="1"/>
  <c r="AI129" i="24" s="1"/>
  <c r="AR129" i="24"/>
  <c r="AR130" i="24"/>
  <c r="B130" i="24"/>
  <c r="BB128" i="24"/>
  <c r="AH128" i="24"/>
  <c r="AU128" i="24"/>
  <c r="AU129" i="24"/>
  <c r="AB130" i="24"/>
  <c r="AG1" i="24" s="1"/>
  <c r="L134" i="20"/>
  <c r="M134" i="20"/>
  <c r="B135" i="20"/>
  <c r="AD1" i="22"/>
  <c r="Z74" i="19"/>
  <c r="AF74" i="19" s="1"/>
  <c r="W74" i="19"/>
  <c r="Y74" i="19" s="1"/>
  <c r="AE74" i="19"/>
  <c r="P74" i="19"/>
  <c r="AC75" i="19"/>
  <c r="AR75" i="19" s="1"/>
  <c r="AW74" i="19"/>
  <c r="AD74" i="19"/>
  <c r="AB75" i="19"/>
  <c r="J5" i="23"/>
  <c r="O130" i="23"/>
  <c r="Q130" i="23" s="1"/>
  <c r="P129" i="23"/>
  <c r="AC130" i="23"/>
  <c r="AE129" i="23"/>
  <c r="Z129" i="23"/>
  <c r="AF129" i="23" s="1"/>
  <c r="AW129" i="23"/>
  <c r="W129" i="23"/>
  <c r="Y129" i="23" s="1"/>
  <c r="AB130" i="23"/>
  <c r="AG128" i="23"/>
  <c r="AT128" i="23"/>
  <c r="BB128" i="23"/>
  <c r="AI128" i="23"/>
  <c r="AH128" i="23"/>
  <c r="AU128" i="23"/>
  <c r="AQ129" i="23"/>
  <c r="AD129" i="23"/>
  <c r="AS129" i="23" s="1"/>
  <c r="AD132" i="22"/>
  <c r="AS132" i="22" s="1"/>
  <c r="AB133" i="22"/>
  <c r="AQ133" i="22"/>
  <c r="AI2" i="22"/>
  <c r="AC133" i="22"/>
  <c r="AR133" i="22" s="1"/>
  <c r="AW132" i="22"/>
  <c r="AE132" i="22"/>
  <c r="AT132" i="22" s="1"/>
  <c r="Z132" i="22"/>
  <c r="AF132" i="22" s="1"/>
  <c r="AU132" i="22" s="1"/>
  <c r="P132" i="22"/>
  <c r="W132" i="22"/>
  <c r="Y132" i="22" s="1"/>
  <c r="BB131" i="22"/>
  <c r="AQ132" i="22"/>
  <c r="AI3" i="22"/>
  <c r="AD5" i="22"/>
  <c r="AI131" i="22"/>
  <c r="AQ116" i="20"/>
  <c r="AI115" i="20"/>
  <c r="AU115" i="20"/>
  <c r="AH115" i="20"/>
  <c r="O116" i="20"/>
  <c r="Q116" i="20" s="1"/>
  <c r="AG115" i="20"/>
  <c r="AT115" i="20"/>
  <c r="AS115" i="20"/>
  <c r="BB115" i="20"/>
  <c r="K222" i="15" l="1"/>
  <c r="D228" i="32" s="1"/>
  <c r="E228" i="32" s="1"/>
  <c r="B60" i="15"/>
  <c r="G66" i="32"/>
  <c r="F66" i="32" s="1"/>
  <c r="AH129" i="24"/>
  <c r="L163" i="23"/>
  <c r="BB74" i="19"/>
  <c r="D161" i="19"/>
  <c r="C161" i="19"/>
  <c r="F160" i="19"/>
  <c r="L155" i="22"/>
  <c r="B156" i="22"/>
  <c r="B164" i="23"/>
  <c r="AQ130" i="24"/>
  <c r="AT129" i="24"/>
  <c r="D131" i="24"/>
  <c r="G130" i="24"/>
  <c r="C131" i="24"/>
  <c r="H130" i="24"/>
  <c r="F130" i="24"/>
  <c r="O130" i="24"/>
  <c r="Q130" i="24" s="1"/>
  <c r="AG129" i="24"/>
  <c r="AS129" i="24"/>
  <c r="BB129" i="24"/>
  <c r="D136" i="20"/>
  <c r="C136" i="20"/>
  <c r="F135" i="20"/>
  <c r="AS74" i="19"/>
  <c r="AG74" i="19"/>
  <c r="AT74" i="19"/>
  <c r="AI74" i="19"/>
  <c r="AQ75" i="19"/>
  <c r="AU74" i="19"/>
  <c r="AH74" i="19"/>
  <c r="AQ130" i="23"/>
  <c r="AG1" i="23"/>
  <c r="P130" i="23"/>
  <c r="AC131" i="23"/>
  <c r="AR131" i="23" s="1"/>
  <c r="AW130" i="23"/>
  <c r="Z130" i="23"/>
  <c r="AF130" i="23" s="1"/>
  <c r="W130" i="23"/>
  <c r="Y130" i="23" s="1"/>
  <c r="BB129" i="23"/>
  <c r="AI129" i="23"/>
  <c r="AU129" i="23"/>
  <c r="AH129" i="23"/>
  <c r="AB131" i="23"/>
  <c r="AG129" i="23"/>
  <c r="AT129" i="23"/>
  <c r="AR130" i="23"/>
  <c r="AG2" i="23"/>
  <c r="J6" i="23"/>
  <c r="AE130" i="23"/>
  <c r="AD130" i="23"/>
  <c r="AI132" i="22"/>
  <c r="BB132" i="22"/>
  <c r="AI5" i="22"/>
  <c r="O133" i="22"/>
  <c r="Q133" i="22" s="1"/>
  <c r="AD116" i="20"/>
  <c r="AE116" i="20"/>
  <c r="Z116" i="20"/>
  <c r="AF116" i="20" s="1"/>
  <c r="P116" i="20"/>
  <c r="AC117" i="20"/>
  <c r="AR117" i="20" s="1"/>
  <c r="AW116" i="20"/>
  <c r="W116" i="20"/>
  <c r="Y116" i="20" s="1"/>
  <c r="AB117" i="20"/>
  <c r="K223" i="15" l="1"/>
  <c r="D229" i="32" s="1"/>
  <c r="E229" i="32" s="1"/>
  <c r="D61" i="15"/>
  <c r="F60" i="15"/>
  <c r="J60" i="15" s="1"/>
  <c r="L160" i="19"/>
  <c r="M160" i="19"/>
  <c r="B161" i="19"/>
  <c r="D157" i="22"/>
  <c r="C157" i="22"/>
  <c r="B157" i="22" s="1"/>
  <c r="F156" i="22"/>
  <c r="D165" i="23"/>
  <c r="C165" i="23"/>
  <c r="F164" i="23"/>
  <c r="AB131" i="24"/>
  <c r="AW130" i="24"/>
  <c r="P130" i="24"/>
  <c r="AC131" i="24"/>
  <c r="AR131" i="24" s="1"/>
  <c r="Z130" i="24"/>
  <c r="AF130" i="24" s="1"/>
  <c r="W130" i="24"/>
  <c r="Y130" i="24" s="1"/>
  <c r="M130" i="24"/>
  <c r="J6" i="24" s="1"/>
  <c r="AE130" i="24"/>
  <c r="AD130" i="24"/>
  <c r="L130" i="24"/>
  <c r="J5" i="24" s="1"/>
  <c r="BB130" i="24"/>
  <c r="B131" i="24"/>
  <c r="B136" i="20"/>
  <c r="L135" i="20"/>
  <c r="M135" i="20"/>
  <c r="O75" i="19"/>
  <c r="Q75" i="19" s="1"/>
  <c r="AQ131" i="23"/>
  <c r="AU130" i="23"/>
  <c r="AG5" i="23"/>
  <c r="AH130" i="23"/>
  <c r="AG130" i="23"/>
  <c r="AT130" i="23"/>
  <c r="AG4" i="23"/>
  <c r="O131" i="23"/>
  <c r="Q131" i="23" s="1"/>
  <c r="AG3" i="23"/>
  <c r="AS130" i="23"/>
  <c r="AI130" i="23"/>
  <c r="AD6" i="23" s="1"/>
  <c r="AG6" i="23"/>
  <c r="BB130" i="23"/>
  <c r="O134" i="22"/>
  <c r="Q134" i="22" s="1"/>
  <c r="AB134" i="22"/>
  <c r="AC134" i="22"/>
  <c r="AR134" i="22" s="1"/>
  <c r="AW133" i="22"/>
  <c r="AE133" i="22"/>
  <c r="AT133" i="22" s="1"/>
  <c r="Z133" i="22"/>
  <c r="AF133" i="22" s="1"/>
  <c r="AU133" i="22" s="1"/>
  <c r="P133" i="22"/>
  <c r="W133" i="22"/>
  <c r="Y133" i="22" s="1"/>
  <c r="AD133" i="22"/>
  <c r="AG116" i="20"/>
  <c r="AT116" i="20"/>
  <c r="AQ117" i="20"/>
  <c r="O117" i="20"/>
  <c r="Q117" i="20" s="1"/>
  <c r="AI116" i="20"/>
  <c r="AU116" i="20"/>
  <c r="AH116" i="20"/>
  <c r="AS116" i="20"/>
  <c r="BB116" i="20"/>
  <c r="K224" i="15" l="1"/>
  <c r="D230" i="32" s="1"/>
  <c r="E230" i="32" s="1"/>
  <c r="C61" i="15"/>
  <c r="H67" i="32"/>
  <c r="D162" i="19"/>
  <c r="C162" i="19"/>
  <c r="F161" i="19"/>
  <c r="D158" i="22"/>
  <c r="C158" i="22"/>
  <c r="F157" i="22"/>
  <c r="L156" i="22"/>
  <c r="M156" i="22"/>
  <c r="M157" i="22"/>
  <c r="L157" i="22"/>
  <c r="L164" i="23"/>
  <c r="M164" i="23"/>
  <c r="B165" i="23"/>
  <c r="AS130" i="24"/>
  <c r="AG3" i="24"/>
  <c r="AG130" i="24"/>
  <c r="AU130" i="24"/>
  <c r="AH130" i="24"/>
  <c r="AG5" i="24"/>
  <c r="D132" i="24"/>
  <c r="C132" i="24"/>
  <c r="F131" i="24"/>
  <c r="O131" i="24"/>
  <c r="Q131" i="24" s="1"/>
  <c r="AG4" i="24"/>
  <c r="AT130" i="24"/>
  <c r="AG6" i="24"/>
  <c r="AI130" i="24"/>
  <c r="AD6" i="24" s="1"/>
  <c r="AD5" i="24" s="1"/>
  <c r="AQ131" i="24"/>
  <c r="D137" i="20"/>
  <c r="C137" i="20"/>
  <c r="F136" i="20"/>
  <c r="AD1" i="23"/>
  <c r="AD75" i="19"/>
  <c r="AB76" i="19"/>
  <c r="AC76" i="19"/>
  <c r="AR76" i="19" s="1"/>
  <c r="AW75" i="19"/>
  <c r="Z75" i="19"/>
  <c r="AF75" i="19" s="1"/>
  <c r="W75" i="19"/>
  <c r="Y75" i="19" s="1"/>
  <c r="AE75" i="19"/>
  <c r="P75" i="19"/>
  <c r="AI2" i="23"/>
  <c r="AB132" i="23"/>
  <c r="AQ132" i="23" s="1"/>
  <c r="P131" i="23"/>
  <c r="AC132" i="23"/>
  <c r="AR132" i="23" s="1"/>
  <c r="AW131" i="23"/>
  <c r="AE131" i="23"/>
  <c r="AT131" i="23" s="1"/>
  <c r="Z131" i="23"/>
  <c r="AF131" i="23" s="1"/>
  <c r="AU131" i="23" s="1"/>
  <c r="W131" i="23"/>
  <c r="Y131" i="23" s="1"/>
  <c r="AD131" i="23"/>
  <c r="AI3" i="23"/>
  <c r="AD5" i="23"/>
  <c r="AD134" i="22"/>
  <c r="AS134" i="22" s="1"/>
  <c r="AB135" i="22"/>
  <c r="AQ135" i="22" s="1"/>
  <c r="O135" i="22"/>
  <c r="Q135" i="22" s="1"/>
  <c r="AS133" i="22"/>
  <c r="BB133" i="22"/>
  <c r="AQ134" i="22"/>
  <c r="AI133" i="22"/>
  <c r="AC135" i="22"/>
  <c r="AR135" i="22" s="1"/>
  <c r="AW134" i="22"/>
  <c r="AE134" i="22"/>
  <c r="AT134" i="22" s="1"/>
  <c r="Z134" i="22"/>
  <c r="AF134" i="22" s="1"/>
  <c r="AU134" i="22" s="1"/>
  <c r="P134" i="22"/>
  <c r="W134" i="22"/>
  <c r="Y134" i="22" s="1"/>
  <c r="AC118" i="20"/>
  <c r="AR118" i="20" s="1"/>
  <c r="AE117" i="20"/>
  <c r="Z117" i="20"/>
  <c r="AF117" i="20" s="1"/>
  <c r="P117" i="20"/>
  <c r="AW117" i="20"/>
  <c r="W117" i="20"/>
  <c r="Y117" i="20" s="1"/>
  <c r="AB118" i="20"/>
  <c r="AD117" i="20"/>
  <c r="K225" i="15" l="1"/>
  <c r="D231" i="32" s="1"/>
  <c r="E231" i="32" s="1"/>
  <c r="G67" i="32"/>
  <c r="F67" i="32" s="1"/>
  <c r="B61" i="15"/>
  <c r="L161" i="19"/>
  <c r="M161" i="19"/>
  <c r="B162" i="19"/>
  <c r="B158" i="22"/>
  <c r="F165" i="23"/>
  <c r="D166" i="23"/>
  <c r="C166" i="23"/>
  <c r="AB132" i="24"/>
  <c r="AI2" i="24"/>
  <c r="Z131" i="24"/>
  <c r="AF131" i="24" s="1"/>
  <c r="AU131" i="24" s="1"/>
  <c r="P131" i="24"/>
  <c r="AW131" i="24"/>
  <c r="AE131" i="24"/>
  <c r="AT131" i="24" s="1"/>
  <c r="AC132" i="24"/>
  <c r="AR132" i="24" s="1"/>
  <c r="W131" i="24"/>
  <c r="Y131" i="24" s="1"/>
  <c r="B132" i="24"/>
  <c r="AD1" i="24"/>
  <c r="AD131" i="24"/>
  <c r="BB131" i="24"/>
  <c r="L131" i="24"/>
  <c r="M131" i="24"/>
  <c r="AI3" i="24"/>
  <c r="L136" i="20"/>
  <c r="M136" i="20"/>
  <c r="B137" i="20"/>
  <c r="AI5" i="23"/>
  <c r="AT75" i="19"/>
  <c r="AG75" i="19"/>
  <c r="AI75" i="19"/>
  <c r="AU75" i="19"/>
  <c r="AH75" i="19"/>
  <c r="AQ76" i="19"/>
  <c r="BB75" i="19"/>
  <c r="AS75" i="19"/>
  <c r="O132" i="23"/>
  <c r="Q132" i="23" s="1"/>
  <c r="AI131" i="23"/>
  <c r="AS131" i="23"/>
  <c r="BB131" i="23"/>
  <c r="AC136" i="22"/>
  <c r="AR136" i="22" s="1"/>
  <c r="AW135" i="22"/>
  <c r="AE135" i="22"/>
  <c r="AT135" i="22" s="1"/>
  <c r="Z135" i="22"/>
  <c r="AF135" i="22" s="1"/>
  <c r="AU135" i="22" s="1"/>
  <c r="P135" i="22"/>
  <c r="W135" i="22"/>
  <c r="Y135" i="22" s="1"/>
  <c r="AI134" i="22"/>
  <c r="AD135" i="22"/>
  <c r="O136" i="22"/>
  <c r="Q136" i="22" s="1"/>
  <c r="BB134" i="22"/>
  <c r="AB136" i="22"/>
  <c r="AQ118" i="20"/>
  <c r="AI117" i="20"/>
  <c r="AU117" i="20"/>
  <c r="AH117" i="20"/>
  <c r="AG117" i="20"/>
  <c r="AT117" i="20"/>
  <c r="O118" i="20"/>
  <c r="Q118" i="20" s="1"/>
  <c r="AS117" i="20"/>
  <c r="BB117" i="20"/>
  <c r="K226" i="15" l="1"/>
  <c r="D232" i="32" s="1"/>
  <c r="E232" i="32" s="1"/>
  <c r="F61" i="15"/>
  <c r="J61" i="15" s="1"/>
  <c r="D62" i="15"/>
  <c r="D163" i="19"/>
  <c r="C163" i="19"/>
  <c r="F162" i="19"/>
  <c r="D159" i="22"/>
  <c r="C159" i="22"/>
  <c r="F158" i="22"/>
  <c r="B159" i="22"/>
  <c r="M165" i="23"/>
  <c r="L165" i="23"/>
  <c r="B166" i="23"/>
  <c r="D133" i="24"/>
  <c r="F132" i="24"/>
  <c r="C133" i="24"/>
  <c r="O132" i="24"/>
  <c r="Q132" i="24" s="1"/>
  <c r="AS131" i="24"/>
  <c r="AI131" i="24"/>
  <c r="AQ132" i="24"/>
  <c r="AI5" i="24"/>
  <c r="D138" i="20"/>
  <c r="F137" i="20"/>
  <c r="C138" i="20"/>
  <c r="O76" i="19"/>
  <c r="Q76" i="19" s="1"/>
  <c r="P132" i="23"/>
  <c r="AC133" i="23"/>
  <c r="AR133" i="23" s="1"/>
  <c r="AW132" i="23"/>
  <c r="AE132" i="23"/>
  <c r="AT132" i="23" s="1"/>
  <c r="Z132" i="23"/>
  <c r="AF132" i="23" s="1"/>
  <c r="AU132" i="23" s="1"/>
  <c r="W132" i="23"/>
  <c r="Y132" i="23" s="1"/>
  <c r="O133" i="23"/>
  <c r="Q133" i="23" s="1"/>
  <c r="AB133" i="23"/>
  <c r="AD132" i="23"/>
  <c r="AC137" i="22"/>
  <c r="AR137" i="22" s="1"/>
  <c r="AW136" i="22"/>
  <c r="AE136" i="22"/>
  <c r="AT136" i="22" s="1"/>
  <c r="Z136" i="22"/>
  <c r="AF136" i="22" s="1"/>
  <c r="AU136" i="22" s="1"/>
  <c r="P136" i="22"/>
  <c r="W136" i="22"/>
  <c r="Y136" i="22" s="1"/>
  <c r="AQ136" i="22"/>
  <c r="AB137" i="22"/>
  <c r="AS135" i="22"/>
  <c r="BB135" i="22"/>
  <c r="AD136" i="22"/>
  <c r="AS136" i="22" s="1"/>
  <c r="O137" i="22"/>
  <c r="Q137" i="22" s="1"/>
  <c r="AI135" i="22"/>
  <c r="AD118" i="20"/>
  <c r="AC119" i="20"/>
  <c r="AR119" i="20" s="1"/>
  <c r="AW118" i="20"/>
  <c r="Z118" i="20"/>
  <c r="AF118" i="20" s="1"/>
  <c r="P118" i="20"/>
  <c r="W118" i="20"/>
  <c r="Y118" i="20" s="1"/>
  <c r="AE118" i="20"/>
  <c r="AB119" i="20"/>
  <c r="K227" i="15" l="1"/>
  <c r="D233" i="32" s="1"/>
  <c r="E233" i="32" s="1"/>
  <c r="C62" i="15"/>
  <c r="H68" i="32"/>
  <c r="L162" i="19"/>
  <c r="M162" i="19"/>
  <c r="B163" i="19"/>
  <c r="D160" i="22"/>
  <c r="C160" i="22"/>
  <c r="F159" i="22"/>
  <c r="L158" i="22"/>
  <c r="M158" i="22"/>
  <c r="M159" i="22"/>
  <c r="L159" i="22"/>
  <c r="C167" i="23"/>
  <c r="B167" i="23" s="1"/>
  <c r="G166" i="23"/>
  <c r="D167" i="23"/>
  <c r="F166" i="23"/>
  <c r="AD132" i="24"/>
  <c r="L132" i="24"/>
  <c r="M132" i="24"/>
  <c r="B133" i="24"/>
  <c r="AE132" i="24"/>
  <c r="AT132" i="24" s="1"/>
  <c r="AC133" i="24"/>
  <c r="AR133" i="24" s="1"/>
  <c r="Z132" i="24"/>
  <c r="AF132" i="24" s="1"/>
  <c r="AU132" i="24" s="1"/>
  <c r="W132" i="24"/>
  <c r="Y132" i="24" s="1"/>
  <c r="AW132" i="24"/>
  <c r="P132" i="24"/>
  <c r="AB133" i="24"/>
  <c r="M137" i="20"/>
  <c r="L137" i="20"/>
  <c r="B138" i="20"/>
  <c r="AD76" i="19"/>
  <c r="AW76" i="19"/>
  <c r="AE76" i="19"/>
  <c r="AC77" i="19"/>
  <c r="Z76" i="19"/>
  <c r="AF76" i="19" s="1"/>
  <c r="W76" i="19"/>
  <c r="Y76" i="19" s="1"/>
  <c r="P76" i="19"/>
  <c r="AB77" i="19"/>
  <c r="P133" i="23"/>
  <c r="AC134" i="23"/>
  <c r="AR134" i="23" s="1"/>
  <c r="AW133" i="23"/>
  <c r="AE133" i="23"/>
  <c r="AT133" i="23" s="1"/>
  <c r="Z133" i="23"/>
  <c r="AF133" i="23" s="1"/>
  <c r="AU133" i="23" s="1"/>
  <c r="W133" i="23"/>
  <c r="Y133" i="23" s="1"/>
  <c r="AS132" i="23"/>
  <c r="BB132" i="23"/>
  <c r="AD133" i="23"/>
  <c r="AS133" i="23" s="1"/>
  <c r="AI132" i="23"/>
  <c r="AQ133" i="23"/>
  <c r="AB134" i="23"/>
  <c r="AC138" i="22"/>
  <c r="AR138" i="22" s="1"/>
  <c r="AW137" i="22"/>
  <c r="AE137" i="22"/>
  <c r="AT137" i="22" s="1"/>
  <c r="Z137" i="22"/>
  <c r="AF137" i="22" s="1"/>
  <c r="AU137" i="22" s="1"/>
  <c r="P137" i="22"/>
  <c r="W137" i="22"/>
  <c r="Y137" i="22" s="1"/>
  <c r="O138" i="22"/>
  <c r="Q138" i="22" s="1"/>
  <c r="AI136" i="22"/>
  <c r="AB138" i="22"/>
  <c r="AD137" i="22"/>
  <c r="AS137" i="22" s="1"/>
  <c r="AQ137" i="22"/>
  <c r="BB136" i="22"/>
  <c r="AG118" i="20"/>
  <c r="AT118" i="20"/>
  <c r="AI118" i="20"/>
  <c r="AQ119" i="20"/>
  <c r="AH118" i="20"/>
  <c r="AU118" i="20"/>
  <c r="O119" i="20"/>
  <c r="Q119" i="20" s="1"/>
  <c r="AS118" i="20"/>
  <c r="BB118" i="20"/>
  <c r="K228" i="15" l="1"/>
  <c r="D234" i="32" s="1"/>
  <c r="E234" i="32" s="1"/>
  <c r="G68" i="32"/>
  <c r="F68" i="32" s="1"/>
  <c r="B62" i="15"/>
  <c r="L166" i="23"/>
  <c r="D164" i="19"/>
  <c r="F163" i="19"/>
  <c r="C164" i="19"/>
  <c r="B160" i="22"/>
  <c r="M166" i="23"/>
  <c r="D168" i="23"/>
  <c r="F167" i="23"/>
  <c r="M167" i="23" s="1"/>
  <c r="C168" i="23"/>
  <c r="L167" i="23"/>
  <c r="AI132" i="24"/>
  <c r="B134" i="24"/>
  <c r="D134" i="24"/>
  <c r="F133" i="24"/>
  <c r="C134" i="24"/>
  <c r="O133" i="24"/>
  <c r="Q133" i="24" s="1"/>
  <c r="AS132" i="24"/>
  <c r="AQ133" i="24"/>
  <c r="BB132" i="24"/>
  <c r="D139" i="20"/>
  <c r="C139" i="20"/>
  <c r="F138" i="20"/>
  <c r="AB120" i="20"/>
  <c r="AQ120" i="20" s="1"/>
  <c r="AG76" i="19"/>
  <c r="AT76" i="19"/>
  <c r="AQ77" i="19"/>
  <c r="AU76" i="19"/>
  <c r="AH76" i="19"/>
  <c r="AR77" i="19"/>
  <c r="BB76" i="19"/>
  <c r="AI76" i="19"/>
  <c r="AS76" i="19"/>
  <c r="AQ134" i="23"/>
  <c r="AI133" i="23"/>
  <c r="O134" i="23"/>
  <c r="Q134" i="23" s="1"/>
  <c r="BB133" i="23"/>
  <c r="AI137" i="22"/>
  <c r="O139" i="22"/>
  <c r="Q139" i="22" s="1"/>
  <c r="AC139" i="22"/>
  <c r="AR139" i="22" s="1"/>
  <c r="AW138" i="22"/>
  <c r="AE138" i="22"/>
  <c r="AT138" i="22" s="1"/>
  <c r="Z138" i="22"/>
  <c r="AF138" i="22" s="1"/>
  <c r="AU138" i="22" s="1"/>
  <c r="P138" i="22"/>
  <c r="W138" i="22"/>
  <c r="Y138" i="22" s="1"/>
  <c r="BB137" i="22"/>
  <c r="AD138" i="22"/>
  <c r="AS138" i="22" s="1"/>
  <c r="AQ138" i="22"/>
  <c r="AB139" i="22"/>
  <c r="AD119" i="20"/>
  <c r="AC120" i="20"/>
  <c r="AR120" i="20" s="1"/>
  <c r="AW119" i="20"/>
  <c r="AE119" i="20"/>
  <c r="Z119" i="20"/>
  <c r="AF119" i="20" s="1"/>
  <c r="P119" i="20"/>
  <c r="W119" i="20"/>
  <c r="Y119" i="20" s="1"/>
  <c r="K229" i="15" l="1"/>
  <c r="D235" i="32" s="1"/>
  <c r="E235" i="32" s="1"/>
  <c r="F62" i="15"/>
  <c r="J62" i="15" s="1"/>
  <c r="D63" i="15"/>
  <c r="L163" i="19"/>
  <c r="M163" i="19"/>
  <c r="B164" i="19"/>
  <c r="D161" i="22"/>
  <c r="C161" i="22"/>
  <c r="F160" i="22"/>
  <c r="B161" i="22"/>
  <c r="B168" i="23"/>
  <c r="Z133" i="24"/>
  <c r="AF133" i="24" s="1"/>
  <c r="AU133" i="24" s="1"/>
  <c r="W133" i="24"/>
  <c r="Y133" i="24" s="1"/>
  <c r="AW133" i="24"/>
  <c r="P133" i="24"/>
  <c r="AE133" i="24"/>
  <c r="AT133" i="24" s="1"/>
  <c r="AC134" i="24"/>
  <c r="AR134" i="24" s="1"/>
  <c r="AB134" i="24"/>
  <c r="D135" i="24"/>
  <c r="C135" i="24"/>
  <c r="F134" i="24"/>
  <c r="O134" i="24"/>
  <c r="Q134" i="24" s="1"/>
  <c r="L134" i="24"/>
  <c r="M134" i="24"/>
  <c r="AD133" i="24"/>
  <c r="L133" i="24"/>
  <c r="M133" i="24"/>
  <c r="BB133" i="24"/>
  <c r="L138" i="20"/>
  <c r="M138" i="20"/>
  <c r="B139" i="20"/>
  <c r="O77" i="19"/>
  <c r="Q77" i="19" s="1"/>
  <c r="O135" i="23"/>
  <c r="Q135" i="23" s="1"/>
  <c r="P134" i="23"/>
  <c r="AC135" i="23"/>
  <c r="AR135" i="23" s="1"/>
  <c r="AW134" i="23"/>
  <c r="AE134" i="23"/>
  <c r="AT134" i="23" s="1"/>
  <c r="Z134" i="23"/>
  <c r="AF134" i="23" s="1"/>
  <c r="AU134" i="23" s="1"/>
  <c r="W134" i="23"/>
  <c r="Y134" i="23" s="1"/>
  <c r="AB135" i="23"/>
  <c r="AD134" i="23"/>
  <c r="O140" i="22"/>
  <c r="Q140" i="22" s="1"/>
  <c r="AQ139" i="22"/>
  <c r="BB138" i="22"/>
  <c r="AC140" i="22"/>
  <c r="AR140" i="22" s="1"/>
  <c r="AW139" i="22"/>
  <c r="AE139" i="22"/>
  <c r="AT139" i="22" s="1"/>
  <c r="Z139" i="22"/>
  <c r="AF139" i="22" s="1"/>
  <c r="AU139" i="22" s="1"/>
  <c r="P139" i="22"/>
  <c r="W139" i="22"/>
  <c r="Y139" i="22" s="1"/>
  <c r="AD139" i="22"/>
  <c r="AS139" i="22" s="1"/>
  <c r="AI138" i="22"/>
  <c r="AB140" i="22"/>
  <c r="AG119" i="20"/>
  <c r="AT119" i="20"/>
  <c r="O120" i="20"/>
  <c r="Q120" i="20" s="1"/>
  <c r="AU119" i="20"/>
  <c r="AH119" i="20"/>
  <c r="AI119" i="20"/>
  <c r="AS119" i="20"/>
  <c r="BB119" i="20"/>
  <c r="K230" i="15" l="1"/>
  <c r="D236" i="32" s="1"/>
  <c r="E236" i="32" s="1"/>
  <c r="C63" i="15"/>
  <c r="H69" i="32"/>
  <c r="D165" i="19"/>
  <c r="C165" i="19"/>
  <c r="F164" i="19"/>
  <c r="D162" i="22"/>
  <c r="C162" i="22"/>
  <c r="F161" i="22"/>
  <c r="L160" i="22"/>
  <c r="M160" i="22"/>
  <c r="M161" i="22"/>
  <c r="L161" i="22"/>
  <c r="C169" i="23"/>
  <c r="B169" i="23" s="1"/>
  <c r="F168" i="23"/>
  <c r="D169" i="23"/>
  <c r="Z134" i="24"/>
  <c r="AF134" i="24" s="1"/>
  <c r="AU134" i="24" s="1"/>
  <c r="W134" i="24"/>
  <c r="Y134" i="24" s="1"/>
  <c r="AI134" i="24" s="1"/>
  <c r="P134" i="24"/>
  <c r="AC135" i="24"/>
  <c r="AR135" i="24" s="1"/>
  <c r="AW134" i="24"/>
  <c r="AE134" i="24"/>
  <c r="AT134" i="24" s="1"/>
  <c r="AS134" i="24"/>
  <c r="AS133" i="24"/>
  <c r="AD134" i="24"/>
  <c r="BB134" i="24"/>
  <c r="AQ134" i="24"/>
  <c r="B135" i="24"/>
  <c r="AI133" i="24"/>
  <c r="AB135" i="24"/>
  <c r="D140" i="20"/>
  <c r="C140" i="20"/>
  <c r="B140" i="20" s="1"/>
  <c r="F139" i="20"/>
  <c r="AC78" i="19"/>
  <c r="AE77" i="19"/>
  <c r="Z77" i="19"/>
  <c r="AF77" i="19" s="1"/>
  <c r="W77" i="19"/>
  <c r="Y77" i="19" s="1"/>
  <c r="AW77" i="19"/>
  <c r="P77" i="19"/>
  <c r="AB78" i="19"/>
  <c r="AD77" i="19"/>
  <c r="AS134" i="23"/>
  <c r="BB134" i="23"/>
  <c r="O136" i="23"/>
  <c r="Q136" i="23" s="1"/>
  <c r="AB136" i="23"/>
  <c r="AI134" i="23"/>
  <c r="AQ135" i="23"/>
  <c r="P135" i="23"/>
  <c r="AW135" i="23"/>
  <c r="AE135" i="23"/>
  <c r="AT135" i="23" s="1"/>
  <c r="Z135" i="23"/>
  <c r="AF135" i="23" s="1"/>
  <c r="AU135" i="23" s="1"/>
  <c r="AC136" i="23"/>
  <c r="AR136" i="23" s="1"/>
  <c r="W135" i="23"/>
  <c r="Y135" i="23" s="1"/>
  <c r="AD135" i="23"/>
  <c r="AS135" i="23" s="1"/>
  <c r="AC141" i="22"/>
  <c r="AR141" i="22" s="1"/>
  <c r="AW140" i="22"/>
  <c r="AE140" i="22"/>
  <c r="AT140" i="22" s="1"/>
  <c r="Z140" i="22"/>
  <c r="AF140" i="22" s="1"/>
  <c r="AU140" i="22" s="1"/>
  <c r="P140" i="22"/>
  <c r="W140" i="22"/>
  <c r="Y140" i="22" s="1"/>
  <c r="AD140" i="22"/>
  <c r="AS140" i="22" s="1"/>
  <c r="O141" i="22"/>
  <c r="Q141" i="22" s="1"/>
  <c r="BB139" i="22"/>
  <c r="AQ140" i="22"/>
  <c r="AI139" i="22"/>
  <c r="AB141" i="22"/>
  <c r="AC121" i="20"/>
  <c r="AR121" i="20" s="1"/>
  <c r="AW120" i="20"/>
  <c r="AE120" i="20"/>
  <c r="Z120" i="20"/>
  <c r="AF120" i="20" s="1"/>
  <c r="P120" i="20"/>
  <c r="W120" i="20"/>
  <c r="Y120" i="20" s="1"/>
  <c r="AB121" i="20"/>
  <c r="AD120" i="20"/>
  <c r="O121" i="20"/>
  <c r="Q121" i="20" s="1"/>
  <c r="K231" i="15" l="1"/>
  <c r="D237" i="32" s="1"/>
  <c r="E237" i="32" s="1"/>
  <c r="B63" i="15"/>
  <c r="G69" i="32"/>
  <c r="F69" i="32" s="1"/>
  <c r="L164" i="19"/>
  <c r="M164" i="19"/>
  <c r="B165" i="19"/>
  <c r="B162" i="22"/>
  <c r="C170" i="23"/>
  <c r="B170" i="23" s="1"/>
  <c r="D170" i="23"/>
  <c r="F169" i="23"/>
  <c r="M169" i="23" s="1"/>
  <c r="M168" i="23"/>
  <c r="L168" i="23"/>
  <c r="D136" i="24"/>
  <c r="C136" i="24"/>
  <c r="F135" i="24"/>
  <c r="O135" i="24"/>
  <c r="Q135" i="24" s="1"/>
  <c r="AQ135" i="24"/>
  <c r="D141" i="20"/>
  <c r="C141" i="20"/>
  <c r="F140" i="20"/>
  <c r="L140" i="20" s="1"/>
  <c r="L139" i="20"/>
  <c r="M139" i="20"/>
  <c r="M140" i="20"/>
  <c r="BB77" i="19"/>
  <c r="AQ78" i="19"/>
  <c r="AI77" i="19"/>
  <c r="AU77" i="19"/>
  <c r="AH77" i="19"/>
  <c r="AS77" i="19"/>
  <c r="AT77" i="19"/>
  <c r="AG77" i="19"/>
  <c r="AR78" i="19"/>
  <c r="O137" i="23"/>
  <c r="AQ136" i="23"/>
  <c r="BB135" i="23"/>
  <c r="AB137" i="23"/>
  <c r="AC137" i="23"/>
  <c r="AR137" i="23" s="1"/>
  <c r="AW136" i="23"/>
  <c r="Q137" i="23"/>
  <c r="AE136" i="23"/>
  <c r="AT136" i="23" s="1"/>
  <c r="Z136" i="23"/>
  <c r="AF136" i="23" s="1"/>
  <c r="AU136" i="23" s="1"/>
  <c r="P136" i="23"/>
  <c r="W136" i="23"/>
  <c r="Y136" i="23" s="1"/>
  <c r="AI135" i="23"/>
  <c r="AD136" i="23"/>
  <c r="AS136" i="23" s="1"/>
  <c r="BB140" i="22"/>
  <c r="AC142" i="22"/>
  <c r="AR142" i="22" s="1"/>
  <c r="AW141" i="22"/>
  <c r="AE141" i="22"/>
  <c r="AT141" i="22" s="1"/>
  <c r="Z141" i="22"/>
  <c r="AF141" i="22" s="1"/>
  <c r="AU141" i="22" s="1"/>
  <c r="P141" i="22"/>
  <c r="W141" i="22"/>
  <c r="Y141" i="22" s="1"/>
  <c r="AD141" i="22"/>
  <c r="AS141" i="22" s="1"/>
  <c r="O142" i="22"/>
  <c r="Q142" i="22" s="1"/>
  <c r="AI140" i="22"/>
  <c r="AQ141" i="22"/>
  <c r="AB142" i="22"/>
  <c r="AC122" i="20"/>
  <c r="AR122" i="20" s="1"/>
  <c r="AW121" i="20"/>
  <c r="AE121" i="20"/>
  <c r="Z121" i="20"/>
  <c r="AF121" i="20" s="1"/>
  <c r="P121" i="20"/>
  <c r="W121" i="20"/>
  <c r="Y121" i="20" s="1"/>
  <c r="O122" i="20"/>
  <c r="Q122" i="20" s="1"/>
  <c r="AG120" i="20"/>
  <c r="AT120" i="20"/>
  <c r="AS120" i="20"/>
  <c r="BB120" i="20"/>
  <c r="AI120" i="20"/>
  <c r="AB122" i="20"/>
  <c r="AQ121" i="20"/>
  <c r="AD121" i="20"/>
  <c r="AS121" i="20" s="1"/>
  <c r="AU120" i="20"/>
  <c r="AH120" i="20"/>
  <c r="K232" i="15" l="1"/>
  <c r="D238" i="32" s="1"/>
  <c r="E238" i="32" s="1"/>
  <c r="D64" i="15"/>
  <c r="F63" i="15"/>
  <c r="J63" i="15" s="1"/>
  <c r="L169" i="23"/>
  <c r="D166" i="19"/>
  <c r="C166" i="19"/>
  <c r="F165" i="19"/>
  <c r="D163" i="22"/>
  <c r="C163" i="22"/>
  <c r="B163" i="22" s="1"/>
  <c r="F162" i="22"/>
  <c r="C171" i="23"/>
  <c r="B171" i="23" s="1"/>
  <c r="F170" i="23"/>
  <c r="M170" i="23" s="1"/>
  <c r="D171" i="23"/>
  <c r="L170" i="23"/>
  <c r="AB136" i="24"/>
  <c r="AC136" i="24"/>
  <c r="AR136" i="24" s="1"/>
  <c r="P135" i="24"/>
  <c r="AE135" i="24"/>
  <c r="AT135" i="24" s="1"/>
  <c r="AW135" i="24"/>
  <c r="W135" i="24"/>
  <c r="Y135" i="24" s="1"/>
  <c r="Z135" i="24"/>
  <c r="AF135" i="24" s="1"/>
  <c r="AU135" i="24" s="1"/>
  <c r="B136" i="24"/>
  <c r="AD135" i="24"/>
  <c r="L135" i="24"/>
  <c r="M135" i="24"/>
  <c r="B141" i="20"/>
  <c r="AI121" i="20"/>
  <c r="O78" i="19"/>
  <c r="Q78" i="19" s="1"/>
  <c r="AD137" i="23"/>
  <c r="AS137" i="23"/>
  <c r="O138" i="23"/>
  <c r="Q138" i="23" s="1"/>
  <c r="AQ137" i="23"/>
  <c r="AI136" i="23"/>
  <c r="AC138" i="23"/>
  <c r="AR138" i="23" s="1"/>
  <c r="AW137" i="23"/>
  <c r="AE137" i="23"/>
  <c r="AT137" i="23" s="1"/>
  <c r="Z137" i="23"/>
  <c r="AF137" i="23" s="1"/>
  <c r="AU137" i="23" s="1"/>
  <c r="P137" i="23"/>
  <c r="W137" i="23"/>
  <c r="Y137" i="23" s="1"/>
  <c r="BB136" i="23"/>
  <c r="AB138" i="23"/>
  <c r="AI141" i="22"/>
  <c r="BB141" i="22"/>
  <c r="AC143" i="22"/>
  <c r="AR143" i="22" s="1"/>
  <c r="AW142" i="22"/>
  <c r="AE142" i="22"/>
  <c r="AT142" i="22" s="1"/>
  <c r="Z142" i="22"/>
  <c r="AF142" i="22" s="1"/>
  <c r="AU142" i="22" s="1"/>
  <c r="P142" i="22"/>
  <c r="W142" i="22"/>
  <c r="Y142" i="22" s="1"/>
  <c r="O143" i="22"/>
  <c r="Q143" i="22" s="1"/>
  <c r="AB143" i="22"/>
  <c r="AQ142" i="22"/>
  <c r="AD142" i="22"/>
  <c r="AS142" i="22" s="1"/>
  <c r="AC123" i="20"/>
  <c r="AR123" i="20" s="1"/>
  <c r="AW122" i="20"/>
  <c r="AE122" i="20"/>
  <c r="Z122" i="20"/>
  <c r="AF122" i="20" s="1"/>
  <c r="P122" i="20"/>
  <c r="W122" i="20"/>
  <c r="Y122" i="20" s="1"/>
  <c r="AQ122" i="20"/>
  <c r="AB123" i="20"/>
  <c r="AG121" i="20"/>
  <c r="AT121" i="20"/>
  <c r="AD122" i="20"/>
  <c r="AS122" i="20" s="1"/>
  <c r="BB121" i="20"/>
  <c r="AU121" i="20"/>
  <c r="AH121" i="20"/>
  <c r="K233" i="15" l="1"/>
  <c r="D239" i="32" s="1"/>
  <c r="E239" i="32" s="1"/>
  <c r="C64" i="15"/>
  <c r="H70" i="32"/>
  <c r="L165" i="19"/>
  <c r="M165" i="19"/>
  <c r="B166" i="19"/>
  <c r="D164" i="22"/>
  <c r="C164" i="22"/>
  <c r="F163" i="22"/>
  <c r="L162" i="22"/>
  <c r="M162" i="22"/>
  <c r="M163" i="22"/>
  <c r="L163" i="22"/>
  <c r="D172" i="23"/>
  <c r="C172" i="23"/>
  <c r="F171" i="23"/>
  <c r="M171" i="23" s="1"/>
  <c r="D137" i="24"/>
  <c r="F136" i="24"/>
  <c r="C137" i="24"/>
  <c r="B137" i="24" s="1"/>
  <c r="O136" i="24"/>
  <c r="Q136" i="24" s="1"/>
  <c r="AQ136" i="24"/>
  <c r="AS135" i="24"/>
  <c r="BB135" i="24"/>
  <c r="AI135" i="24"/>
  <c r="D142" i="20"/>
  <c r="F141" i="20"/>
  <c r="C142" i="20"/>
  <c r="AI122" i="20"/>
  <c r="Z78" i="19"/>
  <c r="AF78" i="19" s="1"/>
  <c r="W78" i="19"/>
  <c r="Y78" i="19" s="1"/>
  <c r="AW78" i="19"/>
  <c r="P78" i="19"/>
  <c r="AC79" i="19"/>
  <c r="AE78" i="19"/>
  <c r="AB79" i="19"/>
  <c r="AD78" i="19"/>
  <c r="AI137" i="23"/>
  <c r="AD138" i="23"/>
  <c r="AS138" i="23" s="1"/>
  <c r="O139" i="23"/>
  <c r="Q139" i="23" s="1"/>
  <c r="AC139" i="23"/>
  <c r="AR139" i="23" s="1"/>
  <c r="AW138" i="23"/>
  <c r="AE138" i="23"/>
  <c r="AT138" i="23" s="1"/>
  <c r="Z138" i="23"/>
  <c r="AF138" i="23" s="1"/>
  <c r="AU138" i="23" s="1"/>
  <c r="P138" i="23"/>
  <c r="W138" i="23"/>
  <c r="Y138" i="23" s="1"/>
  <c r="AQ138" i="23"/>
  <c r="BB137" i="23"/>
  <c r="AB139" i="23"/>
  <c r="AC144" i="22"/>
  <c r="AR144" i="22" s="1"/>
  <c r="AW143" i="22"/>
  <c r="AE143" i="22"/>
  <c r="AT143" i="22" s="1"/>
  <c r="Z143" i="22"/>
  <c r="AF143" i="22" s="1"/>
  <c r="AU143" i="22" s="1"/>
  <c r="P143" i="22"/>
  <c r="W143" i="22"/>
  <c r="Y143" i="22" s="1"/>
  <c r="O144" i="22"/>
  <c r="Q144" i="22" s="1"/>
  <c r="AQ143" i="22"/>
  <c r="AB144" i="22"/>
  <c r="AD143" i="22"/>
  <c r="AS143" i="22" s="1"/>
  <c r="BB142" i="22"/>
  <c r="AI142" i="22"/>
  <c r="AQ123" i="20"/>
  <c r="BB122" i="20"/>
  <c r="AT122" i="20"/>
  <c r="AG122" i="20"/>
  <c r="O123" i="20"/>
  <c r="Q123" i="20" s="1"/>
  <c r="AH122" i="20"/>
  <c r="AU122" i="20"/>
  <c r="K234" i="15" l="1"/>
  <c r="D240" i="32" s="1"/>
  <c r="E240" i="32" s="1"/>
  <c r="G70" i="32"/>
  <c r="F70" i="32" s="1"/>
  <c r="B64" i="15"/>
  <c r="C167" i="19"/>
  <c r="B167" i="19" s="1"/>
  <c r="G166" i="19"/>
  <c r="F166" i="19"/>
  <c r="D167" i="19"/>
  <c r="B164" i="22"/>
  <c r="L171" i="23"/>
  <c r="B172" i="23"/>
  <c r="D138" i="24"/>
  <c r="F137" i="24"/>
  <c r="C138" i="24"/>
  <c r="O137" i="24"/>
  <c r="Q137" i="24" s="1"/>
  <c r="P136" i="24"/>
  <c r="AE136" i="24"/>
  <c r="AT136" i="24" s="1"/>
  <c r="AW136" i="24"/>
  <c r="W136" i="24"/>
  <c r="Y136" i="24" s="1"/>
  <c r="Z136" i="24"/>
  <c r="AF136" i="24" s="1"/>
  <c r="AU136" i="24" s="1"/>
  <c r="AC137" i="24"/>
  <c r="AR137" i="24" s="1"/>
  <c r="AB137" i="24"/>
  <c r="AD136" i="24"/>
  <c r="L136" i="24"/>
  <c r="M136" i="24"/>
  <c r="L137" i="24"/>
  <c r="M137" i="24"/>
  <c r="B142" i="20"/>
  <c r="L141" i="20"/>
  <c r="M141" i="20"/>
  <c r="BB138" i="23"/>
  <c r="BB78" i="19"/>
  <c r="AQ79" i="19"/>
  <c r="AS78" i="19"/>
  <c r="AT78" i="19"/>
  <c r="AG78" i="19"/>
  <c r="AI78" i="19"/>
  <c r="AR79" i="19"/>
  <c r="AH78" i="19"/>
  <c r="AU78" i="19"/>
  <c r="AI138" i="23"/>
  <c r="AD139" i="23"/>
  <c r="AS139" i="23" s="1"/>
  <c r="O140" i="23"/>
  <c r="AQ139" i="23"/>
  <c r="AC140" i="23"/>
  <c r="AR140" i="23" s="1"/>
  <c r="AW139" i="23"/>
  <c r="Q140" i="23"/>
  <c r="AE139" i="23"/>
  <c r="AT139" i="23" s="1"/>
  <c r="Z139" i="23"/>
  <c r="AF139" i="23" s="1"/>
  <c r="AU139" i="23" s="1"/>
  <c r="P139" i="23"/>
  <c r="W139" i="23"/>
  <c r="Y139" i="23" s="1"/>
  <c r="AB140" i="23"/>
  <c r="AC145" i="22"/>
  <c r="AR145" i="22" s="1"/>
  <c r="AW144" i="22"/>
  <c r="AE144" i="22"/>
  <c r="AT144" i="22" s="1"/>
  <c r="Z144" i="22"/>
  <c r="AF144" i="22" s="1"/>
  <c r="AU144" i="22" s="1"/>
  <c r="P144" i="22"/>
  <c r="W144" i="22"/>
  <c r="Y144" i="22" s="1"/>
  <c r="AQ144" i="22"/>
  <c r="AD144" i="22"/>
  <c r="AS144" i="22" s="1"/>
  <c r="AB145" i="22"/>
  <c r="AI143" i="22"/>
  <c r="BB143" i="22"/>
  <c r="AC124" i="20"/>
  <c r="AR124" i="20" s="1"/>
  <c r="AW123" i="20"/>
  <c r="AE123" i="20"/>
  <c r="Z123" i="20"/>
  <c r="AF123" i="20" s="1"/>
  <c r="P123" i="20"/>
  <c r="W123" i="20"/>
  <c r="Y123" i="20" s="1"/>
  <c r="AB124" i="20"/>
  <c r="O124" i="20"/>
  <c r="Q124" i="20" s="1"/>
  <c r="AD123" i="20"/>
  <c r="K235" i="15" l="1"/>
  <c r="D241" i="32" s="1"/>
  <c r="E241" i="32" s="1"/>
  <c r="F64" i="15"/>
  <c r="J64" i="15" s="1"/>
  <c r="D65" i="15"/>
  <c r="L166" i="19"/>
  <c r="C168" i="19"/>
  <c r="B168" i="19" s="1"/>
  <c r="F167" i="19"/>
  <c r="M167" i="19" s="1"/>
  <c r="D168" i="19"/>
  <c r="M166" i="19"/>
  <c r="L167" i="19"/>
  <c r="D165" i="22"/>
  <c r="C165" i="22"/>
  <c r="B165" i="22" s="1"/>
  <c r="F164" i="22"/>
  <c r="C173" i="23"/>
  <c r="B173" i="23" s="1"/>
  <c r="F172" i="23"/>
  <c r="D173" i="23"/>
  <c r="AD137" i="24"/>
  <c r="AS136" i="24"/>
  <c r="AS137" i="24"/>
  <c r="AB138" i="24"/>
  <c r="AQ138" i="24"/>
  <c r="AQ137" i="24"/>
  <c r="BB136" i="24"/>
  <c r="AI136" i="24"/>
  <c r="AE137" i="24"/>
  <c r="AT137" i="24" s="1"/>
  <c r="AW137" i="24"/>
  <c r="P137" i="24"/>
  <c r="AC138" i="24"/>
  <c r="AR138" i="24" s="1"/>
  <c r="W137" i="24"/>
  <c r="Y137" i="24" s="1"/>
  <c r="Z137" i="24"/>
  <c r="AF137" i="24" s="1"/>
  <c r="AU137" i="24" s="1"/>
  <c r="B138" i="24"/>
  <c r="C143" i="20"/>
  <c r="G142" i="20"/>
  <c r="D143" i="20"/>
  <c r="F142" i="20"/>
  <c r="L142" i="20" s="1"/>
  <c r="B143" i="20"/>
  <c r="O79" i="19"/>
  <c r="Q79" i="19" s="1"/>
  <c r="AD140" i="23"/>
  <c r="AS140" i="23" s="1"/>
  <c r="AI139" i="23"/>
  <c r="O141" i="23"/>
  <c r="Q141" i="23" s="1"/>
  <c r="BB139" i="23"/>
  <c r="AQ140" i="23"/>
  <c r="AC141" i="23"/>
  <c r="AR141" i="23" s="1"/>
  <c r="AW140" i="23"/>
  <c r="AE140" i="23"/>
  <c r="AT140" i="23" s="1"/>
  <c r="Z140" i="23"/>
  <c r="AF140" i="23" s="1"/>
  <c r="AU140" i="23" s="1"/>
  <c r="P140" i="23"/>
  <c r="W140" i="23"/>
  <c r="Y140" i="23" s="1"/>
  <c r="AB141" i="23"/>
  <c r="BB144" i="22"/>
  <c r="AI144" i="22"/>
  <c r="O145" i="22"/>
  <c r="Q145" i="22" s="1"/>
  <c r="AQ145" i="22"/>
  <c r="AC125" i="20"/>
  <c r="AR125" i="20" s="1"/>
  <c r="AW124" i="20"/>
  <c r="AE124" i="20"/>
  <c r="Z124" i="20"/>
  <c r="AF124" i="20" s="1"/>
  <c r="P124" i="20"/>
  <c r="W124" i="20"/>
  <c r="Y124" i="20" s="1"/>
  <c r="AS123" i="20"/>
  <c r="BB123" i="20"/>
  <c r="AT123" i="20"/>
  <c r="AG123" i="20"/>
  <c r="AB125" i="20"/>
  <c r="AI123" i="20"/>
  <c r="AD124" i="20"/>
  <c r="AS124" i="20" s="1"/>
  <c r="AQ124" i="20"/>
  <c r="O125" i="20"/>
  <c r="Q125" i="20" s="1"/>
  <c r="AU123" i="20"/>
  <c r="AH123" i="20"/>
  <c r="K236" i="15" l="1"/>
  <c r="D242" i="32" s="1"/>
  <c r="E242" i="32" s="1"/>
  <c r="C65" i="15"/>
  <c r="H71" i="32"/>
  <c r="M142" i="20"/>
  <c r="AI137" i="24"/>
  <c r="C169" i="19"/>
  <c r="B169" i="19" s="1"/>
  <c r="F168" i="19"/>
  <c r="M168" i="19" s="1"/>
  <c r="D169" i="19"/>
  <c r="D166" i="22"/>
  <c r="C166" i="22"/>
  <c r="F165" i="22"/>
  <c r="L164" i="22"/>
  <c r="M164" i="22"/>
  <c r="M165" i="22"/>
  <c r="L165" i="22"/>
  <c r="D174" i="23"/>
  <c r="C174" i="23"/>
  <c r="B174" i="23" s="1"/>
  <c r="F173" i="23"/>
  <c r="M172" i="23"/>
  <c r="L172" i="23"/>
  <c r="M173" i="23"/>
  <c r="L173" i="23"/>
  <c r="D139" i="24"/>
  <c r="B139" i="24"/>
  <c r="C139" i="24"/>
  <c r="F138" i="24"/>
  <c r="O138" i="24"/>
  <c r="Q138" i="24" s="1"/>
  <c r="BB137" i="24"/>
  <c r="C144" i="20"/>
  <c r="B144" i="20" s="1"/>
  <c r="F143" i="20"/>
  <c r="M143" i="20" s="1"/>
  <c r="D144" i="20"/>
  <c r="AD79" i="19"/>
  <c r="AB80" i="19"/>
  <c r="Z79" i="19"/>
  <c r="AF79" i="19" s="1"/>
  <c r="W79" i="19"/>
  <c r="Y79" i="19" s="1"/>
  <c r="P79" i="19"/>
  <c r="AE79" i="19"/>
  <c r="AC80" i="19"/>
  <c r="AW79" i="19"/>
  <c r="AI140" i="23"/>
  <c r="AD141" i="23"/>
  <c r="AS141" i="23" s="1"/>
  <c r="O142" i="23"/>
  <c r="Q142" i="23" s="1"/>
  <c r="AC142" i="23"/>
  <c r="AR142" i="23" s="1"/>
  <c r="AW141" i="23"/>
  <c r="AE141" i="23"/>
  <c r="AT141" i="23" s="1"/>
  <c r="Z141" i="23"/>
  <c r="AF141" i="23" s="1"/>
  <c r="AU141" i="23" s="1"/>
  <c r="P141" i="23"/>
  <c r="W141" i="23"/>
  <c r="Y141" i="23" s="1"/>
  <c r="AQ141" i="23"/>
  <c r="BB140" i="23"/>
  <c r="AB142" i="23"/>
  <c r="AI124" i="20"/>
  <c r="AD145" i="22"/>
  <c r="O146" i="22"/>
  <c r="Q146" i="22" s="1"/>
  <c r="AC146" i="22"/>
  <c r="AR146" i="22" s="1"/>
  <c r="AW145" i="22"/>
  <c r="AE145" i="22"/>
  <c r="AT145" i="22" s="1"/>
  <c r="Z145" i="22"/>
  <c r="AF145" i="22" s="1"/>
  <c r="AU145" i="22" s="1"/>
  <c r="P145" i="22"/>
  <c r="W145" i="22"/>
  <c r="Y145" i="22" s="1"/>
  <c r="AB146" i="22"/>
  <c r="AC126" i="20"/>
  <c r="AR126" i="20" s="1"/>
  <c r="AW125" i="20"/>
  <c r="AE125" i="20"/>
  <c r="Z125" i="20"/>
  <c r="AF125" i="20" s="1"/>
  <c r="P125" i="20"/>
  <c r="W125" i="20"/>
  <c r="Y125" i="20" s="1"/>
  <c r="AB126" i="20"/>
  <c r="AG124" i="20"/>
  <c r="AT124" i="20"/>
  <c r="AD125" i="20"/>
  <c r="AS125" i="20" s="1"/>
  <c r="BB124" i="20"/>
  <c r="AQ125" i="20"/>
  <c r="AU124" i="20"/>
  <c r="AH124" i="20"/>
  <c r="K237" i="15" l="1"/>
  <c r="D243" i="32" s="1"/>
  <c r="E243" i="32" s="1"/>
  <c r="B65" i="15"/>
  <c r="G71" i="32"/>
  <c r="F71" i="32" s="1"/>
  <c r="BB125" i="20"/>
  <c r="L143" i="20"/>
  <c r="L168" i="19"/>
  <c r="C170" i="19"/>
  <c r="B170" i="19" s="1"/>
  <c r="F169" i="19"/>
  <c r="M169" i="19" s="1"/>
  <c r="D170" i="19"/>
  <c r="B166" i="22"/>
  <c r="C175" i="23"/>
  <c r="B175" i="23" s="1"/>
  <c r="F174" i="23"/>
  <c r="M174" i="23" s="1"/>
  <c r="D175" i="23"/>
  <c r="D140" i="24"/>
  <c r="C140" i="24"/>
  <c r="F139" i="24"/>
  <c r="M139" i="24" s="1"/>
  <c r="O139" i="24"/>
  <c r="Q139" i="24" s="1"/>
  <c r="AD138" i="24"/>
  <c r="L138" i="24"/>
  <c r="M138" i="24"/>
  <c r="L139" i="24"/>
  <c r="P138" i="24"/>
  <c r="Z138" i="24"/>
  <c r="AF138" i="24" s="1"/>
  <c r="AU138" i="24" s="1"/>
  <c r="W138" i="24"/>
  <c r="Y138" i="24" s="1"/>
  <c r="AE138" i="24"/>
  <c r="AT138" i="24" s="1"/>
  <c r="AW138" i="24"/>
  <c r="AC139" i="24"/>
  <c r="AR139" i="24" s="1"/>
  <c r="AB139" i="24"/>
  <c r="C145" i="20"/>
  <c r="B145" i="20" s="1"/>
  <c r="F144" i="20"/>
  <c r="M144" i="20" s="1"/>
  <c r="D145" i="20"/>
  <c r="AI125" i="20"/>
  <c r="AR80" i="19"/>
  <c r="AU79" i="19"/>
  <c r="AH79" i="19"/>
  <c r="AG79" i="19"/>
  <c r="AT79" i="19"/>
  <c r="AQ80" i="19"/>
  <c r="BB79" i="19"/>
  <c r="AI79" i="19"/>
  <c r="AS79" i="19"/>
  <c r="BB141" i="23"/>
  <c r="AI141" i="23"/>
  <c r="AD142" i="23"/>
  <c r="AS142" i="23" s="1"/>
  <c r="O143" i="23"/>
  <c r="Q143" i="23" s="1"/>
  <c r="AQ142" i="23"/>
  <c r="AC143" i="23"/>
  <c r="AR143" i="23" s="1"/>
  <c r="AW142" i="23"/>
  <c r="AE142" i="23"/>
  <c r="AT142" i="23" s="1"/>
  <c r="Z142" i="23"/>
  <c r="AF142" i="23" s="1"/>
  <c r="AU142" i="23" s="1"/>
  <c r="P142" i="23"/>
  <c r="W142" i="23"/>
  <c r="Y142" i="23" s="1"/>
  <c r="AB143" i="23"/>
  <c r="AB147" i="22"/>
  <c r="AQ147" i="22" s="1"/>
  <c r="AI145" i="22"/>
  <c r="AC147" i="22"/>
  <c r="AR147" i="22" s="1"/>
  <c r="AW146" i="22"/>
  <c r="AE146" i="22"/>
  <c r="AT146" i="22" s="1"/>
  <c r="Z146" i="22"/>
  <c r="AF146" i="22" s="1"/>
  <c r="AU146" i="22" s="1"/>
  <c r="P146" i="22"/>
  <c r="W146" i="22"/>
  <c r="Y146" i="22" s="1"/>
  <c r="AD146" i="22"/>
  <c r="AS146" i="22" s="1"/>
  <c r="AQ146" i="22"/>
  <c r="AS145" i="22"/>
  <c r="BB145" i="22"/>
  <c r="AG125" i="20"/>
  <c r="AT125" i="20"/>
  <c r="O126" i="20"/>
  <c r="Q126" i="20" s="1"/>
  <c r="AQ126" i="20"/>
  <c r="AH125" i="20"/>
  <c r="AU125" i="20"/>
  <c r="K238" i="15" l="1"/>
  <c r="D244" i="32" s="1"/>
  <c r="E244" i="32" s="1"/>
  <c r="D66" i="15"/>
  <c r="F65" i="15"/>
  <c r="J65" i="15" s="1"/>
  <c r="L174" i="23"/>
  <c r="L169" i="19"/>
  <c r="C171" i="19"/>
  <c r="B171" i="19" s="1"/>
  <c r="F170" i="19"/>
  <c r="M170" i="19" s="1"/>
  <c r="D171" i="19"/>
  <c r="C167" i="22"/>
  <c r="G166" i="22"/>
  <c r="B167" i="22"/>
  <c r="F166" i="22"/>
  <c r="L166" i="22" s="1"/>
  <c r="D167" i="22"/>
  <c r="D176" i="23"/>
  <c r="F175" i="23"/>
  <c r="M175" i="23" s="1"/>
  <c r="C176" i="23"/>
  <c r="B176" i="23" s="1"/>
  <c r="AI138" i="24"/>
  <c r="AB140" i="24"/>
  <c r="AQ140" i="24" s="1"/>
  <c r="AD139" i="24"/>
  <c r="AQ139" i="24"/>
  <c r="AS138" i="24"/>
  <c r="BB138" i="24"/>
  <c r="Z139" i="24"/>
  <c r="AF139" i="24" s="1"/>
  <c r="AU139" i="24" s="1"/>
  <c r="W139" i="24"/>
  <c r="Y139" i="24" s="1"/>
  <c r="AC140" i="24"/>
  <c r="AR140" i="24" s="1"/>
  <c r="P139" i="24"/>
  <c r="AE139" i="24"/>
  <c r="AT139" i="24" s="1"/>
  <c r="AW139" i="24"/>
  <c r="B140" i="24"/>
  <c r="C146" i="20"/>
  <c r="B146" i="20" s="1"/>
  <c r="F145" i="20"/>
  <c r="L145" i="20" s="1"/>
  <c r="D146" i="20"/>
  <c r="L144" i="20"/>
  <c r="O80" i="19"/>
  <c r="Q80" i="19" s="1"/>
  <c r="AI142" i="23"/>
  <c r="BB142" i="23"/>
  <c r="AB144" i="23"/>
  <c r="AQ143" i="23"/>
  <c r="O144" i="23"/>
  <c r="Q144" i="23" s="1"/>
  <c r="AC144" i="23"/>
  <c r="AR144" i="23" s="1"/>
  <c r="AW143" i="23"/>
  <c r="AE143" i="23"/>
  <c r="AT143" i="23" s="1"/>
  <c r="Z143" i="23"/>
  <c r="AF143" i="23" s="1"/>
  <c r="AU143" i="23" s="1"/>
  <c r="P143" i="23"/>
  <c r="W143" i="23"/>
  <c r="Y143" i="23" s="1"/>
  <c r="AD143" i="23"/>
  <c r="AS143" i="23" s="1"/>
  <c r="BB146" i="22"/>
  <c r="AI146" i="22"/>
  <c r="O147" i="22"/>
  <c r="Q147" i="22" s="1"/>
  <c r="AC127" i="20"/>
  <c r="AR127" i="20" s="1"/>
  <c r="AW126" i="20"/>
  <c r="AE126" i="20"/>
  <c r="Z126" i="20"/>
  <c r="AF126" i="20" s="1"/>
  <c r="P126" i="20"/>
  <c r="W126" i="20"/>
  <c r="Y126" i="20" s="1"/>
  <c r="AB127" i="20"/>
  <c r="AD126" i="20"/>
  <c r="O127" i="20"/>
  <c r="Q127" i="20" s="1"/>
  <c r="K239" i="15" l="1"/>
  <c r="D245" i="32" s="1"/>
  <c r="E245" i="32" s="1"/>
  <c r="C66" i="15"/>
  <c r="H72" i="32"/>
  <c r="M145" i="20"/>
  <c r="BB139" i="24"/>
  <c r="L175" i="23"/>
  <c r="L170" i="19"/>
  <c r="C172" i="19"/>
  <c r="B172" i="19" s="1"/>
  <c r="F171" i="19"/>
  <c r="M171" i="19" s="1"/>
  <c r="D172" i="19"/>
  <c r="D168" i="22"/>
  <c r="C168" i="22"/>
  <c r="B168" i="22" s="1"/>
  <c r="F167" i="22"/>
  <c r="M167" i="22" s="1"/>
  <c r="M166" i="22"/>
  <c r="C177" i="23"/>
  <c r="B177" i="23" s="1"/>
  <c r="F176" i="23"/>
  <c r="M176" i="23" s="1"/>
  <c r="D177" i="23"/>
  <c r="AI139" i="24"/>
  <c r="D141" i="24"/>
  <c r="F140" i="24"/>
  <c r="C141" i="24"/>
  <c r="B141" i="24" s="1"/>
  <c r="O140" i="24"/>
  <c r="Q140" i="24" s="1"/>
  <c r="AS139" i="24"/>
  <c r="C147" i="20"/>
  <c r="F146" i="20"/>
  <c r="M146" i="20" s="1"/>
  <c r="D147" i="20"/>
  <c r="B147" i="20"/>
  <c r="L146" i="20"/>
  <c r="P80" i="19"/>
  <c r="Z80" i="19"/>
  <c r="AF80" i="19" s="1"/>
  <c r="W80" i="19"/>
  <c r="Y80" i="19" s="1"/>
  <c r="AW80" i="19"/>
  <c r="AC81" i="19"/>
  <c r="AE80" i="19"/>
  <c r="AB81" i="19"/>
  <c r="AD80" i="19"/>
  <c r="AC145" i="23"/>
  <c r="AR145" i="23" s="1"/>
  <c r="AW144" i="23"/>
  <c r="AE144" i="23"/>
  <c r="AT144" i="23" s="1"/>
  <c r="Z144" i="23"/>
  <c r="AF144" i="23" s="1"/>
  <c r="AU144" i="23" s="1"/>
  <c r="P144" i="23"/>
  <c r="W144" i="23"/>
  <c r="Y144" i="23" s="1"/>
  <c r="AI143" i="23"/>
  <c r="AB145" i="23"/>
  <c r="AQ144" i="23"/>
  <c r="AD144" i="23"/>
  <c r="AS144" i="23" s="1"/>
  <c r="BB143" i="23"/>
  <c r="AD147" i="22"/>
  <c r="AB148" i="22"/>
  <c r="AC148" i="22"/>
  <c r="AR148" i="22" s="1"/>
  <c r="AW147" i="22"/>
  <c r="AE147" i="22"/>
  <c r="AT147" i="22" s="1"/>
  <c r="Z147" i="22"/>
  <c r="AF147" i="22" s="1"/>
  <c r="AU147" i="22" s="1"/>
  <c r="P147" i="22"/>
  <c r="W147" i="22"/>
  <c r="Y147" i="22" s="1"/>
  <c r="AC128" i="20"/>
  <c r="AR128" i="20" s="1"/>
  <c r="AW127" i="20"/>
  <c r="AE127" i="20"/>
  <c r="Z127" i="20"/>
  <c r="AF127" i="20" s="1"/>
  <c r="P127" i="20"/>
  <c r="W127" i="20"/>
  <c r="Y127" i="20" s="1"/>
  <c r="O128" i="20"/>
  <c r="Q128" i="20" s="1"/>
  <c r="AT126" i="20"/>
  <c r="AG126" i="20"/>
  <c r="AS126" i="20"/>
  <c r="BB126" i="20"/>
  <c r="AI126" i="20"/>
  <c r="AB128" i="20"/>
  <c r="AQ127" i="20"/>
  <c r="AD127" i="20"/>
  <c r="AS127" i="20" s="1"/>
  <c r="AU126" i="20"/>
  <c r="AH126" i="20"/>
  <c r="K240" i="15" l="1"/>
  <c r="D246" i="32" s="1"/>
  <c r="E246" i="32" s="1"/>
  <c r="B66" i="15"/>
  <c r="G72" i="32"/>
  <c r="F72" i="32" s="1"/>
  <c r="L176" i="23"/>
  <c r="L167" i="22"/>
  <c r="L171" i="19"/>
  <c r="C173" i="19"/>
  <c r="B173" i="19" s="1"/>
  <c r="F172" i="19"/>
  <c r="M172" i="19" s="1"/>
  <c r="D173" i="19"/>
  <c r="C169" i="22"/>
  <c r="F168" i="22"/>
  <c r="M168" i="22" s="1"/>
  <c r="B169" i="22"/>
  <c r="D169" i="22"/>
  <c r="D178" i="23"/>
  <c r="C178" i="23"/>
  <c r="F177" i="23"/>
  <c r="M177" i="23" s="1"/>
  <c r="D142" i="24"/>
  <c r="F141" i="24"/>
  <c r="AD141" i="24" s="1"/>
  <c r="C142" i="24"/>
  <c r="O141" i="24"/>
  <c r="Q141" i="24" s="1"/>
  <c r="M141" i="24"/>
  <c r="AD140" i="24"/>
  <c r="L140" i="24"/>
  <c r="M140" i="24"/>
  <c r="P140" i="24"/>
  <c r="AC141" i="24"/>
  <c r="AR141" i="24" s="1"/>
  <c r="AW140" i="24"/>
  <c r="W140" i="24"/>
  <c r="Y140" i="24" s="1"/>
  <c r="Z140" i="24"/>
  <c r="AF140" i="24" s="1"/>
  <c r="AU140" i="24" s="1"/>
  <c r="AE140" i="24"/>
  <c r="AT140" i="24" s="1"/>
  <c r="AB141" i="24"/>
  <c r="C148" i="20"/>
  <c r="F147" i="20"/>
  <c r="M147" i="20" s="1"/>
  <c r="B148" i="20"/>
  <c r="D148" i="20"/>
  <c r="BB80" i="19"/>
  <c r="AQ81" i="19"/>
  <c r="AI80" i="19"/>
  <c r="AS80" i="19"/>
  <c r="AG80" i="19"/>
  <c r="AT80" i="19"/>
  <c r="AH80" i="19"/>
  <c r="AU80" i="19"/>
  <c r="AR81" i="19"/>
  <c r="AQ145" i="23"/>
  <c r="O145" i="23"/>
  <c r="Q145" i="23" s="1"/>
  <c r="BB144" i="23"/>
  <c r="AI144" i="23"/>
  <c r="BB127" i="20"/>
  <c r="O148" i="22"/>
  <c r="Q148" i="22" s="1"/>
  <c r="AI147" i="22"/>
  <c r="AQ148" i="22"/>
  <c r="AS147" i="22"/>
  <c r="BB147" i="22"/>
  <c r="AC129" i="20"/>
  <c r="AR129" i="20" s="1"/>
  <c r="AW128" i="20"/>
  <c r="P128" i="20"/>
  <c r="AE128" i="20"/>
  <c r="Z128" i="20"/>
  <c r="AF128" i="20" s="1"/>
  <c r="W128" i="20"/>
  <c r="Y128" i="20" s="1"/>
  <c r="AB129" i="20"/>
  <c r="AH127" i="20"/>
  <c r="AU127" i="20"/>
  <c r="AD128" i="20"/>
  <c r="AS128" i="20" s="1"/>
  <c r="AT127" i="20"/>
  <c r="AG127" i="20"/>
  <c r="AQ128" i="20"/>
  <c r="AI127" i="20"/>
  <c r="K241" i="15" l="1"/>
  <c r="D247" i="32" s="1"/>
  <c r="E247" i="32" s="1"/>
  <c r="F66" i="15"/>
  <c r="J66" i="15" s="1"/>
  <c r="D67" i="15"/>
  <c r="L147" i="20"/>
  <c r="L141" i="24"/>
  <c r="L177" i="23"/>
  <c r="L168" i="22"/>
  <c r="L172" i="19"/>
  <c r="C174" i="19"/>
  <c r="B174" i="19" s="1"/>
  <c r="F173" i="19"/>
  <c r="M173" i="19" s="1"/>
  <c r="D174" i="19"/>
  <c r="D170" i="22"/>
  <c r="C170" i="22"/>
  <c r="B170" i="22" s="1"/>
  <c r="F169" i="22"/>
  <c r="M169" i="22" s="1"/>
  <c r="B178" i="23"/>
  <c r="AQ141" i="24"/>
  <c r="AS140" i="24"/>
  <c r="AS141" i="24"/>
  <c r="AB142" i="24"/>
  <c r="AQ142" i="24" s="1"/>
  <c r="AI140" i="24"/>
  <c r="BB140" i="24"/>
  <c r="AW141" i="24"/>
  <c r="W141" i="24"/>
  <c r="Y141" i="24" s="1"/>
  <c r="P141" i="24"/>
  <c r="Z141" i="24"/>
  <c r="AF141" i="24" s="1"/>
  <c r="AU141" i="24" s="1"/>
  <c r="AE141" i="24"/>
  <c r="AT141" i="24" s="1"/>
  <c r="AC142" i="24"/>
  <c r="AR142" i="24" s="1"/>
  <c r="B142" i="24"/>
  <c r="C149" i="20"/>
  <c r="B149" i="20" s="1"/>
  <c r="F148" i="20"/>
  <c r="M148" i="20" s="1"/>
  <c r="D149" i="20"/>
  <c r="O81" i="19"/>
  <c r="Q81" i="19" s="1"/>
  <c r="AB146" i="23"/>
  <c r="AQ146" i="23" s="1"/>
  <c r="AD145" i="23"/>
  <c r="AC146" i="23"/>
  <c r="AR146" i="23" s="1"/>
  <c r="AW145" i="23"/>
  <c r="AE145" i="23"/>
  <c r="AT145" i="23" s="1"/>
  <c r="Z145" i="23"/>
  <c r="AF145" i="23" s="1"/>
  <c r="AU145" i="23" s="1"/>
  <c r="P145" i="23"/>
  <c r="W145" i="23"/>
  <c r="Y145" i="23" s="1"/>
  <c r="AD148" i="22"/>
  <c r="O149" i="22"/>
  <c r="Q149" i="22" s="1"/>
  <c r="AC149" i="22"/>
  <c r="AR149" i="22" s="1"/>
  <c r="AW148" i="22"/>
  <c r="AE148" i="22"/>
  <c r="AT148" i="22" s="1"/>
  <c r="Z148" i="22"/>
  <c r="AF148" i="22" s="1"/>
  <c r="AU148" i="22" s="1"/>
  <c r="P148" i="22"/>
  <c r="W148" i="22"/>
  <c r="Y148" i="22" s="1"/>
  <c r="AB149" i="22"/>
  <c r="BB128" i="20"/>
  <c r="AI128" i="20"/>
  <c r="AQ129" i="20"/>
  <c r="AU128" i="20"/>
  <c r="AH128" i="20"/>
  <c r="O129" i="20"/>
  <c r="Q129" i="20" s="1"/>
  <c r="AG128" i="20"/>
  <c r="AT128" i="20"/>
  <c r="K242" i="15" l="1"/>
  <c r="D248" i="32" s="1"/>
  <c r="E248" i="32" s="1"/>
  <c r="C67" i="15"/>
  <c r="H73" i="32"/>
  <c r="L148" i="20"/>
  <c r="AI141" i="24"/>
  <c r="L169" i="22"/>
  <c r="L173" i="19"/>
  <c r="C175" i="19"/>
  <c r="B175" i="19" s="1"/>
  <c r="F174" i="19"/>
  <c r="M174" i="19" s="1"/>
  <c r="D175" i="19"/>
  <c r="C171" i="22"/>
  <c r="F170" i="22"/>
  <c r="M170" i="22" s="1"/>
  <c r="B171" i="22"/>
  <c r="D171" i="22"/>
  <c r="F178" i="23"/>
  <c r="D179" i="23"/>
  <c r="C179" i="23"/>
  <c r="G178" i="23"/>
  <c r="C143" i="24"/>
  <c r="G142" i="24"/>
  <c r="F142" i="24"/>
  <c r="D143" i="24"/>
  <c r="O142" i="24"/>
  <c r="Q142" i="24" s="1"/>
  <c r="BB141" i="24"/>
  <c r="C150" i="20"/>
  <c r="B150" i="20" s="1"/>
  <c r="F149" i="20"/>
  <c r="M149" i="20" s="1"/>
  <c r="D150" i="20"/>
  <c r="L149" i="20"/>
  <c r="AC82" i="19"/>
  <c r="AR82" i="19" s="1"/>
  <c r="AW81" i="19"/>
  <c r="AE81" i="19"/>
  <c r="W81" i="19"/>
  <c r="Y81" i="19" s="1"/>
  <c r="Z81" i="19"/>
  <c r="AF81" i="19" s="1"/>
  <c r="P81" i="19"/>
  <c r="AB82" i="19"/>
  <c r="AD81" i="19"/>
  <c r="O146" i="23"/>
  <c r="Q146" i="23" s="1"/>
  <c r="AI145" i="23"/>
  <c r="AS145" i="23"/>
  <c r="BB145" i="23"/>
  <c r="AB150" i="22"/>
  <c r="AQ150" i="22"/>
  <c r="AI148" i="22"/>
  <c r="AC150" i="22"/>
  <c r="AR150" i="22" s="1"/>
  <c r="AW149" i="22"/>
  <c r="AE149" i="22"/>
  <c r="AT149" i="22" s="1"/>
  <c r="Z149" i="22"/>
  <c r="AF149" i="22" s="1"/>
  <c r="AU149" i="22" s="1"/>
  <c r="P149" i="22"/>
  <c r="W149" i="22"/>
  <c r="Y149" i="22" s="1"/>
  <c r="AD149" i="22"/>
  <c r="AS149" i="22" s="1"/>
  <c r="AQ149" i="22"/>
  <c r="AS148" i="22"/>
  <c r="BB148" i="22"/>
  <c r="AD129" i="20"/>
  <c r="O130" i="20"/>
  <c r="Q130" i="20" s="1"/>
  <c r="P129" i="20"/>
  <c r="AW129" i="20"/>
  <c r="AC130" i="20"/>
  <c r="AE129" i="20"/>
  <c r="Z129" i="20"/>
  <c r="AF129" i="20" s="1"/>
  <c r="W129" i="20"/>
  <c r="Y129" i="20" s="1"/>
  <c r="AB130" i="20"/>
  <c r="K243" i="15" l="1"/>
  <c r="D249" i="32" s="1"/>
  <c r="E249" i="32" s="1"/>
  <c r="B67" i="15"/>
  <c r="G73" i="32"/>
  <c r="F73" i="32" s="1"/>
  <c r="L178" i="23"/>
  <c r="L170" i="22"/>
  <c r="L174" i="19"/>
  <c r="C176" i="19"/>
  <c r="B176" i="19" s="1"/>
  <c r="F175" i="19"/>
  <c r="M175" i="19" s="1"/>
  <c r="D176" i="19"/>
  <c r="D172" i="22"/>
  <c r="C172" i="22"/>
  <c r="B172" i="22" s="1"/>
  <c r="F171" i="22"/>
  <c r="M171" i="22" s="1"/>
  <c r="M178" i="23"/>
  <c r="B179" i="23"/>
  <c r="AC143" i="24"/>
  <c r="AR143" i="24" s="1"/>
  <c r="AW142" i="24"/>
  <c r="Z142" i="24"/>
  <c r="AF142" i="24" s="1"/>
  <c r="AU142" i="24" s="1"/>
  <c r="W142" i="24"/>
  <c r="Y142" i="24" s="1"/>
  <c r="P142" i="24"/>
  <c r="M142" i="24"/>
  <c r="AE142" i="24"/>
  <c r="AT142" i="24" s="1"/>
  <c r="AB143" i="24"/>
  <c r="AD142" i="24"/>
  <c r="L142" i="24"/>
  <c r="B143" i="24"/>
  <c r="C151" i="20"/>
  <c r="B151" i="20" s="1"/>
  <c r="F150" i="20"/>
  <c r="D151" i="20"/>
  <c r="M150" i="20"/>
  <c r="L150" i="20"/>
  <c r="BB81" i="19"/>
  <c r="AQ82" i="19"/>
  <c r="AI81" i="19"/>
  <c r="AG81" i="19"/>
  <c r="AT81" i="19"/>
  <c r="AS81" i="19"/>
  <c r="AH81" i="19"/>
  <c r="AU81" i="19"/>
  <c r="O147" i="23"/>
  <c r="AD146" i="23"/>
  <c r="AC147" i="23"/>
  <c r="AR147" i="23" s="1"/>
  <c r="AW146" i="23"/>
  <c r="Q147" i="23"/>
  <c r="AE146" i="23"/>
  <c r="AT146" i="23" s="1"/>
  <c r="Z146" i="23"/>
  <c r="AF146" i="23" s="1"/>
  <c r="AU146" i="23" s="1"/>
  <c r="P146" i="23"/>
  <c r="W146" i="23"/>
  <c r="Y146" i="23" s="1"/>
  <c r="AB147" i="23"/>
  <c r="AI149" i="22"/>
  <c r="BB149" i="22"/>
  <c r="O150" i="22"/>
  <c r="Q150" i="22" s="1"/>
  <c r="P130" i="20"/>
  <c r="Z130" i="20"/>
  <c r="AF130" i="20" s="1"/>
  <c r="AC131" i="20"/>
  <c r="AR131" i="20" s="1"/>
  <c r="AW130" i="20"/>
  <c r="W130" i="20"/>
  <c r="Y130" i="20" s="1"/>
  <c r="AT129" i="20"/>
  <c r="AG129" i="20"/>
  <c r="AQ130" i="20"/>
  <c r="AG1" i="20"/>
  <c r="AG2" i="20"/>
  <c r="AR130" i="20"/>
  <c r="J6" i="20"/>
  <c r="AE130" i="20"/>
  <c r="AD130" i="20"/>
  <c r="AS129" i="20"/>
  <c r="BB129" i="20"/>
  <c r="AI129" i="20"/>
  <c r="AU129" i="20"/>
  <c r="AH129" i="20"/>
  <c r="AB131" i="20"/>
  <c r="J5" i="20"/>
  <c r="K244" i="15" l="1"/>
  <c r="D250" i="32" s="1"/>
  <c r="E250" i="32" s="1"/>
  <c r="F67" i="15"/>
  <c r="J67" i="15" s="1"/>
  <c r="D68" i="15"/>
  <c r="L171" i="22"/>
  <c r="L175" i="19"/>
  <c r="C177" i="19"/>
  <c r="B177" i="19" s="1"/>
  <c r="F176" i="19"/>
  <c r="M176" i="19" s="1"/>
  <c r="D177" i="19"/>
  <c r="C173" i="22"/>
  <c r="F172" i="22"/>
  <c r="M172" i="22" s="1"/>
  <c r="B173" i="22"/>
  <c r="D173" i="22"/>
  <c r="D180" i="23"/>
  <c r="C180" i="23"/>
  <c r="B180" i="23" s="1"/>
  <c r="F179" i="23"/>
  <c r="AS142" i="24"/>
  <c r="C144" i="24"/>
  <c r="B144" i="24" s="1"/>
  <c r="F143" i="24"/>
  <c r="D144" i="24"/>
  <c r="O143" i="24"/>
  <c r="Q143" i="24" s="1"/>
  <c r="AQ143" i="24"/>
  <c r="BB142" i="24"/>
  <c r="AI142" i="24"/>
  <c r="C152" i="20"/>
  <c r="B152" i="20" s="1"/>
  <c r="F151" i="20"/>
  <c r="D152" i="20"/>
  <c r="M151" i="20"/>
  <c r="L151" i="20"/>
  <c r="O82" i="19"/>
  <c r="Q82" i="19" s="1"/>
  <c r="AD147" i="23"/>
  <c r="AS147" i="23" s="1"/>
  <c r="AI146" i="23"/>
  <c r="AC148" i="23"/>
  <c r="AR148" i="23" s="1"/>
  <c r="AW147" i="23"/>
  <c r="AE147" i="23"/>
  <c r="AT147" i="23" s="1"/>
  <c r="Z147" i="23"/>
  <c r="AF147" i="23" s="1"/>
  <c r="AU147" i="23" s="1"/>
  <c r="P147" i="23"/>
  <c r="W147" i="23"/>
  <c r="Y147" i="23" s="1"/>
  <c r="O148" i="23"/>
  <c r="Q148" i="23" s="1"/>
  <c r="AQ147" i="23"/>
  <c r="AS146" i="23"/>
  <c r="BB146" i="23"/>
  <c r="AB148" i="23"/>
  <c r="O151" i="22"/>
  <c r="Q151" i="22" s="1"/>
  <c r="AC151" i="22"/>
  <c r="AR151" i="22" s="1"/>
  <c r="AW150" i="22"/>
  <c r="AE150" i="22"/>
  <c r="AT150" i="22" s="1"/>
  <c r="Z150" i="22"/>
  <c r="AF150" i="22" s="1"/>
  <c r="AU150" i="22" s="1"/>
  <c r="P150" i="22"/>
  <c r="W150" i="22"/>
  <c r="Y150" i="22" s="1"/>
  <c r="AB151" i="22"/>
  <c r="AD150" i="22"/>
  <c r="O131" i="20"/>
  <c r="Q131" i="20" s="1"/>
  <c r="AG3" i="20"/>
  <c r="AS130" i="20"/>
  <c r="AG5" i="20"/>
  <c r="AU130" i="20"/>
  <c r="AH130" i="20"/>
  <c r="AQ131" i="20"/>
  <c r="AI130" i="20"/>
  <c r="AD6" i="20" s="1"/>
  <c r="AG130" i="20"/>
  <c r="AT130" i="20"/>
  <c r="AG4" i="20"/>
  <c r="AG6" i="20"/>
  <c r="AI2" i="20" s="1"/>
  <c r="BB130" i="20"/>
  <c r="K245" i="15" l="1"/>
  <c r="D251" i="32" s="1"/>
  <c r="E251" i="32" s="1"/>
  <c r="C68" i="15"/>
  <c r="H74" i="32"/>
  <c r="L172" i="22"/>
  <c r="L176" i="19"/>
  <c r="C178" i="19"/>
  <c r="B178" i="19" s="1"/>
  <c r="F177" i="19"/>
  <c r="M177" i="19" s="1"/>
  <c r="D178" i="19"/>
  <c r="D174" i="22"/>
  <c r="C174" i="22"/>
  <c r="B174" i="22" s="1"/>
  <c r="F173" i="22"/>
  <c r="M173" i="22" s="1"/>
  <c r="F180" i="23"/>
  <c r="M180" i="23" s="1"/>
  <c r="D181" i="23"/>
  <c r="C181" i="23"/>
  <c r="B181" i="23" s="1"/>
  <c r="L180" i="23"/>
  <c r="L179" i="23"/>
  <c r="M179" i="23"/>
  <c r="AB144" i="24"/>
  <c r="C145" i="24"/>
  <c r="F144" i="24"/>
  <c r="D145" i="24"/>
  <c r="O144" i="24"/>
  <c r="Q144" i="24" s="1"/>
  <c r="AD143" i="24"/>
  <c r="M143" i="24"/>
  <c r="L143" i="24"/>
  <c r="Z143" i="24"/>
  <c r="AF143" i="24" s="1"/>
  <c r="AU143" i="24" s="1"/>
  <c r="W143" i="24"/>
  <c r="Y143" i="24" s="1"/>
  <c r="AW143" i="24"/>
  <c r="P143" i="24"/>
  <c r="AC144" i="24"/>
  <c r="AR144" i="24" s="1"/>
  <c r="AE143" i="24"/>
  <c r="AT143" i="24" s="1"/>
  <c r="C153" i="20"/>
  <c r="F152" i="20"/>
  <c r="D153" i="20"/>
  <c r="B153" i="20"/>
  <c r="M152" i="20"/>
  <c r="L152" i="20"/>
  <c r="AD1" i="20"/>
  <c r="BB147" i="23"/>
  <c r="AE82" i="19"/>
  <c r="AB83" i="19"/>
  <c r="AD82" i="19"/>
  <c r="Z82" i="19"/>
  <c r="AF82" i="19" s="1"/>
  <c r="P82" i="19"/>
  <c r="AC83" i="19"/>
  <c r="AR83" i="19" s="1"/>
  <c r="W82" i="19"/>
  <c r="Y82" i="19" s="1"/>
  <c r="AW82" i="19"/>
  <c r="AC149" i="23"/>
  <c r="AR149" i="23" s="1"/>
  <c r="AW148" i="23"/>
  <c r="AE148" i="23"/>
  <c r="AT148" i="23" s="1"/>
  <c r="Z148" i="23"/>
  <c r="AF148" i="23" s="1"/>
  <c r="AU148" i="23" s="1"/>
  <c r="P148" i="23"/>
  <c r="W148" i="23"/>
  <c r="Y148" i="23" s="1"/>
  <c r="AB149" i="23"/>
  <c r="AQ148" i="23"/>
  <c r="AD148" i="23"/>
  <c r="AS148" i="23" s="1"/>
  <c r="AI147" i="23"/>
  <c r="AB152" i="22"/>
  <c r="AQ152" i="22" s="1"/>
  <c r="AD151" i="22"/>
  <c r="AS151" i="22" s="1"/>
  <c r="AS150" i="22"/>
  <c r="BB150" i="22"/>
  <c r="AI150" i="22"/>
  <c r="AQ151" i="22"/>
  <c r="AC152" i="22"/>
  <c r="AR152" i="22" s="1"/>
  <c r="AW151" i="22"/>
  <c r="Z151" i="22"/>
  <c r="AF151" i="22" s="1"/>
  <c r="AU151" i="22" s="1"/>
  <c r="P151" i="22"/>
  <c r="AE151" i="22"/>
  <c r="AT151" i="22" s="1"/>
  <c r="W151" i="22"/>
  <c r="Y151" i="22" s="1"/>
  <c r="AI3" i="20"/>
  <c r="P131" i="20"/>
  <c r="AC132" i="20"/>
  <c r="AR132" i="20" s="1"/>
  <c r="AW131" i="20"/>
  <c r="AE131" i="20"/>
  <c r="AT131" i="20" s="1"/>
  <c r="Z131" i="20"/>
  <c r="AF131" i="20" s="1"/>
  <c r="AU131" i="20" s="1"/>
  <c r="W131" i="20"/>
  <c r="Y131" i="20" s="1"/>
  <c r="AD5" i="20"/>
  <c r="O132" i="20"/>
  <c r="Q132" i="20" s="1"/>
  <c r="AB132" i="20"/>
  <c r="AD131" i="20"/>
  <c r="K246" i="15" l="1"/>
  <c r="D252" i="32" s="1"/>
  <c r="E252" i="32" s="1"/>
  <c r="G74" i="32"/>
  <c r="F74" i="32" s="1"/>
  <c r="B68" i="15"/>
  <c r="AD144" i="24"/>
  <c r="L173" i="22"/>
  <c r="L177" i="19"/>
  <c r="D179" i="19"/>
  <c r="F178" i="19"/>
  <c r="L178" i="19" s="1"/>
  <c r="C179" i="19"/>
  <c r="G178" i="19"/>
  <c r="C175" i="22"/>
  <c r="B175" i="22" s="1"/>
  <c r="F174" i="22"/>
  <c r="M174" i="22" s="1"/>
  <c r="D175" i="22"/>
  <c r="D182" i="23"/>
  <c r="C182" i="23"/>
  <c r="B182" i="23" s="1"/>
  <c r="F181" i="23"/>
  <c r="L181" i="23" s="1"/>
  <c r="AS144" i="24"/>
  <c r="AS143" i="24"/>
  <c r="L144" i="24"/>
  <c r="Z144" i="24"/>
  <c r="AF144" i="24" s="1"/>
  <c r="AU144" i="24" s="1"/>
  <c r="W144" i="24"/>
  <c r="Y144" i="24" s="1"/>
  <c r="P144" i="24"/>
  <c r="AC145" i="24"/>
  <c r="AR145" i="24" s="1"/>
  <c r="AE144" i="24"/>
  <c r="AT144" i="24" s="1"/>
  <c r="AW144" i="24"/>
  <c r="M144" i="24"/>
  <c r="B145" i="24"/>
  <c r="AI143" i="24"/>
  <c r="BB143" i="24"/>
  <c r="AB145" i="24"/>
  <c r="AQ145" i="24" s="1"/>
  <c r="AQ144" i="24"/>
  <c r="C154" i="20"/>
  <c r="B154" i="20" s="1"/>
  <c r="F153" i="20"/>
  <c r="D154" i="20"/>
  <c r="M153" i="20"/>
  <c r="L153" i="20"/>
  <c r="AI5" i="20"/>
  <c r="BB82" i="19"/>
  <c r="AQ83" i="19"/>
  <c r="AH82" i="19"/>
  <c r="AU82" i="19"/>
  <c r="AS82" i="19"/>
  <c r="AI82" i="19"/>
  <c r="AT82" i="19"/>
  <c r="AG82" i="19"/>
  <c r="BB148" i="23"/>
  <c r="O149" i="23"/>
  <c r="Q149" i="23" s="1"/>
  <c r="AI148" i="23"/>
  <c r="AQ149" i="23"/>
  <c r="AI151" i="22"/>
  <c r="O152" i="22"/>
  <c r="Q152" i="22" s="1"/>
  <c r="BB151" i="22"/>
  <c r="P132" i="20"/>
  <c r="AC133" i="20"/>
  <c r="AR133" i="20" s="1"/>
  <c r="AW132" i="20"/>
  <c r="AE132" i="20"/>
  <c r="AT132" i="20" s="1"/>
  <c r="Z132" i="20"/>
  <c r="AF132" i="20" s="1"/>
  <c r="AU132" i="20" s="1"/>
  <c r="W132" i="20"/>
  <c r="Y132" i="20" s="1"/>
  <c r="AQ132" i="20"/>
  <c r="AB133" i="20"/>
  <c r="AI131" i="20"/>
  <c r="AD132" i="20"/>
  <c r="AS132" i="20" s="1"/>
  <c r="AS131" i="20"/>
  <c r="BB131" i="20"/>
  <c r="K247" i="15" l="1"/>
  <c r="D253" i="32" s="1"/>
  <c r="E253" i="32" s="1"/>
  <c r="F68" i="15"/>
  <c r="J68" i="15" s="1"/>
  <c r="D69" i="15"/>
  <c r="M181" i="23"/>
  <c r="L174" i="22"/>
  <c r="B179" i="19"/>
  <c r="M178" i="19"/>
  <c r="D176" i="22"/>
  <c r="C176" i="22"/>
  <c r="B176" i="22" s="1"/>
  <c r="F175" i="22"/>
  <c r="M175" i="22" s="1"/>
  <c r="L175" i="22"/>
  <c r="B183" i="23"/>
  <c r="D183" i="23"/>
  <c r="C183" i="23"/>
  <c r="F182" i="23"/>
  <c r="L182" i="23" s="1"/>
  <c r="M182" i="23"/>
  <c r="C146" i="24"/>
  <c r="B146" i="24" s="1"/>
  <c r="F145" i="24"/>
  <c r="D146" i="24"/>
  <c r="O145" i="24"/>
  <c r="Q145" i="24" s="1"/>
  <c r="BB144" i="24"/>
  <c r="AI144" i="24"/>
  <c r="D155" i="20"/>
  <c r="F154" i="20"/>
  <c r="G154" i="20"/>
  <c r="M154" i="20" s="1"/>
  <c r="C155" i="20"/>
  <c r="B155" i="20" s="1"/>
  <c r="O83" i="19"/>
  <c r="Q83" i="19" s="1"/>
  <c r="AB150" i="23"/>
  <c r="AC150" i="23"/>
  <c r="AR150" i="23" s="1"/>
  <c r="AW149" i="23"/>
  <c r="AE149" i="23"/>
  <c r="AT149" i="23" s="1"/>
  <c r="Z149" i="23"/>
  <c r="AF149" i="23" s="1"/>
  <c r="AU149" i="23" s="1"/>
  <c r="P149" i="23"/>
  <c r="W149" i="23"/>
  <c r="Y149" i="23" s="1"/>
  <c r="AD149" i="23"/>
  <c r="AD152" i="22"/>
  <c r="O153" i="22"/>
  <c r="Q153" i="22" s="1"/>
  <c r="AC153" i="22"/>
  <c r="AR153" i="22" s="1"/>
  <c r="AW152" i="22"/>
  <c r="AE152" i="22"/>
  <c r="AT152" i="22" s="1"/>
  <c r="Z152" i="22"/>
  <c r="AF152" i="22" s="1"/>
  <c r="AU152" i="22" s="1"/>
  <c r="P152" i="22"/>
  <c r="W152" i="22"/>
  <c r="Y152" i="22" s="1"/>
  <c r="AB153" i="22"/>
  <c r="BB132" i="20"/>
  <c r="AQ133" i="20"/>
  <c r="O133" i="20"/>
  <c r="Q133" i="20" s="1"/>
  <c r="AI132" i="20"/>
  <c r="K248" i="15" l="1"/>
  <c r="D254" i="32" s="1"/>
  <c r="E254" i="32" s="1"/>
  <c r="C69" i="15"/>
  <c r="H75" i="32"/>
  <c r="D180" i="19"/>
  <c r="C180" i="19"/>
  <c r="F179" i="19"/>
  <c r="C177" i="22"/>
  <c r="B177" i="22" s="1"/>
  <c r="F176" i="22"/>
  <c r="M176" i="22" s="1"/>
  <c r="D177" i="22"/>
  <c r="L176" i="22"/>
  <c r="D184" i="23"/>
  <c r="C184" i="23"/>
  <c r="F183" i="23"/>
  <c r="L183" i="23" s="1"/>
  <c r="C147" i="24"/>
  <c r="F146" i="24"/>
  <c r="M146" i="24" s="1"/>
  <c r="B147" i="24"/>
  <c r="D147" i="24"/>
  <c r="O146" i="24"/>
  <c r="Q146" i="24" s="1"/>
  <c r="AB146" i="24"/>
  <c r="AD145" i="24"/>
  <c r="L145" i="24"/>
  <c r="M145" i="24"/>
  <c r="AE145" i="24"/>
  <c r="AT145" i="24" s="1"/>
  <c r="AC146" i="24"/>
  <c r="AR146" i="24" s="1"/>
  <c r="AW145" i="24"/>
  <c r="Z145" i="24"/>
  <c r="AF145" i="24" s="1"/>
  <c r="AU145" i="24" s="1"/>
  <c r="W145" i="24"/>
  <c r="Y145" i="24" s="1"/>
  <c r="P145" i="24"/>
  <c r="D156" i="20"/>
  <c r="F155" i="20"/>
  <c r="M155" i="20" s="1"/>
  <c r="C156" i="20"/>
  <c r="L154" i="20"/>
  <c r="AB84" i="19"/>
  <c r="AW83" i="19"/>
  <c r="W83" i="19"/>
  <c r="Y83" i="19" s="1"/>
  <c r="AE83" i="19"/>
  <c r="P83" i="19"/>
  <c r="AC84" i="19"/>
  <c r="AR84" i="19" s="1"/>
  <c r="Z83" i="19"/>
  <c r="AF83" i="19" s="1"/>
  <c r="AD83" i="19"/>
  <c r="AQ150" i="23"/>
  <c r="O150" i="23"/>
  <c r="Q150" i="23" s="1"/>
  <c r="AI149" i="23"/>
  <c r="AS149" i="23"/>
  <c r="BB149" i="23"/>
  <c r="AB134" i="20"/>
  <c r="AQ134" i="20" s="1"/>
  <c r="AC154" i="22"/>
  <c r="AR154" i="22" s="1"/>
  <c r="AW153" i="22"/>
  <c r="Z153" i="22"/>
  <c r="AF153" i="22" s="1"/>
  <c r="AU153" i="22" s="1"/>
  <c r="P153" i="22"/>
  <c r="AE153" i="22"/>
  <c r="AT153" i="22" s="1"/>
  <c r="W153" i="22"/>
  <c r="Y153" i="22" s="1"/>
  <c r="AD153" i="22"/>
  <c r="AS153" i="22" s="1"/>
  <c r="AI152" i="22"/>
  <c r="AQ153" i="22"/>
  <c r="AB154" i="22"/>
  <c r="AS152" i="22"/>
  <c r="BB152" i="22"/>
  <c r="AD133" i="20"/>
  <c r="O134" i="20"/>
  <c r="P133" i="20"/>
  <c r="AC134" i="20"/>
  <c r="AR134" i="20" s="1"/>
  <c r="AW133" i="20"/>
  <c r="Q134" i="20"/>
  <c r="AE133" i="20"/>
  <c r="AT133" i="20" s="1"/>
  <c r="Z133" i="20"/>
  <c r="AF133" i="20" s="1"/>
  <c r="AU133" i="20" s="1"/>
  <c r="W133" i="20"/>
  <c r="Y133" i="20" s="1"/>
  <c r="K249" i="15" l="1"/>
  <c r="D255" i="32" s="1"/>
  <c r="E255" i="32" s="1"/>
  <c r="B69" i="15"/>
  <c r="G75" i="32"/>
  <c r="F75" i="32" s="1"/>
  <c r="L146" i="24"/>
  <c r="M183" i="23"/>
  <c r="L179" i="19"/>
  <c r="M179" i="19"/>
  <c r="B180" i="19"/>
  <c r="D178" i="22"/>
  <c r="C178" i="22"/>
  <c r="F177" i="22"/>
  <c r="M177" i="22" s="1"/>
  <c r="B178" i="22"/>
  <c r="L177" i="22"/>
  <c r="B184" i="23"/>
  <c r="AI145" i="24"/>
  <c r="AS145" i="24"/>
  <c r="AB147" i="24"/>
  <c r="C148" i="24"/>
  <c r="B148" i="24" s="1"/>
  <c r="F147" i="24"/>
  <c r="L147" i="24" s="1"/>
  <c r="D148" i="24"/>
  <c r="O147" i="24"/>
  <c r="Q147" i="24" s="1"/>
  <c r="BB145" i="24"/>
  <c r="AQ147" i="24"/>
  <c r="AQ146" i="24"/>
  <c r="AD146" i="24"/>
  <c r="AS146" i="24" s="1"/>
  <c r="AE146" i="24"/>
  <c r="AT146" i="24" s="1"/>
  <c r="AC147" i="24"/>
  <c r="AR147" i="24" s="1"/>
  <c r="AW146" i="24"/>
  <c r="Z146" i="24"/>
  <c r="AF146" i="24" s="1"/>
  <c r="AU146" i="24" s="1"/>
  <c r="W146" i="24"/>
  <c r="Y146" i="24" s="1"/>
  <c r="P146" i="24"/>
  <c r="L155" i="20"/>
  <c r="B156" i="20"/>
  <c r="AS83" i="19"/>
  <c r="AG83" i="19"/>
  <c r="AT83" i="19"/>
  <c r="AQ84" i="19"/>
  <c r="AH83" i="19"/>
  <c r="AU83" i="19"/>
  <c r="AI83" i="19"/>
  <c r="BB83" i="19"/>
  <c r="AB151" i="23"/>
  <c r="AD150" i="23"/>
  <c r="AC151" i="23"/>
  <c r="AR151" i="23" s="1"/>
  <c r="AW150" i="23"/>
  <c r="AE150" i="23"/>
  <c r="AT150" i="23" s="1"/>
  <c r="Z150" i="23"/>
  <c r="AF150" i="23" s="1"/>
  <c r="AU150" i="23" s="1"/>
  <c r="P150" i="23"/>
  <c r="W150" i="23"/>
  <c r="Y150" i="23" s="1"/>
  <c r="AQ154" i="22"/>
  <c r="AI153" i="22"/>
  <c r="BB153" i="22"/>
  <c r="O154" i="22"/>
  <c r="Q154" i="22" s="1"/>
  <c r="P134" i="20"/>
  <c r="AC135" i="20"/>
  <c r="AR135" i="20" s="1"/>
  <c r="AW134" i="20"/>
  <c r="AE134" i="20"/>
  <c r="AT134" i="20" s="1"/>
  <c r="Z134" i="20"/>
  <c r="AF134" i="20" s="1"/>
  <c r="AU134" i="20" s="1"/>
  <c r="W134" i="20"/>
  <c r="Y134" i="20" s="1"/>
  <c r="AD134" i="20"/>
  <c r="AI133" i="20"/>
  <c r="AB135" i="20"/>
  <c r="AS133" i="20"/>
  <c r="BB133" i="20"/>
  <c r="K250" i="15" l="1"/>
  <c r="E257" i="32"/>
  <c r="D70" i="15"/>
  <c r="F69" i="15"/>
  <c r="J69" i="15" s="1"/>
  <c r="M147" i="24"/>
  <c r="D181" i="19"/>
  <c r="C181" i="19"/>
  <c r="F180" i="19"/>
  <c r="F178" i="22"/>
  <c r="D179" i="22"/>
  <c r="C179" i="22"/>
  <c r="G178" i="22"/>
  <c r="L178" i="22"/>
  <c r="F184" i="23"/>
  <c r="D185" i="23"/>
  <c r="C185" i="23"/>
  <c r="B185" i="23" s="1"/>
  <c r="C149" i="24"/>
  <c r="B149" i="24" s="1"/>
  <c r="F148" i="24"/>
  <c r="L148" i="24" s="1"/>
  <c r="D149" i="24"/>
  <c r="AB149" i="24" s="1"/>
  <c r="O148" i="24"/>
  <c r="Q148" i="24" s="1"/>
  <c r="AE147" i="24"/>
  <c r="AT147" i="24" s="1"/>
  <c r="AW147" i="24"/>
  <c r="Z147" i="24"/>
  <c r="AF147" i="24" s="1"/>
  <c r="AU147" i="24" s="1"/>
  <c r="W147" i="24"/>
  <c r="Y147" i="24" s="1"/>
  <c r="AC148" i="24"/>
  <c r="AR148" i="24" s="1"/>
  <c r="P147" i="24"/>
  <c r="M148" i="24"/>
  <c r="AI147" i="24"/>
  <c r="AB148" i="24"/>
  <c r="AQ148" i="24" s="1"/>
  <c r="BB146" i="24"/>
  <c r="AD147" i="24"/>
  <c r="AI146" i="24"/>
  <c r="D157" i="20"/>
  <c r="C157" i="20"/>
  <c r="F156" i="20"/>
  <c r="O84" i="19"/>
  <c r="Q84" i="19" s="1"/>
  <c r="AQ151" i="23"/>
  <c r="AS150" i="23"/>
  <c r="BB150" i="23"/>
  <c r="O151" i="23"/>
  <c r="Q151" i="23" s="1"/>
  <c r="AI150" i="23"/>
  <c r="AE154" i="22"/>
  <c r="AT154" i="22" s="1"/>
  <c r="Z154" i="22"/>
  <c r="AF154" i="22" s="1"/>
  <c r="AU154" i="22" s="1"/>
  <c r="AC155" i="22"/>
  <c r="AR155" i="22" s="1"/>
  <c r="AW154" i="22"/>
  <c r="P154" i="22"/>
  <c r="W154" i="22"/>
  <c r="Y154" i="22" s="1"/>
  <c r="AB155" i="22"/>
  <c r="AD154" i="22"/>
  <c r="AI134" i="20"/>
  <c r="AQ135" i="20"/>
  <c r="AS134" i="20"/>
  <c r="BB134" i="20"/>
  <c r="O135" i="20"/>
  <c r="Q135" i="20" s="1"/>
  <c r="D256" i="32" l="1"/>
  <c r="E256" i="32" s="1"/>
  <c r="C70" i="15"/>
  <c r="H76" i="32"/>
  <c r="L180" i="19"/>
  <c r="M180" i="19"/>
  <c r="B181" i="19"/>
  <c r="M178" i="22"/>
  <c r="B179" i="22"/>
  <c r="M184" i="23"/>
  <c r="L184" i="23"/>
  <c r="D186" i="23"/>
  <c r="C186" i="23"/>
  <c r="F185" i="23"/>
  <c r="L185" i="23" s="1"/>
  <c r="C150" i="24"/>
  <c r="B150" i="24" s="1"/>
  <c r="F149" i="24"/>
  <c r="L149" i="24" s="1"/>
  <c r="D150" i="24"/>
  <c r="AB150" i="24" s="1"/>
  <c r="AQ150" i="24" s="1"/>
  <c r="O149" i="24"/>
  <c r="Q149" i="24" s="1"/>
  <c r="AS147" i="24"/>
  <c r="BB147" i="24"/>
  <c r="AD148" i="24"/>
  <c r="AQ149" i="24"/>
  <c r="Z148" i="24"/>
  <c r="AF148" i="24" s="1"/>
  <c r="AU148" i="24" s="1"/>
  <c r="W148" i="24"/>
  <c r="Y148" i="24" s="1"/>
  <c r="P148" i="24"/>
  <c r="AC149" i="24"/>
  <c r="AR149" i="24" s="1"/>
  <c r="AE148" i="24"/>
  <c r="AT148" i="24" s="1"/>
  <c r="AW148" i="24"/>
  <c r="L156" i="20"/>
  <c r="M156" i="20"/>
  <c r="B157" i="20"/>
  <c r="AW84" i="19"/>
  <c r="W84" i="19"/>
  <c r="Y84" i="19" s="1"/>
  <c r="Z84" i="19"/>
  <c r="AF84" i="19" s="1"/>
  <c r="P84" i="19"/>
  <c r="AE84" i="19"/>
  <c r="AC85" i="19"/>
  <c r="AR85" i="19" s="1"/>
  <c r="AB85" i="19"/>
  <c r="AD84" i="19"/>
  <c r="AD151" i="23"/>
  <c r="O152" i="23"/>
  <c r="Q152" i="23" s="1"/>
  <c r="AC152" i="23"/>
  <c r="AR152" i="23" s="1"/>
  <c r="AW151" i="23"/>
  <c r="AE151" i="23"/>
  <c r="AT151" i="23" s="1"/>
  <c r="Z151" i="23"/>
  <c r="AF151" i="23" s="1"/>
  <c r="AU151" i="23" s="1"/>
  <c r="P151" i="23"/>
  <c r="W151" i="23"/>
  <c r="Y151" i="23" s="1"/>
  <c r="AB152" i="23"/>
  <c r="AI154" i="22"/>
  <c r="AS154" i="22"/>
  <c r="BB154" i="22"/>
  <c r="AQ155" i="22"/>
  <c r="O155" i="22"/>
  <c r="Q155" i="22" s="1"/>
  <c r="P135" i="20"/>
  <c r="AC136" i="20"/>
  <c r="AR136" i="20" s="1"/>
  <c r="AW135" i="20"/>
  <c r="AE135" i="20"/>
  <c r="AT135" i="20" s="1"/>
  <c r="Z135" i="20"/>
  <c r="AF135" i="20" s="1"/>
  <c r="AU135" i="20" s="1"/>
  <c r="W135" i="20"/>
  <c r="Y135" i="20" s="1"/>
  <c r="AB136" i="20"/>
  <c r="AD135" i="20"/>
  <c r="G76" i="32" l="1"/>
  <c r="B70" i="15"/>
  <c r="AI148" i="24"/>
  <c r="M149" i="24"/>
  <c r="BB148" i="24"/>
  <c r="M185" i="23"/>
  <c r="D182" i="19"/>
  <c r="C182" i="19"/>
  <c r="F181" i="19"/>
  <c r="D180" i="22"/>
  <c r="C180" i="22"/>
  <c r="F179" i="22"/>
  <c r="B180" i="22"/>
  <c r="B186" i="23"/>
  <c r="C151" i="24"/>
  <c r="F150" i="24"/>
  <c r="M150" i="24" s="1"/>
  <c r="B151" i="24"/>
  <c r="O151" i="24" s="1"/>
  <c r="Q151" i="24" s="1"/>
  <c r="D151" i="24"/>
  <c r="O150" i="24"/>
  <c r="Q150" i="24" s="1"/>
  <c r="AD149" i="24"/>
  <c r="AS149" i="24" s="1"/>
  <c r="BB149" i="24"/>
  <c r="AS148" i="24"/>
  <c r="AW149" i="24"/>
  <c r="AC150" i="24"/>
  <c r="AR150" i="24" s="1"/>
  <c r="W149" i="24"/>
  <c r="Y149" i="24" s="1"/>
  <c r="AE149" i="24"/>
  <c r="AT149" i="24" s="1"/>
  <c r="P149" i="24"/>
  <c r="Z149" i="24"/>
  <c r="AF149" i="24" s="1"/>
  <c r="AU149" i="24" s="1"/>
  <c r="D158" i="20"/>
  <c r="C158" i="20"/>
  <c r="F157" i="20"/>
  <c r="AS84" i="19"/>
  <c r="O85" i="19"/>
  <c r="Q85" i="19" s="1"/>
  <c r="AI84" i="19"/>
  <c r="AU84" i="19"/>
  <c r="AH84" i="19"/>
  <c r="BB84" i="19"/>
  <c r="AQ85" i="19"/>
  <c r="AG84" i="19"/>
  <c r="AT84" i="19"/>
  <c r="AB153" i="23"/>
  <c r="AC153" i="23"/>
  <c r="AR153" i="23" s="1"/>
  <c r="AW152" i="23"/>
  <c r="AE152" i="23"/>
  <c r="AT152" i="23" s="1"/>
  <c r="Z152" i="23"/>
  <c r="AF152" i="23" s="1"/>
  <c r="AU152" i="23" s="1"/>
  <c r="P152" i="23"/>
  <c r="W152" i="23"/>
  <c r="Y152" i="23" s="1"/>
  <c r="AD152" i="23"/>
  <c r="AS152" i="23" s="1"/>
  <c r="AQ153" i="23"/>
  <c r="AI151" i="23"/>
  <c r="AQ152" i="23"/>
  <c r="AS151" i="23"/>
  <c r="BB151" i="23"/>
  <c r="AB156" i="22"/>
  <c r="AQ156" i="22" s="1"/>
  <c r="AD155" i="22"/>
  <c r="AE155" i="22"/>
  <c r="AT155" i="22" s="1"/>
  <c r="Z155" i="22"/>
  <c r="AF155" i="22" s="1"/>
  <c r="AU155" i="22" s="1"/>
  <c r="AC156" i="22"/>
  <c r="AR156" i="22" s="1"/>
  <c r="AW155" i="22"/>
  <c r="P155" i="22"/>
  <c r="W155" i="22"/>
  <c r="Y155" i="22" s="1"/>
  <c r="AQ136" i="20"/>
  <c r="AS135" i="20"/>
  <c r="BB135" i="20"/>
  <c r="AI135" i="20"/>
  <c r="O136" i="20"/>
  <c r="Q136" i="20" s="1"/>
  <c r="D71" i="15" l="1"/>
  <c r="H77" i="32" s="1"/>
  <c r="H70" i="15"/>
  <c r="G70" i="15"/>
  <c r="F70" i="15"/>
  <c r="L150" i="24"/>
  <c r="AI149" i="24"/>
  <c r="L181" i="19"/>
  <c r="M181" i="19"/>
  <c r="B182" i="19"/>
  <c r="D181" i="22"/>
  <c r="C181" i="22"/>
  <c r="F180" i="22"/>
  <c r="L179" i="22"/>
  <c r="M179" i="22"/>
  <c r="M180" i="22"/>
  <c r="L180" i="22"/>
  <c r="D187" i="23"/>
  <c r="C187" i="23"/>
  <c r="B187" i="23" s="1"/>
  <c r="F186" i="23"/>
  <c r="AB151" i="24"/>
  <c r="AQ151" i="24" s="1"/>
  <c r="AD150" i="24"/>
  <c r="C152" i="24"/>
  <c r="F151" i="24"/>
  <c r="D152" i="24"/>
  <c r="AB152" i="24" s="1"/>
  <c r="AE150" i="24"/>
  <c r="AT150" i="24" s="1"/>
  <c r="AC151" i="24"/>
  <c r="AR151" i="24" s="1"/>
  <c r="Z150" i="24"/>
  <c r="AF150" i="24" s="1"/>
  <c r="AU150" i="24" s="1"/>
  <c r="W150" i="24"/>
  <c r="Y150" i="24" s="1"/>
  <c r="P150" i="24"/>
  <c r="AW150" i="24"/>
  <c r="M151" i="24"/>
  <c r="L151" i="24"/>
  <c r="L157" i="20"/>
  <c r="M157" i="20"/>
  <c r="B158" i="20"/>
  <c r="AB137" i="20"/>
  <c r="AQ137" i="20" s="1"/>
  <c r="AB86" i="19"/>
  <c r="AD85" i="19"/>
  <c r="AE85" i="19"/>
  <c r="AC86" i="19"/>
  <c r="AR86" i="19" s="1"/>
  <c r="Z85" i="19"/>
  <c r="AF85" i="19" s="1"/>
  <c r="AW85" i="19"/>
  <c r="W85" i="19"/>
  <c r="Y85" i="19" s="1"/>
  <c r="P85" i="19"/>
  <c r="AE151" i="24"/>
  <c r="AT151" i="24" s="1"/>
  <c r="Z151" i="24"/>
  <c r="P151" i="24"/>
  <c r="AC152" i="24"/>
  <c r="AR152" i="24" s="1"/>
  <c r="AW151" i="24"/>
  <c r="W151" i="24"/>
  <c r="Y151" i="24" s="1"/>
  <c r="AD151" i="24"/>
  <c r="BB152" i="23"/>
  <c r="O153" i="23"/>
  <c r="Q153" i="23" s="1"/>
  <c r="AI152" i="23"/>
  <c r="AI155" i="22"/>
  <c r="AS155" i="22"/>
  <c r="BB155" i="22"/>
  <c r="O156" i="22"/>
  <c r="Q156" i="22" s="1"/>
  <c r="AD136" i="20"/>
  <c r="P136" i="20"/>
  <c r="AC137" i="20"/>
  <c r="AR137" i="20" s="1"/>
  <c r="AW136" i="20"/>
  <c r="AE136" i="20"/>
  <c r="AT136" i="20" s="1"/>
  <c r="Z136" i="20"/>
  <c r="AF136" i="20" s="1"/>
  <c r="AU136" i="20" s="1"/>
  <c r="W136" i="20"/>
  <c r="Y136" i="20" s="1"/>
  <c r="N76" i="32" l="1"/>
  <c r="F76" i="32" s="1"/>
  <c r="C71" i="15"/>
  <c r="G77" i="32" s="1"/>
  <c r="F77" i="32" s="1"/>
  <c r="J70" i="15"/>
  <c r="AF151" i="24"/>
  <c r="AU151" i="24" s="1"/>
  <c r="D183" i="19"/>
  <c r="C183" i="19"/>
  <c r="F182" i="19"/>
  <c r="B181" i="22"/>
  <c r="M186" i="23"/>
  <c r="L186" i="23"/>
  <c r="D188" i="23"/>
  <c r="C188" i="23"/>
  <c r="B188" i="23" s="1"/>
  <c r="F187" i="23"/>
  <c r="L187" i="23" s="1"/>
  <c r="AI150" i="24"/>
  <c r="B152" i="24"/>
  <c r="O152" i="24" s="1"/>
  <c r="Q152" i="24" s="1"/>
  <c r="AS150" i="24"/>
  <c r="BB150" i="24"/>
  <c r="D159" i="20"/>
  <c r="F158" i="20"/>
  <c r="C159" i="20"/>
  <c r="AB157" i="22"/>
  <c r="AQ157" i="22" s="1"/>
  <c r="BB85" i="19"/>
  <c r="AS85" i="19"/>
  <c r="AI85" i="19"/>
  <c r="AG85" i="19"/>
  <c r="AT85" i="19"/>
  <c r="AQ86" i="19"/>
  <c r="AH85" i="19"/>
  <c r="AU85" i="19"/>
  <c r="AI151" i="24"/>
  <c r="AQ152" i="24"/>
  <c r="AS151" i="24"/>
  <c r="BB151" i="24"/>
  <c r="O154" i="23"/>
  <c r="AD153" i="23"/>
  <c r="AC154" i="23"/>
  <c r="AR154" i="23" s="1"/>
  <c r="AW153" i="23"/>
  <c r="Q154" i="23"/>
  <c r="AE153" i="23"/>
  <c r="AT153" i="23" s="1"/>
  <c r="Z153" i="23"/>
  <c r="AF153" i="23" s="1"/>
  <c r="AU153" i="23" s="1"/>
  <c r="P153" i="23"/>
  <c r="W153" i="23"/>
  <c r="Y153" i="23" s="1"/>
  <c r="AB154" i="23"/>
  <c r="AD156" i="22"/>
  <c r="AE156" i="22"/>
  <c r="AT156" i="22" s="1"/>
  <c r="Z156" i="22"/>
  <c r="AF156" i="22" s="1"/>
  <c r="AU156" i="22" s="1"/>
  <c r="AC157" i="22"/>
  <c r="AR157" i="22" s="1"/>
  <c r="AW156" i="22"/>
  <c r="P156" i="22"/>
  <c r="W156" i="22"/>
  <c r="Y156" i="22" s="1"/>
  <c r="O137" i="20"/>
  <c r="Q137" i="20" s="1"/>
  <c r="AI136" i="20"/>
  <c r="AS136" i="20"/>
  <c r="BB136" i="20"/>
  <c r="B71" i="15" l="1"/>
  <c r="L182" i="19"/>
  <c r="M182" i="19"/>
  <c r="B183" i="19"/>
  <c r="D182" i="22"/>
  <c r="C182" i="22"/>
  <c r="B182" i="22" s="1"/>
  <c r="F181" i="22"/>
  <c r="M187" i="23"/>
  <c r="M188" i="23"/>
  <c r="F188" i="23"/>
  <c r="L188" i="23" s="1"/>
  <c r="D189" i="23"/>
  <c r="C189" i="23"/>
  <c r="B189" i="23" s="1"/>
  <c r="C153" i="24"/>
  <c r="B153" i="24" s="1"/>
  <c r="F152" i="24"/>
  <c r="D153" i="24"/>
  <c r="AB153" i="24" s="1"/>
  <c r="L158" i="20"/>
  <c r="M158" i="20"/>
  <c r="B159" i="20"/>
  <c r="O86" i="19"/>
  <c r="Q86" i="19" s="1"/>
  <c r="AE152" i="24"/>
  <c r="AT152" i="24" s="1"/>
  <c r="Z152" i="24"/>
  <c r="AF152" i="24" s="1"/>
  <c r="AU152" i="24" s="1"/>
  <c r="P152" i="24"/>
  <c r="AC153" i="24"/>
  <c r="AR153" i="24" s="1"/>
  <c r="AW152" i="24"/>
  <c r="W152" i="24"/>
  <c r="Y152" i="24" s="1"/>
  <c r="AD152" i="24"/>
  <c r="AD154" i="23"/>
  <c r="AS154" i="23" s="1"/>
  <c r="O155" i="23"/>
  <c r="Q155" i="23" s="1"/>
  <c r="AI153" i="23"/>
  <c r="AC155" i="23"/>
  <c r="AR155" i="23" s="1"/>
  <c r="AW154" i="23"/>
  <c r="AE154" i="23"/>
  <c r="AT154" i="23" s="1"/>
  <c r="Z154" i="23"/>
  <c r="AF154" i="23" s="1"/>
  <c r="AU154" i="23" s="1"/>
  <c r="P154" i="23"/>
  <c r="W154" i="23"/>
  <c r="Y154" i="23" s="1"/>
  <c r="AQ154" i="23"/>
  <c r="AS153" i="23"/>
  <c r="BB153" i="23"/>
  <c r="AB155" i="23"/>
  <c r="O157" i="22"/>
  <c r="Q157" i="22" s="1"/>
  <c r="AI156" i="22"/>
  <c r="AS156" i="22"/>
  <c r="BB156" i="22"/>
  <c r="O138" i="20"/>
  <c r="Q138" i="20" s="1"/>
  <c r="P137" i="20"/>
  <c r="AC138" i="20"/>
  <c r="AR138" i="20" s="1"/>
  <c r="AW137" i="20"/>
  <c r="AE137" i="20"/>
  <c r="AT137" i="20" s="1"/>
  <c r="Z137" i="20"/>
  <c r="AF137" i="20" s="1"/>
  <c r="AU137" i="20" s="1"/>
  <c r="W137" i="20"/>
  <c r="Y137" i="20" s="1"/>
  <c r="AB138" i="20"/>
  <c r="AD137" i="20"/>
  <c r="F71" i="15" l="1"/>
  <c r="J71" i="15" s="1"/>
  <c r="D72" i="15"/>
  <c r="H78" i="32" s="1"/>
  <c r="D184" i="19"/>
  <c r="C184" i="19"/>
  <c r="F183" i="19"/>
  <c r="D183" i="22"/>
  <c r="C183" i="22"/>
  <c r="F182" i="22"/>
  <c r="L181" i="22"/>
  <c r="M181" i="22"/>
  <c r="M182" i="22"/>
  <c r="L182" i="22"/>
  <c r="D190" i="23"/>
  <c r="C190" i="23"/>
  <c r="B190" i="23" s="1"/>
  <c r="F189" i="23"/>
  <c r="L189" i="23" s="1"/>
  <c r="M189" i="23"/>
  <c r="C154" i="24"/>
  <c r="B154" i="24" s="1"/>
  <c r="F153" i="24"/>
  <c r="M153" i="24" s="1"/>
  <c r="D154" i="24"/>
  <c r="M152" i="24"/>
  <c r="L152" i="24"/>
  <c r="D160" i="20"/>
  <c r="C160" i="20"/>
  <c r="F159" i="20"/>
  <c r="BB154" i="23"/>
  <c r="AD86" i="19"/>
  <c r="AW86" i="19"/>
  <c r="AE86" i="19"/>
  <c r="W86" i="19"/>
  <c r="Y86" i="19" s="1"/>
  <c r="P86" i="19"/>
  <c r="Z86" i="19"/>
  <c r="AF86" i="19" s="1"/>
  <c r="AC87" i="19"/>
  <c r="AR87" i="19" s="1"/>
  <c r="AB87" i="19"/>
  <c r="AS152" i="24"/>
  <c r="BB152" i="24"/>
  <c r="O153" i="24"/>
  <c r="Q153" i="24" s="1"/>
  <c r="AQ153" i="24"/>
  <c r="AI152" i="24"/>
  <c r="AD155" i="23"/>
  <c r="AS155" i="23" s="1"/>
  <c r="O156" i="23"/>
  <c r="Q156" i="23" s="1"/>
  <c r="AC156" i="23"/>
  <c r="AR156" i="23" s="1"/>
  <c r="AW155" i="23"/>
  <c r="AE155" i="23"/>
  <c r="AT155" i="23" s="1"/>
  <c r="Z155" i="23"/>
  <c r="AF155" i="23" s="1"/>
  <c r="AU155" i="23" s="1"/>
  <c r="P155" i="23"/>
  <c r="W155" i="23"/>
  <c r="Y155" i="23" s="1"/>
  <c r="AI154" i="23"/>
  <c r="AQ155" i="23"/>
  <c r="AB156" i="23"/>
  <c r="O158" i="22"/>
  <c r="Q158" i="22" s="1"/>
  <c r="AD157" i="22"/>
  <c r="AE157" i="22"/>
  <c r="AT157" i="22" s="1"/>
  <c r="Z157" i="22"/>
  <c r="AF157" i="22" s="1"/>
  <c r="AU157" i="22" s="1"/>
  <c r="AC158" i="22"/>
  <c r="AR158" i="22" s="1"/>
  <c r="AW157" i="22"/>
  <c r="P157" i="22"/>
  <c r="W157" i="22"/>
  <c r="Y157" i="22" s="1"/>
  <c r="AB158" i="22"/>
  <c r="P138" i="20"/>
  <c r="AC139" i="20"/>
  <c r="AR139" i="20" s="1"/>
  <c r="AW138" i="20"/>
  <c r="AE138" i="20"/>
  <c r="AT138" i="20" s="1"/>
  <c r="Z138" i="20"/>
  <c r="AF138" i="20" s="1"/>
  <c r="AU138" i="20" s="1"/>
  <c r="W138" i="20"/>
  <c r="Y138" i="20" s="1"/>
  <c r="AS137" i="20"/>
  <c r="BB137" i="20"/>
  <c r="AI137" i="20"/>
  <c r="O139" i="20"/>
  <c r="Q139" i="20" s="1"/>
  <c r="AB139" i="20"/>
  <c r="AQ138" i="20"/>
  <c r="AD138" i="20"/>
  <c r="AS138" i="20" s="1"/>
  <c r="C72" i="15" l="1"/>
  <c r="G78" i="32" s="1"/>
  <c r="F78" i="32" s="1"/>
  <c r="L153" i="24"/>
  <c r="L183" i="19"/>
  <c r="M183" i="19"/>
  <c r="B184" i="19"/>
  <c r="B183" i="22"/>
  <c r="D191" i="23"/>
  <c r="C191" i="23"/>
  <c r="G190" i="23"/>
  <c r="F190" i="23"/>
  <c r="L190" i="23" s="1"/>
  <c r="F154" i="24"/>
  <c r="D155" i="24"/>
  <c r="G154" i="24"/>
  <c r="M154" i="24" s="1"/>
  <c r="C155" i="24"/>
  <c r="L159" i="20"/>
  <c r="M159" i="20"/>
  <c r="B160" i="20"/>
  <c r="BB155" i="23"/>
  <c r="AD156" i="23"/>
  <c r="AS156" i="23" s="1"/>
  <c r="AG86" i="19"/>
  <c r="AT86" i="19"/>
  <c r="AQ87" i="19"/>
  <c r="AU86" i="19"/>
  <c r="AH86" i="19"/>
  <c r="BB86" i="19"/>
  <c r="O87" i="19"/>
  <c r="Q87" i="19" s="1"/>
  <c r="AI86" i="19"/>
  <c r="AS86" i="19"/>
  <c r="AB154" i="24"/>
  <c r="AQ154" i="24" s="1"/>
  <c r="O154" i="24"/>
  <c r="Q154" i="24" s="1"/>
  <c r="AD153" i="24"/>
  <c r="AE153" i="24"/>
  <c r="AT153" i="24" s="1"/>
  <c r="Z153" i="24"/>
  <c r="AF153" i="24" s="1"/>
  <c r="AU153" i="24" s="1"/>
  <c r="P153" i="24"/>
  <c r="AW153" i="24"/>
  <c r="AC154" i="24"/>
  <c r="AR154" i="24" s="1"/>
  <c r="W153" i="24"/>
  <c r="Y153" i="24" s="1"/>
  <c r="AI155" i="23"/>
  <c r="O157" i="23"/>
  <c r="Q157" i="23" s="1"/>
  <c r="AQ156" i="23"/>
  <c r="AC157" i="23"/>
  <c r="AR157" i="23" s="1"/>
  <c r="AW156" i="23"/>
  <c r="AE156" i="23"/>
  <c r="AT156" i="23" s="1"/>
  <c r="Z156" i="23"/>
  <c r="AF156" i="23" s="1"/>
  <c r="AU156" i="23" s="1"/>
  <c r="P156" i="23"/>
  <c r="W156" i="23"/>
  <c r="Y156" i="23" s="1"/>
  <c r="AB157" i="23"/>
  <c r="AD158" i="22"/>
  <c r="AS158" i="22" s="1"/>
  <c r="AB159" i="22"/>
  <c r="AQ159" i="22" s="1"/>
  <c r="AQ158" i="22"/>
  <c r="AI157" i="22"/>
  <c r="AS157" i="22"/>
  <c r="BB157" i="22"/>
  <c r="AE158" i="22"/>
  <c r="AT158" i="22" s="1"/>
  <c r="Z158" i="22"/>
  <c r="AF158" i="22" s="1"/>
  <c r="AU158" i="22" s="1"/>
  <c r="AC159" i="22"/>
  <c r="AR159" i="22" s="1"/>
  <c r="AW158" i="22"/>
  <c r="P158" i="22"/>
  <c r="W158" i="22"/>
  <c r="Y158" i="22" s="1"/>
  <c r="P139" i="20"/>
  <c r="AC140" i="20"/>
  <c r="AR140" i="20" s="1"/>
  <c r="AW139" i="20"/>
  <c r="AE139" i="20"/>
  <c r="AT139" i="20" s="1"/>
  <c r="Z139" i="20"/>
  <c r="AF139" i="20" s="1"/>
  <c r="AU139" i="20" s="1"/>
  <c r="W139" i="20"/>
  <c r="Y139" i="20" s="1"/>
  <c r="AD139" i="20"/>
  <c r="AS139" i="20" s="1"/>
  <c r="BB138" i="20"/>
  <c r="AI138" i="20"/>
  <c r="AQ139" i="20"/>
  <c r="AB140" i="20"/>
  <c r="B72" i="15" l="1"/>
  <c r="D185" i="19"/>
  <c r="F184" i="19"/>
  <c r="C185" i="19"/>
  <c r="D184" i="22"/>
  <c r="C184" i="22"/>
  <c r="B184" i="22" s="1"/>
  <c r="F183" i="22"/>
  <c r="M190" i="23"/>
  <c r="B191" i="23"/>
  <c r="L154" i="24"/>
  <c r="B155" i="24"/>
  <c r="D161" i="20"/>
  <c r="C161" i="20"/>
  <c r="F160" i="20"/>
  <c r="AI158" i="22"/>
  <c r="Z87" i="19"/>
  <c r="AF87" i="19" s="1"/>
  <c r="AC88" i="19"/>
  <c r="AR88" i="19" s="1"/>
  <c r="AE87" i="19"/>
  <c r="AW87" i="19"/>
  <c r="W87" i="19"/>
  <c r="Y87" i="19" s="1"/>
  <c r="P87" i="19"/>
  <c r="AD87" i="19"/>
  <c r="AB88" i="19"/>
  <c r="AE154" i="24"/>
  <c r="AT154" i="24" s="1"/>
  <c r="Z154" i="24"/>
  <c r="AF154" i="24" s="1"/>
  <c r="AU154" i="24" s="1"/>
  <c r="P154" i="24"/>
  <c r="AW154" i="24"/>
  <c r="AC155" i="24"/>
  <c r="AR155" i="24" s="1"/>
  <c r="W154" i="24"/>
  <c r="Y154" i="24" s="1"/>
  <c r="AB155" i="24"/>
  <c r="AS153" i="24"/>
  <c r="BB153" i="24"/>
  <c r="AD154" i="24"/>
  <c r="AI153" i="24"/>
  <c r="AI156" i="23"/>
  <c r="AC158" i="23"/>
  <c r="AR158" i="23" s="1"/>
  <c r="AW157" i="23"/>
  <c r="AE157" i="23"/>
  <c r="AT157" i="23" s="1"/>
  <c r="Z157" i="23"/>
  <c r="AF157" i="23" s="1"/>
  <c r="AU157" i="23" s="1"/>
  <c r="P157" i="23"/>
  <c r="W157" i="23"/>
  <c r="Y157" i="23" s="1"/>
  <c r="O158" i="23"/>
  <c r="Q158" i="23" s="1"/>
  <c r="BB156" i="23"/>
  <c r="AB158" i="23"/>
  <c r="AQ157" i="23"/>
  <c r="AD157" i="23"/>
  <c r="AS157" i="23" s="1"/>
  <c r="O159" i="22"/>
  <c r="Q159" i="22" s="1"/>
  <c r="BB158" i="22"/>
  <c r="AI139" i="20"/>
  <c r="BB139" i="20"/>
  <c r="O140" i="20"/>
  <c r="Q140" i="20" s="1"/>
  <c r="AQ140" i="20"/>
  <c r="F72" i="15" l="1"/>
  <c r="J72" i="15" s="1"/>
  <c r="D73" i="15"/>
  <c r="H79" i="32" s="1"/>
  <c r="L184" i="19"/>
  <c r="M184" i="19"/>
  <c r="B185" i="19"/>
  <c r="D185" i="22"/>
  <c r="C185" i="22"/>
  <c r="F184" i="22"/>
  <c r="L183" i="22"/>
  <c r="M183" i="22"/>
  <c r="M184" i="22"/>
  <c r="L184" i="22"/>
  <c r="C192" i="23"/>
  <c r="F191" i="23"/>
  <c r="D192" i="23"/>
  <c r="D156" i="24"/>
  <c r="C156" i="24"/>
  <c r="F155" i="24"/>
  <c r="L160" i="20"/>
  <c r="M160" i="20"/>
  <c r="B161" i="20"/>
  <c r="AQ88" i="19"/>
  <c r="AS87" i="19"/>
  <c r="AT87" i="19"/>
  <c r="AG87" i="19"/>
  <c r="BB87" i="19"/>
  <c r="AI87" i="19"/>
  <c r="AH87" i="19"/>
  <c r="AU87" i="19"/>
  <c r="AI154" i="24"/>
  <c r="AQ155" i="24"/>
  <c r="AS154" i="24"/>
  <c r="BB154" i="24"/>
  <c r="O155" i="24"/>
  <c r="Q155" i="24" s="1"/>
  <c r="AC159" i="23"/>
  <c r="AR159" i="23" s="1"/>
  <c r="AW158" i="23"/>
  <c r="AE158" i="23"/>
  <c r="AT158" i="23" s="1"/>
  <c r="Z158" i="23"/>
  <c r="AF158" i="23" s="1"/>
  <c r="AU158" i="23" s="1"/>
  <c r="P158" i="23"/>
  <c r="W158" i="23"/>
  <c r="Y158" i="23" s="1"/>
  <c r="AQ158" i="23"/>
  <c r="AD158" i="23"/>
  <c r="AS158" i="23" s="1"/>
  <c r="AB159" i="23"/>
  <c r="BB157" i="23"/>
  <c r="AI157" i="23"/>
  <c r="AB141" i="20"/>
  <c r="AB160" i="22"/>
  <c r="AQ160" i="22" s="1"/>
  <c r="AD159" i="22"/>
  <c r="AE159" i="22"/>
  <c r="AT159" i="22" s="1"/>
  <c r="Z159" i="22"/>
  <c r="AF159" i="22" s="1"/>
  <c r="AU159" i="22" s="1"/>
  <c r="AC160" i="22"/>
  <c r="AR160" i="22" s="1"/>
  <c r="AW159" i="22"/>
  <c r="P159" i="22"/>
  <c r="W159" i="22"/>
  <c r="Y159" i="22" s="1"/>
  <c r="AQ141" i="20"/>
  <c r="AD140" i="20"/>
  <c r="P140" i="20"/>
  <c r="AC141" i="20"/>
  <c r="AR141" i="20" s="1"/>
  <c r="AW140" i="20"/>
  <c r="AE140" i="20"/>
  <c r="AT140" i="20" s="1"/>
  <c r="Z140" i="20"/>
  <c r="AF140" i="20" s="1"/>
  <c r="AU140" i="20" s="1"/>
  <c r="W140" i="20"/>
  <c r="Y140" i="20" s="1"/>
  <c r="C73" i="15" l="1"/>
  <c r="G79" i="32" s="1"/>
  <c r="F79" i="32" s="1"/>
  <c r="D186" i="19"/>
  <c r="C186" i="19"/>
  <c r="F185" i="19"/>
  <c r="B185" i="22"/>
  <c r="M191" i="23"/>
  <c r="L191" i="23"/>
  <c r="B192" i="23"/>
  <c r="B156" i="24"/>
  <c r="M155" i="24"/>
  <c r="L155" i="24"/>
  <c r="D162" i="20"/>
  <c r="C162" i="20"/>
  <c r="F161" i="20"/>
  <c r="O88" i="19"/>
  <c r="Q88" i="19" s="1"/>
  <c r="AD155" i="24"/>
  <c r="AE155" i="24"/>
  <c r="AT155" i="24" s="1"/>
  <c r="Z155" i="24"/>
  <c r="AF155" i="24" s="1"/>
  <c r="AU155" i="24" s="1"/>
  <c r="P155" i="24"/>
  <c r="AC156" i="24"/>
  <c r="AR156" i="24" s="1"/>
  <c r="AW155" i="24"/>
  <c r="W155" i="24"/>
  <c r="Y155" i="24" s="1"/>
  <c r="AB156" i="24"/>
  <c r="AI158" i="23"/>
  <c r="AQ159" i="23"/>
  <c r="BB158" i="23"/>
  <c r="O159" i="23"/>
  <c r="Q159" i="23" s="1"/>
  <c r="AI159" i="22"/>
  <c r="O160" i="22"/>
  <c r="Q160" i="22" s="1"/>
  <c r="AS159" i="22"/>
  <c r="BB159" i="22"/>
  <c r="O141" i="20"/>
  <c r="Q141" i="20" s="1"/>
  <c r="AI140" i="20"/>
  <c r="AS140" i="20"/>
  <c r="BB140" i="20"/>
  <c r="B73" i="15" l="1"/>
  <c r="L185" i="19"/>
  <c r="M185" i="19"/>
  <c r="B186" i="19"/>
  <c r="D186" i="22"/>
  <c r="C186" i="22"/>
  <c r="B186" i="22" s="1"/>
  <c r="F185" i="22"/>
  <c r="D193" i="23"/>
  <c r="F192" i="23"/>
  <c r="C193" i="23"/>
  <c r="B193" i="23" s="1"/>
  <c r="D157" i="24"/>
  <c r="C157" i="24"/>
  <c r="F156" i="24"/>
  <c r="L161" i="20"/>
  <c r="M161" i="20"/>
  <c r="B162" i="20"/>
  <c r="AB89" i="19"/>
  <c r="AD88" i="19"/>
  <c r="AC89" i="19"/>
  <c r="AR89" i="19" s="1"/>
  <c r="Z88" i="19"/>
  <c r="AF88" i="19" s="1"/>
  <c r="AW88" i="19"/>
  <c r="P88" i="19"/>
  <c r="AE88" i="19"/>
  <c r="W88" i="19"/>
  <c r="Y88" i="19" s="1"/>
  <c r="O156" i="24"/>
  <c r="Q156" i="24" s="1"/>
  <c r="AS155" i="24"/>
  <c r="BB155" i="24"/>
  <c r="AQ156" i="24"/>
  <c r="AI155" i="24"/>
  <c r="AD159" i="23"/>
  <c r="AC160" i="23"/>
  <c r="AR160" i="23" s="1"/>
  <c r="AW159" i="23"/>
  <c r="AE159" i="23"/>
  <c r="AT159" i="23" s="1"/>
  <c r="Z159" i="23"/>
  <c r="AF159" i="23" s="1"/>
  <c r="AU159" i="23" s="1"/>
  <c r="P159" i="23"/>
  <c r="W159" i="23"/>
  <c r="Y159" i="23" s="1"/>
  <c r="O160" i="23"/>
  <c r="Q160" i="23" s="1"/>
  <c r="AB160" i="23"/>
  <c r="AB161" i="22"/>
  <c r="AQ161" i="22" s="1"/>
  <c r="AD160" i="22"/>
  <c r="AE160" i="22"/>
  <c r="AT160" i="22" s="1"/>
  <c r="Z160" i="22"/>
  <c r="AF160" i="22" s="1"/>
  <c r="AU160" i="22" s="1"/>
  <c r="AC161" i="22"/>
  <c r="AR161" i="22" s="1"/>
  <c r="AW160" i="22"/>
  <c r="P160" i="22"/>
  <c r="W160" i="22"/>
  <c r="Y160" i="22" s="1"/>
  <c r="O142" i="20"/>
  <c r="Q142" i="20" s="1"/>
  <c r="P141" i="20"/>
  <c r="AC142" i="20"/>
  <c r="AR142" i="20" s="1"/>
  <c r="AW141" i="20"/>
  <c r="AE141" i="20"/>
  <c r="AT141" i="20" s="1"/>
  <c r="Z141" i="20"/>
  <c r="AF141" i="20" s="1"/>
  <c r="AU141" i="20" s="1"/>
  <c r="W141" i="20"/>
  <c r="Y141" i="20" s="1"/>
  <c r="AB142" i="20"/>
  <c r="AD141" i="20"/>
  <c r="F73" i="15" l="1"/>
  <c r="J73" i="15" s="1"/>
  <c r="D74" i="15"/>
  <c r="H80" i="32" s="1"/>
  <c r="D187" i="19"/>
  <c r="C187" i="19"/>
  <c r="F186" i="19"/>
  <c r="D187" i="22"/>
  <c r="C187" i="22"/>
  <c r="F186" i="22"/>
  <c r="L185" i="22"/>
  <c r="M185" i="22"/>
  <c r="M186" i="22"/>
  <c r="L186" i="22"/>
  <c r="C194" i="23"/>
  <c r="B194" i="23" s="1"/>
  <c r="F193" i="23"/>
  <c r="M193" i="23" s="1"/>
  <c r="D194" i="23"/>
  <c r="M192" i="23"/>
  <c r="L192" i="23"/>
  <c r="L156" i="24"/>
  <c r="M156" i="24"/>
  <c r="B157" i="24"/>
  <c r="D163" i="20"/>
  <c r="F162" i="20"/>
  <c r="C163" i="20"/>
  <c r="AB157" i="24"/>
  <c r="BB88" i="19"/>
  <c r="AQ89" i="19"/>
  <c r="AI88" i="19"/>
  <c r="AH88" i="19"/>
  <c r="AU88" i="19"/>
  <c r="AS88" i="19"/>
  <c r="AT88" i="19"/>
  <c r="AG88" i="19"/>
  <c r="AE156" i="24"/>
  <c r="AT156" i="24" s="1"/>
  <c r="Z156" i="24"/>
  <c r="AF156" i="24" s="1"/>
  <c r="AU156" i="24" s="1"/>
  <c r="P156" i="24"/>
  <c r="AC157" i="24"/>
  <c r="AR157" i="24" s="1"/>
  <c r="AW156" i="24"/>
  <c r="W156" i="24"/>
  <c r="Y156" i="24" s="1"/>
  <c r="AQ157" i="24"/>
  <c r="AD156" i="24"/>
  <c r="AC161" i="23"/>
  <c r="AR161" i="23" s="1"/>
  <c r="AW160" i="23"/>
  <c r="AE160" i="23"/>
  <c r="AT160" i="23" s="1"/>
  <c r="Z160" i="23"/>
  <c r="AF160" i="23" s="1"/>
  <c r="AU160" i="23" s="1"/>
  <c r="P160" i="23"/>
  <c r="W160" i="23"/>
  <c r="Y160" i="23" s="1"/>
  <c r="AQ160" i="23"/>
  <c r="AD160" i="23"/>
  <c r="AS160" i="23" s="1"/>
  <c r="AI159" i="23"/>
  <c r="AB161" i="23"/>
  <c r="AS159" i="23"/>
  <c r="BB159" i="23"/>
  <c r="AS160" i="22"/>
  <c r="BB160" i="22"/>
  <c r="AI160" i="22"/>
  <c r="O161" i="22"/>
  <c r="Q161" i="22" s="1"/>
  <c r="P142" i="20"/>
  <c r="AC143" i="20"/>
  <c r="AR143" i="20" s="1"/>
  <c r="AW142" i="20"/>
  <c r="AE142" i="20"/>
  <c r="AT142" i="20" s="1"/>
  <c r="Z142" i="20"/>
  <c r="AF142" i="20" s="1"/>
  <c r="AU142" i="20" s="1"/>
  <c r="W142" i="20"/>
  <c r="Y142" i="20" s="1"/>
  <c r="AS141" i="20"/>
  <c r="BB141" i="20"/>
  <c r="AI141" i="20"/>
  <c r="O143" i="20"/>
  <c r="Q143" i="20" s="1"/>
  <c r="AB143" i="20"/>
  <c r="AQ142" i="20"/>
  <c r="AD142" i="20"/>
  <c r="AS142" i="20" s="1"/>
  <c r="C74" i="15" l="1"/>
  <c r="G80" i="32" s="1"/>
  <c r="F80" i="32" s="1"/>
  <c r="L193" i="23"/>
  <c r="L186" i="19"/>
  <c r="M186" i="19"/>
  <c r="B187" i="19"/>
  <c r="B187" i="22"/>
  <c r="D195" i="23"/>
  <c r="C195" i="23"/>
  <c r="B195" i="23" s="1"/>
  <c r="F194" i="23"/>
  <c r="M194" i="23" s="1"/>
  <c r="D158" i="24"/>
  <c r="F157" i="24"/>
  <c r="C158" i="24"/>
  <c r="L162" i="20"/>
  <c r="M162" i="20"/>
  <c r="B163" i="20"/>
  <c r="O89" i="19"/>
  <c r="Q89" i="19" s="1"/>
  <c r="O157" i="24"/>
  <c r="Q157" i="24" s="1"/>
  <c r="AI156" i="24"/>
  <c r="AS156" i="24"/>
  <c r="BB156" i="24"/>
  <c r="BB160" i="23"/>
  <c r="AI160" i="23"/>
  <c r="O161" i="23"/>
  <c r="Q161" i="23" s="1"/>
  <c r="AQ161" i="23"/>
  <c r="AD161" i="22"/>
  <c r="AE161" i="22"/>
  <c r="AT161" i="22" s="1"/>
  <c r="Z161" i="22"/>
  <c r="AF161" i="22" s="1"/>
  <c r="AU161" i="22" s="1"/>
  <c r="AC162" i="22"/>
  <c r="AR162" i="22" s="1"/>
  <c r="AW161" i="22"/>
  <c r="P161" i="22"/>
  <c r="W161" i="22"/>
  <c r="Y161" i="22" s="1"/>
  <c r="AB162" i="22"/>
  <c r="P143" i="20"/>
  <c r="AC144" i="20"/>
  <c r="AR144" i="20" s="1"/>
  <c r="AW143" i="20"/>
  <c r="AE143" i="20"/>
  <c r="AT143" i="20" s="1"/>
  <c r="Z143" i="20"/>
  <c r="AF143" i="20" s="1"/>
  <c r="AU143" i="20" s="1"/>
  <c r="W143" i="20"/>
  <c r="Y143" i="20" s="1"/>
  <c r="AD143" i="20"/>
  <c r="AS143" i="20" s="1"/>
  <c r="BB142" i="20"/>
  <c r="AI142" i="20"/>
  <c r="AQ143" i="20"/>
  <c r="AB144" i="20"/>
  <c r="B74" i="15" l="1"/>
  <c r="D188" i="19"/>
  <c r="C188" i="19"/>
  <c r="F187" i="19"/>
  <c r="D188" i="22"/>
  <c r="C188" i="22"/>
  <c r="B188" i="22" s="1"/>
  <c r="F187" i="22"/>
  <c r="D196" i="23"/>
  <c r="F195" i="23"/>
  <c r="L195" i="23" s="1"/>
  <c r="C196" i="23"/>
  <c r="L194" i="23"/>
  <c r="L157" i="24"/>
  <c r="M157" i="24"/>
  <c r="B158" i="24"/>
  <c r="D164" i="20"/>
  <c r="F163" i="20"/>
  <c r="C164" i="20"/>
  <c r="AB90" i="19"/>
  <c r="AD89" i="19"/>
  <c r="AC90" i="19"/>
  <c r="AR90" i="19" s="1"/>
  <c r="Z89" i="19"/>
  <c r="AF89" i="19" s="1"/>
  <c r="AW89" i="19"/>
  <c r="P89" i="19"/>
  <c r="AE89" i="19"/>
  <c r="W89" i="19"/>
  <c r="Y89" i="19" s="1"/>
  <c r="AB158" i="24"/>
  <c r="AE157" i="24"/>
  <c r="AT157" i="24" s="1"/>
  <c r="Z157" i="24"/>
  <c r="AF157" i="24" s="1"/>
  <c r="AU157" i="24" s="1"/>
  <c r="P157" i="24"/>
  <c r="AW157" i="24"/>
  <c r="AC158" i="24"/>
  <c r="AR158" i="24" s="1"/>
  <c r="W157" i="24"/>
  <c r="Y157" i="24" s="1"/>
  <c r="AD157" i="24"/>
  <c r="AD161" i="23"/>
  <c r="O162" i="23"/>
  <c r="Q162" i="23" s="1"/>
  <c r="AC162" i="23"/>
  <c r="AR162" i="23" s="1"/>
  <c r="AW161" i="23"/>
  <c r="AE161" i="23"/>
  <c r="AT161" i="23" s="1"/>
  <c r="Z161" i="23"/>
  <c r="AF161" i="23" s="1"/>
  <c r="AU161" i="23" s="1"/>
  <c r="P161" i="23"/>
  <c r="W161" i="23"/>
  <c r="Y161" i="23" s="1"/>
  <c r="AB162" i="23"/>
  <c r="AQ162" i="22"/>
  <c r="O162" i="22"/>
  <c r="Q162" i="22" s="1"/>
  <c r="AI161" i="22"/>
  <c r="AS161" i="22"/>
  <c r="BB161" i="22"/>
  <c r="O144" i="20"/>
  <c r="Q144" i="20" s="1"/>
  <c r="BB143" i="20"/>
  <c r="AQ144" i="20"/>
  <c r="AI143" i="20"/>
  <c r="D75" i="15" l="1"/>
  <c r="H81" i="32" s="1"/>
  <c r="F74" i="15"/>
  <c r="J74" i="15" s="1"/>
  <c r="M195" i="23"/>
  <c r="L187" i="19"/>
  <c r="M187" i="19"/>
  <c r="B188" i="19"/>
  <c r="D189" i="22"/>
  <c r="C189" i="22"/>
  <c r="F188" i="22"/>
  <c r="L187" i="22"/>
  <c r="M187" i="22"/>
  <c r="M188" i="22"/>
  <c r="L188" i="22"/>
  <c r="B196" i="23"/>
  <c r="D159" i="24"/>
  <c r="F158" i="24"/>
  <c r="C159" i="24"/>
  <c r="L163" i="20"/>
  <c r="M163" i="20"/>
  <c r="B164" i="20"/>
  <c r="AU89" i="19"/>
  <c r="AH89" i="19"/>
  <c r="AS89" i="19"/>
  <c r="AI89" i="19"/>
  <c r="BB89" i="19"/>
  <c r="AQ90" i="19"/>
  <c r="AT89" i="19"/>
  <c r="AG89" i="19"/>
  <c r="AI157" i="24"/>
  <c r="O158" i="24"/>
  <c r="Q158" i="24" s="1"/>
  <c r="AS157" i="24"/>
  <c r="BB157" i="24"/>
  <c r="AQ158" i="24"/>
  <c r="AB163" i="23"/>
  <c r="AI161" i="23"/>
  <c r="AC163" i="23"/>
  <c r="AR163" i="23" s="1"/>
  <c r="AW162" i="23"/>
  <c r="AE162" i="23"/>
  <c r="AT162" i="23" s="1"/>
  <c r="Z162" i="23"/>
  <c r="AF162" i="23" s="1"/>
  <c r="AU162" i="23" s="1"/>
  <c r="P162" i="23"/>
  <c r="W162" i="23"/>
  <c r="Y162" i="23" s="1"/>
  <c r="AD162" i="23"/>
  <c r="AS162" i="23" s="1"/>
  <c r="AQ162" i="23"/>
  <c r="AS161" i="23"/>
  <c r="BB161" i="23"/>
  <c r="AB163" i="22"/>
  <c r="AD162" i="22"/>
  <c r="AQ163" i="22"/>
  <c r="AE162" i="22"/>
  <c r="AT162" i="22" s="1"/>
  <c r="Z162" i="22"/>
  <c r="AF162" i="22" s="1"/>
  <c r="AU162" i="22" s="1"/>
  <c r="AC163" i="22"/>
  <c r="AR163" i="22" s="1"/>
  <c r="AW162" i="22"/>
  <c r="P162" i="22"/>
  <c r="W162" i="22"/>
  <c r="Y162" i="22" s="1"/>
  <c r="O145" i="20"/>
  <c r="Q145" i="20" s="1"/>
  <c r="P144" i="20"/>
  <c r="AC145" i="20"/>
  <c r="AR145" i="20" s="1"/>
  <c r="AW144" i="20"/>
  <c r="AE144" i="20"/>
  <c r="AT144" i="20" s="1"/>
  <c r="Z144" i="20"/>
  <c r="AF144" i="20" s="1"/>
  <c r="AU144" i="20" s="1"/>
  <c r="W144" i="20"/>
  <c r="Y144" i="20" s="1"/>
  <c r="AB145" i="20"/>
  <c r="AD144" i="20"/>
  <c r="C75" i="15" l="1"/>
  <c r="G81" i="32" s="1"/>
  <c r="F81" i="32" s="1"/>
  <c r="D189" i="19"/>
  <c r="C189" i="19"/>
  <c r="F188" i="19"/>
  <c r="B189" i="22"/>
  <c r="D197" i="23"/>
  <c r="F196" i="23"/>
  <c r="C197" i="23"/>
  <c r="B197" i="23"/>
  <c r="L158" i="24"/>
  <c r="M158" i="24"/>
  <c r="B159" i="24"/>
  <c r="D165" i="20"/>
  <c r="C165" i="20"/>
  <c r="F164" i="20"/>
  <c r="O90" i="19"/>
  <c r="Q90" i="19" s="1"/>
  <c r="AD158" i="24"/>
  <c r="AE158" i="24"/>
  <c r="AT158" i="24" s="1"/>
  <c r="Z158" i="24"/>
  <c r="AF158" i="24" s="1"/>
  <c r="AU158" i="24" s="1"/>
  <c r="P158" i="24"/>
  <c r="AW158" i="24"/>
  <c r="AC159" i="24"/>
  <c r="AR159" i="24" s="1"/>
  <c r="W158" i="24"/>
  <c r="Y158" i="24" s="1"/>
  <c r="AB159" i="24"/>
  <c r="BB162" i="23"/>
  <c r="O163" i="23"/>
  <c r="Q163" i="23" s="1"/>
  <c r="AI162" i="23"/>
  <c r="AQ163" i="23"/>
  <c r="O163" i="22"/>
  <c r="Q163" i="22" s="1"/>
  <c r="AI162" i="22"/>
  <c r="AS162" i="22"/>
  <c r="BB162" i="22"/>
  <c r="P145" i="20"/>
  <c r="AC146" i="20"/>
  <c r="AR146" i="20" s="1"/>
  <c r="AW145" i="20"/>
  <c r="AE145" i="20"/>
  <c r="AT145" i="20" s="1"/>
  <c r="Z145" i="20"/>
  <c r="AF145" i="20" s="1"/>
  <c r="AU145" i="20" s="1"/>
  <c r="W145" i="20"/>
  <c r="Y145" i="20" s="1"/>
  <c r="AS144" i="20"/>
  <c r="BB144" i="20"/>
  <c r="AI144" i="20"/>
  <c r="O146" i="20"/>
  <c r="Q146" i="20" s="1"/>
  <c r="AB146" i="20"/>
  <c r="AQ145" i="20"/>
  <c r="AD145" i="20"/>
  <c r="AS145" i="20" s="1"/>
  <c r="B75" i="15" l="1"/>
  <c r="L188" i="19"/>
  <c r="M188" i="19"/>
  <c r="B189" i="19"/>
  <c r="D190" i="22"/>
  <c r="C190" i="22"/>
  <c r="B190" i="22" s="1"/>
  <c r="F189" i="22"/>
  <c r="L197" i="23"/>
  <c r="D198" i="23"/>
  <c r="F197" i="23"/>
  <c r="M197" i="23" s="1"/>
  <c r="C198" i="23"/>
  <c r="B198" i="23" s="1"/>
  <c r="L196" i="23"/>
  <c r="M196" i="23"/>
  <c r="D160" i="24"/>
  <c r="C160" i="24"/>
  <c r="F159" i="24"/>
  <c r="B165" i="20"/>
  <c r="L164" i="20"/>
  <c r="M164" i="20"/>
  <c r="AC91" i="19"/>
  <c r="AR91" i="19" s="1"/>
  <c r="AE90" i="19"/>
  <c r="AW90" i="19"/>
  <c r="P90" i="19"/>
  <c r="Z90" i="19"/>
  <c r="AF90" i="19" s="1"/>
  <c r="W90" i="19"/>
  <c r="Y90" i="19" s="1"/>
  <c r="AB91" i="19"/>
  <c r="AD90" i="19"/>
  <c r="AI158" i="24"/>
  <c r="AQ159" i="24"/>
  <c r="O159" i="24"/>
  <c r="Q159" i="24" s="1"/>
  <c r="AS158" i="24"/>
  <c r="BB158" i="24"/>
  <c r="AD163" i="23"/>
  <c r="O164" i="23"/>
  <c r="Q164" i="23" s="1"/>
  <c r="AC164" i="23"/>
  <c r="AR164" i="23" s="1"/>
  <c r="AW163" i="23"/>
  <c r="AE163" i="23"/>
  <c r="AT163" i="23" s="1"/>
  <c r="Z163" i="23"/>
  <c r="AF163" i="23" s="1"/>
  <c r="AU163" i="23" s="1"/>
  <c r="P163" i="23"/>
  <c r="W163" i="23"/>
  <c r="Y163" i="23" s="1"/>
  <c r="AB164" i="23"/>
  <c r="AD163" i="22"/>
  <c r="AE163" i="22"/>
  <c r="AT163" i="22" s="1"/>
  <c r="Z163" i="22"/>
  <c r="AF163" i="22" s="1"/>
  <c r="AU163" i="22" s="1"/>
  <c r="AC164" i="22"/>
  <c r="AR164" i="22" s="1"/>
  <c r="AW163" i="22"/>
  <c r="P163" i="22"/>
  <c r="W163" i="22"/>
  <c r="Y163" i="22" s="1"/>
  <c r="AB164" i="22"/>
  <c r="P146" i="20"/>
  <c r="AC147" i="20"/>
  <c r="AR147" i="20" s="1"/>
  <c r="AW146" i="20"/>
  <c r="AE146" i="20"/>
  <c r="AT146" i="20" s="1"/>
  <c r="Z146" i="20"/>
  <c r="AF146" i="20" s="1"/>
  <c r="AU146" i="20" s="1"/>
  <c r="W146" i="20"/>
  <c r="Y146" i="20" s="1"/>
  <c r="AD146" i="20"/>
  <c r="AS146" i="20" s="1"/>
  <c r="BB145" i="20"/>
  <c r="AI145" i="20"/>
  <c r="AQ146" i="20"/>
  <c r="AB147" i="20"/>
  <c r="D76" i="15" l="1"/>
  <c r="H82" i="32" s="1"/>
  <c r="F75" i="15"/>
  <c r="J75" i="15" s="1"/>
  <c r="D190" i="19"/>
  <c r="C190" i="19"/>
  <c r="F189" i="19"/>
  <c r="D191" i="22"/>
  <c r="C191" i="22"/>
  <c r="B191" i="22" s="1"/>
  <c r="G190" i="22"/>
  <c r="F190" i="22"/>
  <c r="L190" i="22" s="1"/>
  <c r="L189" i="22"/>
  <c r="M189" i="22"/>
  <c r="D199" i="23"/>
  <c r="C199" i="23"/>
  <c r="B199" i="23" s="1"/>
  <c r="F198" i="23"/>
  <c r="L198" i="23" s="1"/>
  <c r="B160" i="24"/>
  <c r="L159" i="24"/>
  <c r="M159" i="24"/>
  <c r="D166" i="20"/>
  <c r="C166" i="20"/>
  <c r="F165" i="20"/>
  <c r="AS90" i="19"/>
  <c r="AG90" i="19"/>
  <c r="AT90" i="19"/>
  <c r="AI90" i="19"/>
  <c r="BB90" i="19"/>
  <c r="AQ91" i="19"/>
  <c r="AH90" i="19"/>
  <c r="AU90" i="19"/>
  <c r="AB160" i="24"/>
  <c r="AE159" i="24"/>
  <c r="AT159" i="24" s="1"/>
  <c r="Z159" i="24"/>
  <c r="AF159" i="24" s="1"/>
  <c r="AU159" i="24" s="1"/>
  <c r="P159" i="24"/>
  <c r="AC160" i="24"/>
  <c r="AR160" i="24" s="1"/>
  <c r="AW159" i="24"/>
  <c r="W159" i="24"/>
  <c r="Y159" i="24" s="1"/>
  <c r="AD159" i="24"/>
  <c r="AB165" i="23"/>
  <c r="AI163" i="23"/>
  <c r="AC165" i="23"/>
  <c r="AR165" i="23" s="1"/>
  <c r="AW164" i="23"/>
  <c r="AE164" i="23"/>
  <c r="AT164" i="23" s="1"/>
  <c r="Z164" i="23"/>
  <c r="AF164" i="23" s="1"/>
  <c r="AU164" i="23" s="1"/>
  <c r="P164" i="23"/>
  <c r="W164" i="23"/>
  <c r="Y164" i="23" s="1"/>
  <c r="AD164" i="23"/>
  <c r="AS164" i="23" s="1"/>
  <c r="AQ164" i="23"/>
  <c r="AS163" i="23"/>
  <c r="BB163" i="23"/>
  <c r="O164" i="22"/>
  <c r="Q164" i="22" s="1"/>
  <c r="AI163" i="22"/>
  <c r="AQ164" i="22"/>
  <c r="AS163" i="22"/>
  <c r="BB163" i="22"/>
  <c r="O147" i="20"/>
  <c r="Q147" i="20" s="1"/>
  <c r="BB146" i="20"/>
  <c r="AQ147" i="20"/>
  <c r="AI146" i="20"/>
  <c r="C76" i="15" l="1"/>
  <c r="G82" i="32" s="1"/>
  <c r="F82" i="32" s="1"/>
  <c r="M190" i="22"/>
  <c r="L189" i="19"/>
  <c r="M189" i="19"/>
  <c r="B190" i="19"/>
  <c r="C192" i="22"/>
  <c r="B192" i="22" s="1"/>
  <c r="F191" i="22"/>
  <c r="D192" i="22"/>
  <c r="M191" i="22"/>
  <c r="L191" i="22"/>
  <c r="C200" i="23"/>
  <c r="D200" i="23"/>
  <c r="F199" i="23"/>
  <c r="M199" i="23" s="1"/>
  <c r="M198" i="23"/>
  <c r="D161" i="24"/>
  <c r="C161" i="24"/>
  <c r="F160" i="24"/>
  <c r="L165" i="20"/>
  <c r="M165" i="20"/>
  <c r="B166" i="20"/>
  <c r="O91" i="19"/>
  <c r="Q91" i="19" s="1"/>
  <c r="AI159" i="24"/>
  <c r="O160" i="24"/>
  <c r="Q160" i="24" s="1"/>
  <c r="AS159" i="24"/>
  <c r="BB159" i="24"/>
  <c r="AQ160" i="24"/>
  <c r="BB164" i="23"/>
  <c r="O165" i="23"/>
  <c r="Q165" i="23" s="1"/>
  <c r="AI164" i="23"/>
  <c r="AQ165" i="23"/>
  <c r="AD164" i="22"/>
  <c r="AE164" i="22"/>
  <c r="AT164" i="22" s="1"/>
  <c r="Z164" i="22"/>
  <c r="AF164" i="22" s="1"/>
  <c r="AU164" i="22" s="1"/>
  <c r="AC165" i="22"/>
  <c r="AR165" i="22" s="1"/>
  <c r="AW164" i="22"/>
  <c r="P164" i="22"/>
  <c r="W164" i="22"/>
  <c r="Y164" i="22" s="1"/>
  <c r="AB165" i="22"/>
  <c r="O148" i="20"/>
  <c r="Q148" i="20" s="1"/>
  <c r="P147" i="20"/>
  <c r="AC148" i="20"/>
  <c r="AR148" i="20" s="1"/>
  <c r="AW147" i="20"/>
  <c r="AE147" i="20"/>
  <c r="AT147" i="20" s="1"/>
  <c r="Z147" i="20"/>
  <c r="AF147" i="20" s="1"/>
  <c r="AU147" i="20" s="1"/>
  <c r="W147" i="20"/>
  <c r="Y147" i="20" s="1"/>
  <c r="AB148" i="20"/>
  <c r="AD147" i="20"/>
  <c r="B76" i="15" l="1"/>
  <c r="L199" i="23"/>
  <c r="C191" i="19"/>
  <c r="G190" i="19"/>
  <c r="D191" i="19"/>
  <c r="B191" i="19"/>
  <c r="F190" i="19"/>
  <c r="D193" i="22"/>
  <c r="C193" i="22"/>
  <c r="B193" i="22" s="1"/>
  <c r="F192" i="22"/>
  <c r="M192" i="22" s="1"/>
  <c r="B200" i="23"/>
  <c r="L160" i="24"/>
  <c r="M160" i="24"/>
  <c r="B161" i="24"/>
  <c r="C167" i="20"/>
  <c r="B167" i="20" s="1"/>
  <c r="G166" i="20"/>
  <c r="F166" i="20"/>
  <c r="L166" i="20" s="1"/>
  <c r="D167" i="20"/>
  <c r="AW91" i="19"/>
  <c r="W91" i="19"/>
  <c r="Y91" i="19" s="1"/>
  <c r="AE91" i="19"/>
  <c r="AC92" i="19"/>
  <c r="AR92" i="19" s="1"/>
  <c r="Z91" i="19"/>
  <c r="AF91" i="19" s="1"/>
  <c r="P91" i="19"/>
  <c r="AB92" i="19"/>
  <c r="AD91" i="19"/>
  <c r="AD160" i="24"/>
  <c r="AE160" i="24"/>
  <c r="AT160" i="24" s="1"/>
  <c r="Z160" i="24"/>
  <c r="AF160" i="24" s="1"/>
  <c r="AU160" i="24" s="1"/>
  <c r="P160" i="24"/>
  <c r="AC161" i="24"/>
  <c r="AR161" i="24" s="1"/>
  <c r="AW160" i="24"/>
  <c r="W160" i="24"/>
  <c r="Y160" i="24" s="1"/>
  <c r="AB161" i="24"/>
  <c r="AD165" i="23"/>
  <c r="O166" i="23"/>
  <c r="Q166" i="23" s="1"/>
  <c r="AC166" i="23"/>
  <c r="AR166" i="23" s="1"/>
  <c r="AW165" i="23"/>
  <c r="AE165" i="23"/>
  <c r="AT165" i="23" s="1"/>
  <c r="Z165" i="23"/>
  <c r="AF165" i="23" s="1"/>
  <c r="AU165" i="23" s="1"/>
  <c r="P165" i="23"/>
  <c r="W165" i="23"/>
  <c r="Y165" i="23" s="1"/>
  <c r="AB166" i="23"/>
  <c r="AQ165" i="22"/>
  <c r="O165" i="22"/>
  <c r="Q165" i="22" s="1"/>
  <c r="AI164" i="22"/>
  <c r="AS164" i="22"/>
  <c r="BB164" i="22"/>
  <c r="O149" i="20"/>
  <c r="Q149" i="20" s="1"/>
  <c r="AS147" i="20"/>
  <c r="BB147" i="20"/>
  <c r="AI147" i="20"/>
  <c r="AB149" i="20"/>
  <c r="AQ148" i="20"/>
  <c r="P148" i="20"/>
  <c r="AC149" i="20"/>
  <c r="AR149" i="20" s="1"/>
  <c r="AW148" i="20"/>
  <c r="AE148" i="20"/>
  <c r="AT148" i="20" s="1"/>
  <c r="Z148" i="20"/>
  <c r="AF148" i="20" s="1"/>
  <c r="AU148" i="20" s="1"/>
  <c r="W148" i="20"/>
  <c r="Y148" i="20" s="1"/>
  <c r="AD148" i="20"/>
  <c r="AS148" i="20" s="1"/>
  <c r="D77" i="15" l="1"/>
  <c r="H83" i="32" s="1"/>
  <c r="F76" i="15"/>
  <c r="J76" i="15" s="1"/>
  <c r="L190" i="19"/>
  <c r="M190" i="19"/>
  <c r="C192" i="19"/>
  <c r="B192" i="19" s="1"/>
  <c r="F191" i="19"/>
  <c r="M191" i="19" s="1"/>
  <c r="D192" i="19"/>
  <c r="C194" i="22"/>
  <c r="F193" i="22"/>
  <c r="M193" i="22" s="1"/>
  <c r="B194" i="22"/>
  <c r="D194" i="22"/>
  <c r="L192" i="22"/>
  <c r="L193" i="22"/>
  <c r="D201" i="23"/>
  <c r="F200" i="23"/>
  <c r="C201" i="23"/>
  <c r="D162" i="24"/>
  <c r="B162" i="24"/>
  <c r="F161" i="24"/>
  <c r="C162" i="24"/>
  <c r="C168" i="20"/>
  <c r="B168" i="20" s="1"/>
  <c r="F167" i="20"/>
  <c r="L167" i="20" s="1"/>
  <c r="D168" i="20"/>
  <c r="M166" i="20"/>
  <c r="M167" i="20"/>
  <c r="BB91" i="19"/>
  <c r="AQ92" i="19"/>
  <c r="AS91" i="19"/>
  <c r="AG91" i="19"/>
  <c r="AT91" i="19"/>
  <c r="AI91" i="19"/>
  <c r="AH91" i="19"/>
  <c r="AU91" i="19"/>
  <c r="O161" i="24"/>
  <c r="Q161" i="24" s="1"/>
  <c r="AQ161" i="24"/>
  <c r="AS160" i="24"/>
  <c r="BB160" i="24"/>
  <c r="AI160" i="24"/>
  <c r="AB167" i="23"/>
  <c r="AQ167" i="23"/>
  <c r="AI165" i="23"/>
  <c r="AC167" i="23"/>
  <c r="AR167" i="23" s="1"/>
  <c r="AW166" i="23"/>
  <c r="AE166" i="23"/>
  <c r="AT166" i="23" s="1"/>
  <c r="Z166" i="23"/>
  <c r="AF166" i="23" s="1"/>
  <c r="AU166" i="23" s="1"/>
  <c r="P166" i="23"/>
  <c r="W166" i="23"/>
  <c r="Y166" i="23" s="1"/>
  <c r="AD166" i="23"/>
  <c r="AS166" i="23" s="1"/>
  <c r="AQ166" i="23"/>
  <c r="O167" i="23"/>
  <c r="Q167" i="23" s="1"/>
  <c r="AS165" i="23"/>
  <c r="BB165" i="23"/>
  <c r="AB166" i="22"/>
  <c r="AD165" i="22"/>
  <c r="AQ166" i="22"/>
  <c r="AE165" i="22"/>
  <c r="AT165" i="22" s="1"/>
  <c r="Z165" i="22"/>
  <c r="AF165" i="22" s="1"/>
  <c r="AU165" i="22" s="1"/>
  <c r="AC166" i="22"/>
  <c r="AR166" i="22" s="1"/>
  <c r="AW165" i="22"/>
  <c r="P165" i="22"/>
  <c r="W165" i="22"/>
  <c r="Y165" i="22" s="1"/>
  <c r="AI148" i="20"/>
  <c r="O150" i="20"/>
  <c r="Q150" i="20" s="1"/>
  <c r="P149" i="20"/>
  <c r="AC150" i="20"/>
  <c r="AR150" i="20" s="1"/>
  <c r="AW149" i="20"/>
  <c r="AE149" i="20"/>
  <c r="AT149" i="20" s="1"/>
  <c r="Z149" i="20"/>
  <c r="AF149" i="20" s="1"/>
  <c r="AU149" i="20" s="1"/>
  <c r="W149" i="20"/>
  <c r="Y149" i="20" s="1"/>
  <c r="BB148" i="20"/>
  <c r="AQ149" i="20"/>
  <c r="AB150" i="20"/>
  <c r="AD149" i="20"/>
  <c r="AS149" i="20" s="1"/>
  <c r="C77" i="15" l="1"/>
  <c r="G83" i="32" s="1"/>
  <c r="F83" i="32" s="1"/>
  <c r="L191" i="19"/>
  <c r="C193" i="19"/>
  <c r="B193" i="19" s="1"/>
  <c r="F192" i="19"/>
  <c r="M192" i="19" s="1"/>
  <c r="D193" i="19"/>
  <c r="D195" i="22"/>
  <c r="C195" i="22"/>
  <c r="B195" i="22" s="1"/>
  <c r="F194" i="22"/>
  <c r="M194" i="22" s="1"/>
  <c r="B201" i="23"/>
  <c r="L200" i="23"/>
  <c r="M200" i="23"/>
  <c r="L161" i="24"/>
  <c r="M161" i="24"/>
  <c r="D163" i="24"/>
  <c r="F162" i="24"/>
  <c r="L162" i="24" s="1"/>
  <c r="C163" i="24"/>
  <c r="C169" i="20"/>
  <c r="B169" i="20" s="1"/>
  <c r="F168" i="20"/>
  <c r="D169" i="20"/>
  <c r="M168" i="20"/>
  <c r="L168" i="20"/>
  <c r="O92" i="19"/>
  <c r="Q92" i="19" s="1"/>
  <c r="AB162" i="24"/>
  <c r="AQ162" i="24" s="1"/>
  <c r="AE161" i="24"/>
  <c r="AT161" i="24" s="1"/>
  <c r="Z161" i="24"/>
  <c r="AF161" i="24" s="1"/>
  <c r="AU161" i="24" s="1"/>
  <c r="P161" i="24"/>
  <c r="AW161" i="24"/>
  <c r="AC162" i="24"/>
  <c r="AR162" i="24" s="1"/>
  <c r="W161" i="24"/>
  <c r="Y161" i="24" s="1"/>
  <c r="AD161" i="24"/>
  <c r="BB166" i="23"/>
  <c r="AC168" i="23"/>
  <c r="AR168" i="23" s="1"/>
  <c r="AW167" i="23"/>
  <c r="AE167" i="23"/>
  <c r="AT167" i="23" s="1"/>
  <c r="Z167" i="23"/>
  <c r="AF167" i="23" s="1"/>
  <c r="AU167" i="23" s="1"/>
  <c r="P167" i="23"/>
  <c r="W167" i="23"/>
  <c r="Y167" i="23" s="1"/>
  <c r="AD167" i="23"/>
  <c r="O168" i="23"/>
  <c r="Q168" i="23" s="1"/>
  <c r="AB168" i="23"/>
  <c r="AI166" i="23"/>
  <c r="O166" i="22"/>
  <c r="Q166" i="22" s="1"/>
  <c r="AI165" i="22"/>
  <c r="AS165" i="22"/>
  <c r="BB165" i="22"/>
  <c r="P150" i="20"/>
  <c r="AC151" i="20"/>
  <c r="AR151" i="20" s="1"/>
  <c r="AW150" i="20"/>
  <c r="AE150" i="20"/>
  <c r="AT150" i="20" s="1"/>
  <c r="Z150" i="20"/>
  <c r="AF150" i="20" s="1"/>
  <c r="AU150" i="20" s="1"/>
  <c r="W150" i="20"/>
  <c r="Y150" i="20" s="1"/>
  <c r="O151" i="20"/>
  <c r="Q151" i="20" s="1"/>
  <c r="AB151" i="20"/>
  <c r="BB149" i="20"/>
  <c r="AQ150" i="20"/>
  <c r="AI149" i="20"/>
  <c r="AD150" i="20"/>
  <c r="AS150" i="20" s="1"/>
  <c r="B77" i="15" l="1"/>
  <c r="L194" i="22"/>
  <c r="L192" i="19"/>
  <c r="C194" i="19"/>
  <c r="B194" i="19" s="1"/>
  <c r="F193" i="19"/>
  <c r="M193" i="19" s="1"/>
  <c r="D194" i="19"/>
  <c r="D196" i="22"/>
  <c r="F195" i="22"/>
  <c r="L195" i="22" s="1"/>
  <c r="C196" i="22"/>
  <c r="B196" i="22" s="1"/>
  <c r="D202" i="23"/>
  <c r="C202" i="23"/>
  <c r="F201" i="23"/>
  <c r="M162" i="24"/>
  <c r="B163" i="24"/>
  <c r="C170" i="20"/>
  <c r="B170" i="20" s="1"/>
  <c r="F169" i="20"/>
  <c r="M169" i="20" s="1"/>
  <c r="D170" i="20"/>
  <c r="AW92" i="19"/>
  <c r="W92" i="19"/>
  <c r="Y92" i="19" s="1"/>
  <c r="AC93" i="19"/>
  <c r="AR93" i="19" s="1"/>
  <c r="P92" i="19"/>
  <c r="AE92" i="19"/>
  <c r="Z92" i="19"/>
  <c r="AF92" i="19" s="1"/>
  <c r="AD92" i="19"/>
  <c r="AB93" i="19"/>
  <c r="O162" i="24"/>
  <c r="Q162" i="24" s="1"/>
  <c r="AI161" i="24"/>
  <c r="AS161" i="24"/>
  <c r="BB161" i="24"/>
  <c r="AB169" i="23"/>
  <c r="AQ169" i="23" s="1"/>
  <c r="AD168" i="23"/>
  <c r="AS168" i="23" s="1"/>
  <c r="AS167" i="23"/>
  <c r="BB167" i="23"/>
  <c r="AC169" i="23"/>
  <c r="AR169" i="23" s="1"/>
  <c r="AW168" i="23"/>
  <c r="AE168" i="23"/>
  <c r="AT168" i="23" s="1"/>
  <c r="Z168" i="23"/>
  <c r="AF168" i="23" s="1"/>
  <c r="AU168" i="23" s="1"/>
  <c r="P168" i="23"/>
  <c r="W168" i="23"/>
  <c r="Y168" i="23" s="1"/>
  <c r="AI167" i="23"/>
  <c r="AQ168" i="23"/>
  <c r="AE166" i="22"/>
  <c r="AT166" i="22" s="1"/>
  <c r="Z166" i="22"/>
  <c r="AF166" i="22" s="1"/>
  <c r="AU166" i="22" s="1"/>
  <c r="AC167" i="22"/>
  <c r="AR167" i="22" s="1"/>
  <c r="AW166" i="22"/>
  <c r="P166" i="22"/>
  <c r="W166" i="22"/>
  <c r="Y166" i="22" s="1"/>
  <c r="AB167" i="22"/>
  <c r="AD166" i="22"/>
  <c r="O152" i="20"/>
  <c r="Q152" i="20" s="1"/>
  <c r="P151" i="20"/>
  <c r="AC152" i="20"/>
  <c r="AR152" i="20" s="1"/>
  <c r="AW151" i="20"/>
  <c r="AE151" i="20"/>
  <c r="AT151" i="20" s="1"/>
  <c r="Z151" i="20"/>
  <c r="AF151" i="20" s="1"/>
  <c r="AU151" i="20" s="1"/>
  <c r="W151" i="20"/>
  <c r="Y151" i="20" s="1"/>
  <c r="AQ151" i="20"/>
  <c r="AB152" i="20"/>
  <c r="BB150" i="20"/>
  <c r="AI150" i="20"/>
  <c r="AD151" i="20"/>
  <c r="AS151" i="20" s="1"/>
  <c r="F77" i="15" l="1"/>
  <c r="J77" i="15" s="1"/>
  <c r="D78" i="15"/>
  <c r="H84" i="32" s="1"/>
  <c r="L169" i="20"/>
  <c r="M195" i="22"/>
  <c r="L193" i="19"/>
  <c r="C195" i="19"/>
  <c r="B195" i="19" s="1"/>
  <c r="F194" i="19"/>
  <c r="M194" i="19" s="1"/>
  <c r="D195" i="19"/>
  <c r="D197" i="22"/>
  <c r="F196" i="22"/>
  <c r="M196" i="22" s="1"/>
  <c r="C197" i="22"/>
  <c r="M201" i="23"/>
  <c r="L201" i="23"/>
  <c r="B202" i="23"/>
  <c r="D164" i="24"/>
  <c r="C164" i="24"/>
  <c r="F163" i="24"/>
  <c r="C171" i="20"/>
  <c r="B171" i="20" s="1"/>
  <c r="F170" i="20"/>
  <c r="D171" i="20"/>
  <c r="M170" i="20"/>
  <c r="L170" i="20"/>
  <c r="BB168" i="23"/>
  <c r="BB92" i="19"/>
  <c r="O93" i="19"/>
  <c r="Q93" i="19" s="1"/>
  <c r="AS92" i="19"/>
  <c r="AH92" i="19"/>
  <c r="AU92" i="19"/>
  <c r="AI92" i="19"/>
  <c r="AQ93" i="19"/>
  <c r="AT92" i="19"/>
  <c r="AG92" i="19"/>
  <c r="AB163" i="24"/>
  <c r="AE162" i="24"/>
  <c r="AT162" i="24" s="1"/>
  <c r="Z162" i="24"/>
  <c r="AF162" i="24" s="1"/>
  <c r="AU162" i="24" s="1"/>
  <c r="P162" i="24"/>
  <c r="AW162" i="24"/>
  <c r="AC163" i="24"/>
  <c r="AR163" i="24" s="1"/>
  <c r="W162" i="24"/>
  <c r="Y162" i="24" s="1"/>
  <c r="AD162" i="24"/>
  <c r="O169" i="23"/>
  <c r="Q169" i="23" s="1"/>
  <c r="AI168" i="23"/>
  <c r="AQ167" i="22"/>
  <c r="AI166" i="22"/>
  <c r="O167" i="22"/>
  <c r="Q167" i="22" s="1"/>
  <c r="AS166" i="22"/>
  <c r="BB166" i="22"/>
  <c r="AI151" i="20"/>
  <c r="P152" i="20"/>
  <c r="AW152" i="20"/>
  <c r="AC153" i="20"/>
  <c r="AR153" i="20" s="1"/>
  <c r="AE152" i="20"/>
  <c r="AT152" i="20" s="1"/>
  <c r="Z152" i="20"/>
  <c r="AF152" i="20" s="1"/>
  <c r="AU152" i="20" s="1"/>
  <c r="W152" i="20"/>
  <c r="Y152" i="20" s="1"/>
  <c r="AB153" i="20"/>
  <c r="AD152" i="20"/>
  <c r="AS152" i="20" s="1"/>
  <c r="AQ152" i="20"/>
  <c r="BB151" i="20"/>
  <c r="C78" i="15" l="1"/>
  <c r="G84" i="32" s="1"/>
  <c r="F84" i="32" s="1"/>
  <c r="L194" i="19"/>
  <c r="D196" i="19"/>
  <c r="F195" i="19"/>
  <c r="L195" i="19" s="1"/>
  <c r="C196" i="19"/>
  <c r="L196" i="22"/>
  <c r="B197" i="22"/>
  <c r="C203" i="23"/>
  <c r="G202" i="23"/>
  <c r="M202" i="23" s="1"/>
  <c r="D203" i="23"/>
  <c r="F202" i="23"/>
  <c r="B203" i="23"/>
  <c r="L163" i="24"/>
  <c r="M163" i="24"/>
  <c r="B164" i="24"/>
  <c r="C172" i="20"/>
  <c r="B172" i="20" s="1"/>
  <c r="F171" i="20"/>
  <c r="M171" i="20" s="1"/>
  <c r="D172" i="20"/>
  <c r="L171" i="20"/>
  <c r="AB94" i="19"/>
  <c r="AE93" i="19"/>
  <c r="AC94" i="19"/>
  <c r="AR94" i="19" s="1"/>
  <c r="AW93" i="19"/>
  <c r="P93" i="19"/>
  <c r="Z93" i="19"/>
  <c r="AF93" i="19" s="1"/>
  <c r="W93" i="19"/>
  <c r="Y93" i="19" s="1"/>
  <c r="AD93" i="19"/>
  <c r="AI162" i="24"/>
  <c r="O163" i="24"/>
  <c r="Q163" i="24" s="1"/>
  <c r="AS162" i="24"/>
  <c r="BB162" i="24"/>
  <c r="AQ163" i="24"/>
  <c r="O170" i="23"/>
  <c r="Q170" i="23" s="1"/>
  <c r="AC170" i="23"/>
  <c r="AR170" i="23" s="1"/>
  <c r="AW169" i="23"/>
  <c r="AE169" i="23"/>
  <c r="AT169" i="23" s="1"/>
  <c r="Z169" i="23"/>
  <c r="AF169" i="23" s="1"/>
  <c r="AU169" i="23" s="1"/>
  <c r="P169" i="23"/>
  <c r="W169" i="23"/>
  <c r="Y169" i="23" s="1"/>
  <c r="AD169" i="23"/>
  <c r="AB170" i="23"/>
  <c r="AB168" i="22"/>
  <c r="AQ168" i="22" s="1"/>
  <c r="AD167" i="22"/>
  <c r="AE167" i="22"/>
  <c r="AT167" i="22" s="1"/>
  <c r="Z167" i="22"/>
  <c r="AF167" i="22" s="1"/>
  <c r="AU167" i="22" s="1"/>
  <c r="AC168" i="22"/>
  <c r="AR168" i="22" s="1"/>
  <c r="AW167" i="22"/>
  <c r="P167" i="22"/>
  <c r="W167" i="22"/>
  <c r="Y167" i="22" s="1"/>
  <c r="AI152" i="20"/>
  <c r="O153" i="20"/>
  <c r="Q153" i="20" s="1"/>
  <c r="BB152" i="20"/>
  <c r="AQ153" i="20"/>
  <c r="B78" i="15" l="1"/>
  <c r="M195" i="19"/>
  <c r="B196" i="19"/>
  <c r="D198" i="22"/>
  <c r="C198" i="22"/>
  <c r="B198" i="22" s="1"/>
  <c r="F197" i="22"/>
  <c r="L202" i="23"/>
  <c r="D204" i="23"/>
  <c r="F203" i="23"/>
  <c r="M203" i="23" s="1"/>
  <c r="C204" i="23"/>
  <c r="D165" i="24"/>
  <c r="C165" i="24"/>
  <c r="F164" i="24"/>
  <c r="C173" i="20"/>
  <c r="B173" i="20" s="1"/>
  <c r="F172" i="20"/>
  <c r="D173" i="20"/>
  <c r="M172" i="20"/>
  <c r="L172" i="20"/>
  <c r="BB93" i="19"/>
  <c r="AI93" i="19"/>
  <c r="AS93" i="19"/>
  <c r="AQ94" i="19"/>
  <c r="AH93" i="19"/>
  <c r="AU93" i="19"/>
  <c r="AT93" i="19"/>
  <c r="AG93" i="19"/>
  <c r="AD163" i="24"/>
  <c r="AE163" i="24"/>
  <c r="AT163" i="24" s="1"/>
  <c r="Z163" i="24"/>
  <c r="AF163" i="24" s="1"/>
  <c r="AU163" i="24" s="1"/>
  <c r="P163" i="24"/>
  <c r="AC164" i="24"/>
  <c r="AR164" i="24" s="1"/>
  <c r="AW163" i="24"/>
  <c r="W163" i="24"/>
  <c r="Y163" i="24" s="1"/>
  <c r="AB164" i="24"/>
  <c r="AI169" i="23"/>
  <c r="AC171" i="23"/>
  <c r="AR171" i="23" s="1"/>
  <c r="AW170" i="23"/>
  <c r="AE170" i="23"/>
  <c r="AT170" i="23" s="1"/>
  <c r="Z170" i="23"/>
  <c r="AF170" i="23" s="1"/>
  <c r="AU170" i="23" s="1"/>
  <c r="P170" i="23"/>
  <c r="W170" i="23"/>
  <c r="Y170" i="23" s="1"/>
  <c r="AD170" i="23"/>
  <c r="AS170" i="23" s="1"/>
  <c r="AQ170" i="23"/>
  <c r="O171" i="23"/>
  <c r="Q171" i="23" s="1"/>
  <c r="AS169" i="23"/>
  <c r="BB169" i="23"/>
  <c r="AB171" i="23"/>
  <c r="AI167" i="22"/>
  <c r="O168" i="22"/>
  <c r="Q168" i="22" s="1"/>
  <c r="AS167" i="22"/>
  <c r="BB167" i="22"/>
  <c r="P153" i="20"/>
  <c r="AE153" i="20"/>
  <c r="AT153" i="20" s="1"/>
  <c r="Z153" i="20"/>
  <c r="AF153" i="20" s="1"/>
  <c r="AU153" i="20" s="1"/>
  <c r="AC154" i="20"/>
  <c r="AR154" i="20" s="1"/>
  <c r="AW153" i="20"/>
  <c r="W153" i="20"/>
  <c r="Y153" i="20" s="1"/>
  <c r="AB154" i="20"/>
  <c r="O154" i="20"/>
  <c r="Q154" i="20" s="1"/>
  <c r="AD153" i="20"/>
  <c r="F78" i="15" l="1"/>
  <c r="J78" i="15" s="1"/>
  <c r="D79" i="15"/>
  <c r="H85" i="32" s="1"/>
  <c r="L203" i="23"/>
  <c r="D197" i="19"/>
  <c r="C197" i="19"/>
  <c r="F196" i="19"/>
  <c r="D199" i="22"/>
  <c r="C199" i="22"/>
  <c r="F198" i="22"/>
  <c r="L197" i="22"/>
  <c r="M197" i="22"/>
  <c r="L198" i="22"/>
  <c r="M198" i="22"/>
  <c r="B204" i="23"/>
  <c r="L164" i="24"/>
  <c r="M164" i="24"/>
  <c r="B165" i="24"/>
  <c r="C174" i="20"/>
  <c r="B174" i="20" s="1"/>
  <c r="F173" i="20"/>
  <c r="M173" i="20" s="1"/>
  <c r="D174" i="20"/>
  <c r="O94" i="19"/>
  <c r="Q94" i="19" s="1"/>
  <c r="AI163" i="24"/>
  <c r="AQ164" i="24"/>
  <c r="O164" i="24"/>
  <c r="Q164" i="24" s="1"/>
  <c r="AS163" i="24"/>
  <c r="BB163" i="24"/>
  <c r="BB170" i="23"/>
  <c r="AC172" i="23"/>
  <c r="AR172" i="23" s="1"/>
  <c r="AW171" i="23"/>
  <c r="AE171" i="23"/>
  <c r="AT171" i="23" s="1"/>
  <c r="Z171" i="23"/>
  <c r="AF171" i="23" s="1"/>
  <c r="AU171" i="23" s="1"/>
  <c r="P171" i="23"/>
  <c r="W171" i="23"/>
  <c r="Y171" i="23" s="1"/>
  <c r="O172" i="23"/>
  <c r="Q172" i="23" s="1"/>
  <c r="AD171" i="23"/>
  <c r="AS171" i="23" s="1"/>
  <c r="AQ171" i="23"/>
  <c r="AB172" i="23"/>
  <c r="AI170" i="23"/>
  <c r="AB169" i="22"/>
  <c r="AQ169" i="22" s="1"/>
  <c r="AD168" i="22"/>
  <c r="AE168" i="22"/>
  <c r="AT168" i="22" s="1"/>
  <c r="Z168" i="22"/>
  <c r="AF168" i="22" s="1"/>
  <c r="AU168" i="22" s="1"/>
  <c r="AC169" i="22"/>
  <c r="AR169" i="22" s="1"/>
  <c r="AW168" i="22"/>
  <c r="P168" i="22"/>
  <c r="W168" i="22"/>
  <c r="Y168" i="22" s="1"/>
  <c r="O155" i="20"/>
  <c r="Q155" i="20" s="1"/>
  <c r="P154" i="20"/>
  <c r="AE154" i="20"/>
  <c r="AT154" i="20" s="1"/>
  <c r="Z154" i="20"/>
  <c r="AF154" i="20" s="1"/>
  <c r="AU154" i="20" s="1"/>
  <c r="AW154" i="20"/>
  <c r="AC155" i="20"/>
  <c r="AR155" i="20" s="1"/>
  <c r="W154" i="20"/>
  <c r="Y154" i="20" s="1"/>
  <c r="AQ154" i="20"/>
  <c r="AS153" i="20"/>
  <c r="BB153" i="20"/>
  <c r="AB155" i="20"/>
  <c r="AI153" i="20"/>
  <c r="AD154" i="20"/>
  <c r="AS154" i="20" s="1"/>
  <c r="C79" i="15" l="1"/>
  <c r="G85" i="32" s="1"/>
  <c r="F85" i="32" s="1"/>
  <c r="L196" i="19"/>
  <c r="M196" i="19"/>
  <c r="B197" i="19"/>
  <c r="B199" i="22"/>
  <c r="C205" i="23"/>
  <c r="F204" i="23"/>
  <c r="D205" i="23"/>
  <c r="B205" i="23"/>
  <c r="C166" i="24"/>
  <c r="B166" i="24" s="1"/>
  <c r="F165" i="24"/>
  <c r="D166" i="24"/>
  <c r="C175" i="20"/>
  <c r="B175" i="20" s="1"/>
  <c r="F174" i="20"/>
  <c r="L174" i="20" s="1"/>
  <c r="D175" i="20"/>
  <c r="L173" i="20"/>
  <c r="M174" i="20"/>
  <c r="AW94" i="19"/>
  <c r="P94" i="19"/>
  <c r="Z94" i="19"/>
  <c r="AF94" i="19" s="1"/>
  <c r="AC95" i="19"/>
  <c r="AR95" i="19" s="1"/>
  <c r="W94" i="19"/>
  <c r="Y94" i="19" s="1"/>
  <c r="AE94" i="19"/>
  <c r="AB95" i="19"/>
  <c r="AD94" i="19"/>
  <c r="AB165" i="24"/>
  <c r="AE164" i="24"/>
  <c r="AT164" i="24" s="1"/>
  <c r="Z164" i="24"/>
  <c r="AF164" i="24" s="1"/>
  <c r="AU164" i="24" s="1"/>
  <c r="P164" i="24"/>
  <c r="AC165" i="24"/>
  <c r="AR165" i="24" s="1"/>
  <c r="AW164" i="24"/>
  <c r="W164" i="24"/>
  <c r="Y164" i="24" s="1"/>
  <c r="AD164" i="24"/>
  <c r="AQ165" i="24"/>
  <c r="AC173" i="23"/>
  <c r="AR173" i="23" s="1"/>
  <c r="AW172" i="23"/>
  <c r="AE172" i="23"/>
  <c r="AT172" i="23" s="1"/>
  <c r="Z172" i="23"/>
  <c r="AF172" i="23" s="1"/>
  <c r="AU172" i="23" s="1"/>
  <c r="P172" i="23"/>
  <c r="W172" i="23"/>
  <c r="Y172" i="23" s="1"/>
  <c r="AI171" i="23"/>
  <c r="AB173" i="23"/>
  <c r="AQ172" i="23"/>
  <c r="AD172" i="23"/>
  <c r="AS172" i="23" s="1"/>
  <c r="BB171" i="23"/>
  <c r="AS168" i="22"/>
  <c r="BB168" i="22"/>
  <c r="O169" i="22"/>
  <c r="Q169" i="22" s="1"/>
  <c r="AI168" i="22"/>
  <c r="BB154" i="20"/>
  <c r="P155" i="20"/>
  <c r="AE155" i="20"/>
  <c r="AT155" i="20" s="1"/>
  <c r="Z155" i="20"/>
  <c r="AF155" i="20" s="1"/>
  <c r="AU155" i="20" s="1"/>
  <c r="AC156" i="20"/>
  <c r="AR156" i="20" s="1"/>
  <c r="AW155" i="20"/>
  <c r="W155" i="20"/>
  <c r="Y155" i="20" s="1"/>
  <c r="AD155" i="20"/>
  <c r="AS155" i="20" s="1"/>
  <c r="AB156" i="20"/>
  <c r="AQ155" i="20"/>
  <c r="AI154" i="20"/>
  <c r="B79" i="15" l="1"/>
  <c r="D198" i="19"/>
  <c r="F197" i="19"/>
  <c r="C198" i="19"/>
  <c r="D200" i="22"/>
  <c r="F199" i="22"/>
  <c r="C200" i="22"/>
  <c r="C206" i="23"/>
  <c r="B206" i="23" s="1"/>
  <c r="F205" i="23"/>
  <c r="L205" i="23" s="1"/>
  <c r="D206" i="23"/>
  <c r="M204" i="23"/>
  <c r="L204" i="23"/>
  <c r="M205" i="23"/>
  <c r="F166" i="24"/>
  <c r="D167" i="24"/>
  <c r="G166" i="24"/>
  <c r="C167" i="24"/>
  <c r="M165" i="24"/>
  <c r="L165" i="24"/>
  <c r="C176" i="20"/>
  <c r="B176" i="20" s="1"/>
  <c r="F175" i="20"/>
  <c r="M175" i="20" s="1"/>
  <c r="D176" i="20"/>
  <c r="AI172" i="23"/>
  <c r="BB94" i="19"/>
  <c r="AS94" i="19"/>
  <c r="AG94" i="19"/>
  <c r="AT94" i="19"/>
  <c r="AH94" i="19"/>
  <c r="AU94" i="19"/>
  <c r="AQ95" i="19"/>
  <c r="AI94" i="19"/>
  <c r="O165" i="24"/>
  <c r="Q165" i="24" s="1"/>
  <c r="AI164" i="24"/>
  <c r="AS164" i="24"/>
  <c r="BB164" i="24"/>
  <c r="BB172" i="23"/>
  <c r="AQ173" i="23"/>
  <c r="O173" i="23"/>
  <c r="Q173" i="23" s="1"/>
  <c r="AD169" i="22"/>
  <c r="AB170" i="22"/>
  <c r="AE169" i="22"/>
  <c r="AT169" i="22" s="1"/>
  <c r="Z169" i="22"/>
  <c r="AF169" i="22" s="1"/>
  <c r="AU169" i="22" s="1"/>
  <c r="AC170" i="22"/>
  <c r="AR170" i="22" s="1"/>
  <c r="AW169" i="22"/>
  <c r="P169" i="22"/>
  <c r="W169" i="22"/>
  <c r="Y169" i="22" s="1"/>
  <c r="BB155" i="20"/>
  <c r="AQ156" i="20"/>
  <c r="AI155" i="20"/>
  <c r="O156" i="20"/>
  <c r="Q156" i="20" s="1"/>
  <c r="F79" i="15" l="1"/>
  <c r="J79" i="15" s="1"/>
  <c r="D80" i="15"/>
  <c r="H86" i="32" s="1"/>
  <c r="L175" i="20"/>
  <c r="M166" i="24"/>
  <c r="L197" i="19"/>
  <c r="M197" i="19"/>
  <c r="B198" i="19"/>
  <c r="L199" i="22"/>
  <c r="M199" i="22"/>
  <c r="B200" i="22"/>
  <c r="C207" i="23"/>
  <c r="B207" i="23" s="1"/>
  <c r="F206" i="23"/>
  <c r="M206" i="23" s="1"/>
  <c r="D207" i="23"/>
  <c r="L166" i="24"/>
  <c r="B167" i="24"/>
  <c r="C177" i="20"/>
  <c r="F176" i="20"/>
  <c r="M176" i="20" s="1"/>
  <c r="B177" i="20"/>
  <c r="D177" i="20"/>
  <c r="L176" i="20"/>
  <c r="AB157" i="20"/>
  <c r="AQ157" i="20" s="1"/>
  <c r="O95" i="19"/>
  <c r="Q95" i="19" s="1"/>
  <c r="AB166" i="24"/>
  <c r="AE165" i="24"/>
  <c r="AT165" i="24" s="1"/>
  <c r="Z165" i="24"/>
  <c r="AF165" i="24" s="1"/>
  <c r="AU165" i="24" s="1"/>
  <c r="P165" i="24"/>
  <c r="AW165" i="24"/>
  <c r="AC166" i="24"/>
  <c r="AR166" i="24" s="1"/>
  <c r="W165" i="24"/>
  <c r="Y165" i="24" s="1"/>
  <c r="AD165" i="24"/>
  <c r="AB174" i="23"/>
  <c r="AQ174" i="23" s="1"/>
  <c r="AD173" i="23"/>
  <c r="AC174" i="23"/>
  <c r="AR174" i="23" s="1"/>
  <c r="AW173" i="23"/>
  <c r="AE173" i="23"/>
  <c r="AT173" i="23" s="1"/>
  <c r="Z173" i="23"/>
  <c r="AF173" i="23" s="1"/>
  <c r="AU173" i="23" s="1"/>
  <c r="P173" i="23"/>
  <c r="W173" i="23"/>
  <c r="Y173" i="23" s="1"/>
  <c r="AI169" i="22"/>
  <c r="AQ170" i="22"/>
  <c r="O170" i="22"/>
  <c r="Q170" i="22" s="1"/>
  <c r="AS169" i="22"/>
  <c r="BB169" i="22"/>
  <c r="O157" i="20"/>
  <c r="Q157" i="20" s="1"/>
  <c r="AD156" i="20"/>
  <c r="P156" i="20"/>
  <c r="AC157" i="20"/>
  <c r="AR157" i="20" s="1"/>
  <c r="AW156" i="20"/>
  <c r="AE156" i="20"/>
  <c r="AT156" i="20" s="1"/>
  <c r="Z156" i="20"/>
  <c r="AF156" i="20" s="1"/>
  <c r="AU156" i="20" s="1"/>
  <c r="W156" i="20"/>
  <c r="Y156" i="20" s="1"/>
  <c r="C80" i="15" l="1"/>
  <c r="G86" i="32" s="1"/>
  <c r="F86" i="32" s="1"/>
  <c r="L206" i="23"/>
  <c r="D199" i="19"/>
  <c r="F198" i="19"/>
  <c r="C199" i="19"/>
  <c r="D201" i="22"/>
  <c r="F200" i="22"/>
  <c r="C201" i="22"/>
  <c r="F207" i="23"/>
  <c r="M207" i="23" s="1"/>
  <c r="D208" i="23"/>
  <c r="C208" i="23"/>
  <c r="D168" i="24"/>
  <c r="F167" i="24"/>
  <c r="C168" i="24"/>
  <c r="C178" i="20"/>
  <c r="B178" i="20" s="1"/>
  <c r="F177" i="20"/>
  <c r="M177" i="20" s="1"/>
  <c r="D178" i="20"/>
  <c r="AD95" i="19"/>
  <c r="AB96" i="19"/>
  <c r="AC96" i="19"/>
  <c r="AR96" i="19" s="1"/>
  <c r="P95" i="19"/>
  <c r="Z95" i="19"/>
  <c r="AF95" i="19" s="1"/>
  <c r="W95" i="19"/>
  <c r="Y95" i="19" s="1"/>
  <c r="AE95" i="19"/>
  <c r="AW95" i="19"/>
  <c r="AI165" i="24"/>
  <c r="O166" i="24"/>
  <c r="Q166" i="24" s="1"/>
  <c r="AS165" i="24"/>
  <c r="BB165" i="24"/>
  <c r="AQ166" i="24"/>
  <c r="O174" i="23"/>
  <c r="Q174" i="23" s="1"/>
  <c r="AI173" i="23"/>
  <c r="AS173" i="23"/>
  <c r="BB173" i="23"/>
  <c r="AB171" i="22"/>
  <c r="AQ171" i="22" s="1"/>
  <c r="AD170" i="22"/>
  <c r="AE170" i="22"/>
  <c r="AT170" i="22" s="1"/>
  <c r="Z170" i="22"/>
  <c r="AF170" i="22" s="1"/>
  <c r="AU170" i="22" s="1"/>
  <c r="AC171" i="22"/>
  <c r="AR171" i="22" s="1"/>
  <c r="AW170" i="22"/>
  <c r="P170" i="22"/>
  <c r="W170" i="22"/>
  <c r="Y170" i="22" s="1"/>
  <c r="P157" i="20"/>
  <c r="AC158" i="20"/>
  <c r="AR158" i="20" s="1"/>
  <c r="AW157" i="20"/>
  <c r="AE157" i="20"/>
  <c r="AT157" i="20" s="1"/>
  <c r="Z157" i="20"/>
  <c r="AF157" i="20" s="1"/>
  <c r="AU157" i="20" s="1"/>
  <c r="W157" i="20"/>
  <c r="Y157" i="20" s="1"/>
  <c r="O158" i="20"/>
  <c r="Q158" i="20" s="1"/>
  <c r="AI156" i="20"/>
  <c r="AS156" i="20"/>
  <c r="BB156" i="20"/>
  <c r="AB158" i="20"/>
  <c r="AD157" i="20"/>
  <c r="B80" i="15" l="1"/>
  <c r="L177" i="20"/>
  <c r="L207" i="23"/>
  <c r="L198" i="19"/>
  <c r="M198" i="19"/>
  <c r="B199" i="19"/>
  <c r="L200" i="22"/>
  <c r="M200" i="22"/>
  <c r="B201" i="22"/>
  <c r="B208" i="23"/>
  <c r="L167" i="24"/>
  <c r="M167" i="24"/>
  <c r="B168" i="24"/>
  <c r="F178" i="20"/>
  <c r="D179" i="20"/>
  <c r="C179" i="20"/>
  <c r="G178" i="20"/>
  <c r="M178" i="20" s="1"/>
  <c r="BB95" i="19"/>
  <c r="AU95" i="19"/>
  <c r="AH95" i="19"/>
  <c r="AQ96" i="19"/>
  <c r="AI95" i="19"/>
  <c r="AS95" i="19"/>
  <c r="AG95" i="19"/>
  <c r="AT95" i="19"/>
  <c r="AD166" i="24"/>
  <c r="AE166" i="24"/>
  <c r="AT166" i="24" s="1"/>
  <c r="Z166" i="24"/>
  <c r="AF166" i="24" s="1"/>
  <c r="AU166" i="24" s="1"/>
  <c r="P166" i="24"/>
  <c r="AW166" i="24"/>
  <c r="AC167" i="24"/>
  <c r="AR167" i="24" s="1"/>
  <c r="W166" i="24"/>
  <c r="Y166" i="24" s="1"/>
  <c r="AB167" i="24"/>
  <c r="O175" i="23"/>
  <c r="AD174" i="23"/>
  <c r="AC175" i="23"/>
  <c r="AR175" i="23" s="1"/>
  <c r="AW174" i="23"/>
  <c r="Q175" i="23"/>
  <c r="AE174" i="23"/>
  <c r="AT174" i="23" s="1"/>
  <c r="Z174" i="23"/>
  <c r="AF174" i="23" s="1"/>
  <c r="AU174" i="23" s="1"/>
  <c r="P174" i="23"/>
  <c r="W174" i="23"/>
  <c r="Y174" i="23" s="1"/>
  <c r="AB175" i="23"/>
  <c r="AI170" i="22"/>
  <c r="O171" i="22"/>
  <c r="Q171" i="22" s="1"/>
  <c r="AS170" i="22"/>
  <c r="BB170" i="22"/>
  <c r="P158" i="20"/>
  <c r="AC159" i="20"/>
  <c r="AR159" i="20" s="1"/>
  <c r="AW158" i="20"/>
  <c r="AE158" i="20"/>
  <c r="AT158" i="20" s="1"/>
  <c r="Z158" i="20"/>
  <c r="AF158" i="20" s="1"/>
  <c r="AU158" i="20" s="1"/>
  <c r="W158" i="20"/>
  <c r="Y158" i="20" s="1"/>
  <c r="AS157" i="20"/>
  <c r="BB157" i="20"/>
  <c r="AD158" i="20"/>
  <c r="AS158" i="20" s="1"/>
  <c r="AQ158" i="20"/>
  <c r="AI157" i="20"/>
  <c r="AB159" i="20"/>
  <c r="F80" i="15" l="1"/>
  <c r="J80" i="15" s="1"/>
  <c r="D81" i="15"/>
  <c r="H87" i="32" s="1"/>
  <c r="D200" i="19"/>
  <c r="C200" i="19"/>
  <c r="F199" i="19"/>
  <c r="D202" i="22"/>
  <c r="C202" i="22"/>
  <c r="F201" i="22"/>
  <c r="C209" i="23"/>
  <c r="B209" i="23" s="1"/>
  <c r="F208" i="23"/>
  <c r="D209" i="23"/>
  <c r="D169" i="24"/>
  <c r="C169" i="24"/>
  <c r="F168" i="24"/>
  <c r="L178" i="20"/>
  <c r="B179" i="20"/>
  <c r="AI158" i="20"/>
  <c r="O96" i="19"/>
  <c r="Q96" i="19" s="1"/>
  <c r="AS166" i="24"/>
  <c r="BB166" i="24"/>
  <c r="O167" i="24"/>
  <c r="Q167" i="24" s="1"/>
  <c r="AQ167" i="24"/>
  <c r="AI166" i="24"/>
  <c r="AD175" i="23"/>
  <c r="AS175" i="23" s="1"/>
  <c r="O176" i="23"/>
  <c r="Q176" i="23" s="1"/>
  <c r="AI174" i="23"/>
  <c r="AC176" i="23"/>
  <c r="AR176" i="23" s="1"/>
  <c r="AW175" i="23"/>
  <c r="AE175" i="23"/>
  <c r="AT175" i="23" s="1"/>
  <c r="Z175" i="23"/>
  <c r="AF175" i="23" s="1"/>
  <c r="AU175" i="23" s="1"/>
  <c r="P175" i="23"/>
  <c r="W175" i="23"/>
  <c r="Y175" i="23" s="1"/>
  <c r="AQ175" i="23"/>
  <c r="AS174" i="23"/>
  <c r="BB174" i="23"/>
  <c r="AB176" i="23"/>
  <c r="AB172" i="22"/>
  <c r="AQ172" i="22" s="1"/>
  <c r="AD171" i="22"/>
  <c r="AE171" i="22"/>
  <c r="AT171" i="22" s="1"/>
  <c r="Z171" i="22"/>
  <c r="AF171" i="22" s="1"/>
  <c r="AU171" i="22" s="1"/>
  <c r="AC172" i="22"/>
  <c r="AR172" i="22" s="1"/>
  <c r="AW171" i="22"/>
  <c r="P171" i="22"/>
  <c r="W171" i="22"/>
  <c r="Y171" i="22" s="1"/>
  <c r="BB158" i="20"/>
  <c r="AQ159" i="20"/>
  <c r="O159" i="20"/>
  <c r="Q159" i="20" s="1"/>
  <c r="C81" i="15" l="1"/>
  <c r="G87" i="32" s="1"/>
  <c r="F87" i="32" s="1"/>
  <c r="L199" i="19"/>
  <c r="M199" i="19"/>
  <c r="B200" i="19"/>
  <c r="L201" i="22"/>
  <c r="M201" i="22"/>
  <c r="B202" i="22"/>
  <c r="D210" i="23"/>
  <c r="F209" i="23"/>
  <c r="M209" i="23" s="1"/>
  <c r="C210" i="23"/>
  <c r="B210" i="23" s="1"/>
  <c r="M208" i="23"/>
  <c r="L208" i="23"/>
  <c r="L168" i="24"/>
  <c r="M168" i="24"/>
  <c r="B169" i="24"/>
  <c r="D180" i="20"/>
  <c r="F179" i="20"/>
  <c r="C180" i="20"/>
  <c r="AB168" i="24"/>
  <c r="AQ168" i="24" s="1"/>
  <c r="AD96" i="19"/>
  <c r="AW96" i="19"/>
  <c r="P96" i="19"/>
  <c r="Z96" i="19"/>
  <c r="AF96" i="19" s="1"/>
  <c r="AC97" i="19"/>
  <c r="AR97" i="19" s="1"/>
  <c r="W96" i="19"/>
  <c r="Y96" i="19" s="1"/>
  <c r="AE96" i="19"/>
  <c r="AB97" i="19"/>
  <c r="AD167" i="24"/>
  <c r="AE167" i="24"/>
  <c r="AT167" i="24" s="1"/>
  <c r="Z167" i="24"/>
  <c r="AF167" i="24" s="1"/>
  <c r="AU167" i="24" s="1"/>
  <c r="P167" i="24"/>
  <c r="AC168" i="24"/>
  <c r="AR168" i="24" s="1"/>
  <c r="AW167" i="24"/>
  <c r="W167" i="24"/>
  <c r="Y167" i="24" s="1"/>
  <c r="BB175" i="23"/>
  <c r="AD176" i="23"/>
  <c r="AS176" i="23" s="1"/>
  <c r="O177" i="23"/>
  <c r="Q177" i="23" s="1"/>
  <c r="AC177" i="23"/>
  <c r="AR177" i="23" s="1"/>
  <c r="AW176" i="23"/>
  <c r="AE176" i="23"/>
  <c r="AT176" i="23" s="1"/>
  <c r="Z176" i="23"/>
  <c r="AF176" i="23" s="1"/>
  <c r="AU176" i="23" s="1"/>
  <c r="P176" i="23"/>
  <c r="W176" i="23"/>
  <c r="Y176" i="23" s="1"/>
  <c r="AI175" i="23"/>
  <c r="AQ176" i="23"/>
  <c r="AB177" i="23"/>
  <c r="AI171" i="22"/>
  <c r="AS171" i="22"/>
  <c r="BB171" i="22"/>
  <c r="O172" i="22"/>
  <c r="Q172" i="22" s="1"/>
  <c r="P159" i="20"/>
  <c r="AC160" i="20"/>
  <c r="AR160" i="20" s="1"/>
  <c r="AW159" i="20"/>
  <c r="AE159" i="20"/>
  <c r="AT159" i="20" s="1"/>
  <c r="Z159" i="20"/>
  <c r="AF159" i="20" s="1"/>
  <c r="AU159" i="20" s="1"/>
  <c r="W159" i="20"/>
  <c r="Y159" i="20" s="1"/>
  <c r="AB160" i="20"/>
  <c r="O160" i="20"/>
  <c r="Q160" i="20" s="1"/>
  <c r="AD159" i="20"/>
  <c r="B81" i="15" l="1"/>
  <c r="L209" i="23"/>
  <c r="D201" i="19"/>
  <c r="C201" i="19"/>
  <c r="F200" i="19"/>
  <c r="C203" i="22"/>
  <c r="B203" i="22" s="1"/>
  <c r="G202" i="22"/>
  <c r="D203" i="22"/>
  <c r="F202" i="22"/>
  <c r="L202" i="22" s="1"/>
  <c r="C211" i="23"/>
  <c r="F210" i="23"/>
  <c r="L210" i="23" s="1"/>
  <c r="D211" i="23"/>
  <c r="B211" i="23"/>
  <c r="D170" i="24"/>
  <c r="C170" i="24"/>
  <c r="B170" i="24" s="1"/>
  <c r="F169" i="24"/>
  <c r="L179" i="20"/>
  <c r="M179" i="20"/>
  <c r="B180" i="20"/>
  <c r="BB176" i="23"/>
  <c r="AI176" i="23"/>
  <c r="BB96" i="19"/>
  <c r="AH96" i="19"/>
  <c r="AU96" i="19"/>
  <c r="AT96" i="19"/>
  <c r="AG96" i="19"/>
  <c r="AS96" i="19"/>
  <c r="AQ97" i="19"/>
  <c r="AI96" i="19"/>
  <c r="O168" i="24"/>
  <c r="Q168" i="24" s="1"/>
  <c r="AI167" i="24"/>
  <c r="AS167" i="24"/>
  <c r="BB167" i="24"/>
  <c r="AD177" i="23"/>
  <c r="AS177" i="23" s="1"/>
  <c r="O178" i="23"/>
  <c r="Q178" i="23" s="1"/>
  <c r="AC178" i="23"/>
  <c r="AR178" i="23" s="1"/>
  <c r="AW177" i="23"/>
  <c r="AE177" i="23"/>
  <c r="AT177" i="23" s="1"/>
  <c r="Z177" i="23"/>
  <c r="AF177" i="23" s="1"/>
  <c r="AU177" i="23" s="1"/>
  <c r="P177" i="23"/>
  <c r="W177" i="23"/>
  <c r="Y177" i="23" s="1"/>
  <c r="AQ177" i="23"/>
  <c r="AB178" i="23"/>
  <c r="AE172" i="22"/>
  <c r="AT172" i="22" s="1"/>
  <c r="Z172" i="22"/>
  <c r="AF172" i="22" s="1"/>
  <c r="AU172" i="22" s="1"/>
  <c r="AC173" i="22"/>
  <c r="AR173" i="22" s="1"/>
  <c r="AW172" i="22"/>
  <c r="P172" i="22"/>
  <c r="W172" i="22"/>
  <c r="Y172" i="22" s="1"/>
  <c r="AB173" i="22"/>
  <c r="AD172" i="22"/>
  <c r="O161" i="20"/>
  <c r="Q161" i="20" s="1"/>
  <c r="P160" i="20"/>
  <c r="AC161" i="20"/>
  <c r="AR161" i="20" s="1"/>
  <c r="AW160" i="20"/>
  <c r="AE160" i="20"/>
  <c r="AT160" i="20" s="1"/>
  <c r="Z160" i="20"/>
  <c r="AF160" i="20" s="1"/>
  <c r="AU160" i="20" s="1"/>
  <c r="W160" i="20"/>
  <c r="Y160" i="20" s="1"/>
  <c r="AS159" i="20"/>
  <c r="BB159" i="20"/>
  <c r="AQ160" i="20"/>
  <c r="AB161" i="20"/>
  <c r="AI159" i="20"/>
  <c r="AD160" i="20"/>
  <c r="AS160" i="20" s="1"/>
  <c r="F81" i="15" l="1"/>
  <c r="J81" i="15" s="1"/>
  <c r="D82" i="15"/>
  <c r="H88" i="32" s="1"/>
  <c r="M210" i="23"/>
  <c r="M202" i="22"/>
  <c r="L200" i="19"/>
  <c r="M200" i="19"/>
  <c r="B201" i="19"/>
  <c r="C204" i="22"/>
  <c r="B204" i="22" s="1"/>
  <c r="F203" i="22"/>
  <c r="M203" i="22" s="1"/>
  <c r="D204" i="22"/>
  <c r="L203" i="22"/>
  <c r="D212" i="23"/>
  <c r="F211" i="23"/>
  <c r="M211" i="23" s="1"/>
  <c r="C212" i="23"/>
  <c r="B212" i="23" s="1"/>
  <c r="D171" i="24"/>
  <c r="C171" i="24"/>
  <c r="F170" i="24"/>
  <c r="L170" i="24" s="1"/>
  <c r="L169" i="24"/>
  <c r="M169" i="24"/>
  <c r="D181" i="20"/>
  <c r="F180" i="20"/>
  <c r="C181" i="20"/>
  <c r="BB177" i="23"/>
  <c r="O97" i="19"/>
  <c r="Q97" i="19" s="1"/>
  <c r="O169" i="24"/>
  <c r="Q169" i="24" s="1"/>
  <c r="AC169" i="24"/>
  <c r="AR169" i="24" s="1"/>
  <c r="AE168" i="24"/>
  <c r="AT168" i="24" s="1"/>
  <c r="Z168" i="24"/>
  <c r="AF168" i="24" s="1"/>
  <c r="AU168" i="24" s="1"/>
  <c r="P168" i="24"/>
  <c r="AW168" i="24"/>
  <c r="W168" i="24"/>
  <c r="Y168" i="24" s="1"/>
  <c r="AD168" i="24"/>
  <c r="AB169" i="24"/>
  <c r="AD178" i="23"/>
  <c r="AS178" i="23" s="1"/>
  <c r="O179" i="23"/>
  <c r="Q179" i="23" s="1"/>
  <c r="AI177" i="23"/>
  <c r="AC179" i="23"/>
  <c r="AR179" i="23" s="1"/>
  <c r="AW178" i="23"/>
  <c r="AE178" i="23"/>
  <c r="AT178" i="23" s="1"/>
  <c r="Z178" i="23"/>
  <c r="AF178" i="23" s="1"/>
  <c r="AU178" i="23" s="1"/>
  <c r="P178" i="23"/>
  <c r="W178" i="23"/>
  <c r="Y178" i="23" s="1"/>
  <c r="AQ178" i="23"/>
  <c r="AB179" i="23"/>
  <c r="AQ173" i="22"/>
  <c r="AI172" i="22"/>
  <c r="O173" i="22"/>
  <c r="Q173" i="22" s="1"/>
  <c r="AS172" i="22"/>
  <c r="BB172" i="22"/>
  <c r="P161" i="20"/>
  <c r="AC162" i="20"/>
  <c r="AR162" i="20" s="1"/>
  <c r="AW161" i="20"/>
  <c r="AE161" i="20"/>
  <c r="AT161" i="20" s="1"/>
  <c r="Z161" i="20"/>
  <c r="AF161" i="20" s="1"/>
  <c r="AU161" i="20" s="1"/>
  <c r="W161" i="20"/>
  <c r="Y161" i="20" s="1"/>
  <c r="O162" i="20"/>
  <c r="Q162" i="20" s="1"/>
  <c r="AI160" i="20"/>
  <c r="AB162" i="20"/>
  <c r="BB160" i="20"/>
  <c r="AQ161" i="20"/>
  <c r="AD161" i="20"/>
  <c r="AS161" i="20" s="1"/>
  <c r="C82" i="15" l="1"/>
  <c r="G88" i="32" s="1"/>
  <c r="M170" i="24"/>
  <c r="BB178" i="23"/>
  <c r="D202" i="19"/>
  <c r="F201" i="19"/>
  <c r="C202" i="19"/>
  <c r="D205" i="22"/>
  <c r="C205" i="22"/>
  <c r="B205" i="22" s="1"/>
  <c r="F204" i="22"/>
  <c r="M204" i="22" s="1"/>
  <c r="C213" i="23"/>
  <c r="B213" i="23" s="1"/>
  <c r="F212" i="23"/>
  <c r="M212" i="23" s="1"/>
  <c r="D213" i="23"/>
  <c r="L211" i="23"/>
  <c r="B171" i="24"/>
  <c r="M180" i="20"/>
  <c r="L180" i="20"/>
  <c r="B181" i="20"/>
  <c r="AD97" i="19"/>
  <c r="Z97" i="19"/>
  <c r="AF97" i="19" s="1"/>
  <c r="W97" i="19"/>
  <c r="Y97" i="19" s="1"/>
  <c r="AE97" i="19"/>
  <c r="P97" i="19"/>
  <c r="AW97" i="19"/>
  <c r="AC98" i="19"/>
  <c r="AR98" i="19" s="1"/>
  <c r="AB98" i="19"/>
  <c r="AD169" i="24"/>
  <c r="AS169" i="24" s="1"/>
  <c r="AI168" i="24"/>
  <c r="O170" i="24"/>
  <c r="Q170" i="24" s="1"/>
  <c r="AQ169" i="24"/>
  <c r="P169" i="24"/>
  <c r="AC170" i="24"/>
  <c r="AR170" i="24" s="1"/>
  <c r="AE169" i="24"/>
  <c r="AT169" i="24" s="1"/>
  <c r="AW169" i="24"/>
  <c r="Z169" i="24"/>
  <c r="AF169" i="24" s="1"/>
  <c r="AU169" i="24" s="1"/>
  <c r="W169" i="24"/>
  <c r="Y169" i="24" s="1"/>
  <c r="AB170" i="24"/>
  <c r="AS168" i="24"/>
  <c r="BB168" i="24"/>
  <c r="AD179" i="23"/>
  <c r="AS179" i="23" s="1"/>
  <c r="O180" i="23"/>
  <c r="Q180" i="23" s="1"/>
  <c r="AC180" i="23"/>
  <c r="AR180" i="23" s="1"/>
  <c r="AW179" i="23"/>
  <c r="AE179" i="23"/>
  <c r="AT179" i="23" s="1"/>
  <c r="Z179" i="23"/>
  <c r="AF179" i="23" s="1"/>
  <c r="AU179" i="23" s="1"/>
  <c r="P179" i="23"/>
  <c r="W179" i="23"/>
  <c r="Y179" i="23" s="1"/>
  <c r="AQ179" i="23"/>
  <c r="AI178" i="23"/>
  <c r="AB180" i="23"/>
  <c r="AE173" i="22"/>
  <c r="AT173" i="22" s="1"/>
  <c r="Z173" i="22"/>
  <c r="AF173" i="22" s="1"/>
  <c r="AU173" i="22" s="1"/>
  <c r="AW173" i="22"/>
  <c r="AC174" i="22"/>
  <c r="AR174" i="22" s="1"/>
  <c r="P173" i="22"/>
  <c r="W173" i="22"/>
  <c r="Y173" i="22" s="1"/>
  <c r="AD173" i="22"/>
  <c r="AB174" i="22"/>
  <c r="O163" i="20"/>
  <c r="Q163" i="20" s="1"/>
  <c r="P162" i="20"/>
  <c r="AC163" i="20"/>
  <c r="AR163" i="20" s="1"/>
  <c r="AW162" i="20"/>
  <c r="AE162" i="20"/>
  <c r="AT162" i="20" s="1"/>
  <c r="Z162" i="20"/>
  <c r="AF162" i="20" s="1"/>
  <c r="AU162" i="20" s="1"/>
  <c r="W162" i="20"/>
  <c r="Y162" i="20" s="1"/>
  <c r="AI161" i="20"/>
  <c r="AB163" i="20"/>
  <c r="AQ162" i="20"/>
  <c r="BB161" i="20"/>
  <c r="AD162" i="20"/>
  <c r="AS162" i="20" s="1"/>
  <c r="B82" i="15" l="1"/>
  <c r="L201" i="19"/>
  <c r="M201" i="19"/>
  <c r="B202" i="19"/>
  <c r="C206" i="22"/>
  <c r="B206" i="22" s="1"/>
  <c r="F205" i="22"/>
  <c r="D206" i="22"/>
  <c r="L204" i="22"/>
  <c r="M205" i="22"/>
  <c r="L205" i="22"/>
  <c r="C214" i="23"/>
  <c r="B214" i="23" s="1"/>
  <c r="D214" i="23"/>
  <c r="F213" i="23"/>
  <c r="L213" i="23" s="1"/>
  <c r="L212" i="23"/>
  <c r="D172" i="24"/>
  <c r="F171" i="24"/>
  <c r="C172" i="24"/>
  <c r="D182" i="20"/>
  <c r="F181" i="20"/>
  <c r="C182" i="20"/>
  <c r="BB97" i="19"/>
  <c r="AT97" i="19"/>
  <c r="AG97" i="19"/>
  <c r="AI97" i="19"/>
  <c r="AS97" i="19"/>
  <c r="AQ98" i="19"/>
  <c r="AH97" i="19"/>
  <c r="AU97" i="19"/>
  <c r="AI169" i="24"/>
  <c r="P170" i="24"/>
  <c r="AW170" i="24"/>
  <c r="Z170" i="24"/>
  <c r="AF170" i="24" s="1"/>
  <c r="AU170" i="24" s="1"/>
  <c r="AE170" i="24"/>
  <c r="AT170" i="24" s="1"/>
  <c r="AC171" i="24"/>
  <c r="AR171" i="24" s="1"/>
  <c r="W170" i="24"/>
  <c r="Y170" i="24" s="1"/>
  <c r="AD170" i="24"/>
  <c r="AS170" i="24" s="1"/>
  <c r="O171" i="24"/>
  <c r="Q171" i="24" s="1"/>
  <c r="AQ170" i="24"/>
  <c r="AB171" i="24"/>
  <c r="BB169" i="24"/>
  <c r="AI179" i="23"/>
  <c r="AD180" i="23"/>
  <c r="AS180" i="23" s="1"/>
  <c r="BB179" i="23"/>
  <c r="O181" i="23"/>
  <c r="AQ180" i="23"/>
  <c r="AC181" i="23"/>
  <c r="AR181" i="23" s="1"/>
  <c r="AW180" i="23"/>
  <c r="Q181" i="23"/>
  <c r="AD181" i="23" s="1"/>
  <c r="AE180" i="23"/>
  <c r="AT180" i="23" s="1"/>
  <c r="Z180" i="23"/>
  <c r="AF180" i="23" s="1"/>
  <c r="AU180" i="23" s="1"/>
  <c r="P180" i="23"/>
  <c r="W180" i="23"/>
  <c r="Y180" i="23" s="1"/>
  <c r="AB181" i="23"/>
  <c r="BB162" i="20"/>
  <c r="AS173" i="22"/>
  <c r="BB173" i="22"/>
  <c r="AI173" i="22"/>
  <c r="O174" i="22"/>
  <c r="Q174" i="22" s="1"/>
  <c r="AQ174" i="22"/>
  <c r="P163" i="20"/>
  <c r="AC164" i="20"/>
  <c r="AR164" i="20" s="1"/>
  <c r="AW163" i="20"/>
  <c r="AE163" i="20"/>
  <c r="AT163" i="20" s="1"/>
  <c r="Z163" i="20"/>
  <c r="AF163" i="20" s="1"/>
  <c r="AU163" i="20" s="1"/>
  <c r="W163" i="20"/>
  <c r="Y163" i="20" s="1"/>
  <c r="O164" i="20"/>
  <c r="Q164" i="20" s="1"/>
  <c r="AB164" i="20"/>
  <c r="AQ163" i="20"/>
  <c r="AI162" i="20"/>
  <c r="AD163" i="20"/>
  <c r="AS163" i="20" s="1"/>
  <c r="H82" i="15" l="1"/>
  <c r="F82" i="15"/>
  <c r="G82" i="15"/>
  <c r="D83" i="15"/>
  <c r="H89" i="32" s="1"/>
  <c r="M213" i="23"/>
  <c r="AS181" i="23"/>
  <c r="C203" i="19"/>
  <c r="G202" i="19"/>
  <c r="F202" i="19"/>
  <c r="B203" i="19"/>
  <c r="D203" i="19"/>
  <c r="D207" i="22"/>
  <c r="C207" i="22"/>
  <c r="B207" i="22" s="1"/>
  <c r="F206" i="22"/>
  <c r="M206" i="22" s="1"/>
  <c r="F214" i="23"/>
  <c r="G214" i="23"/>
  <c r="D215" i="23"/>
  <c r="C215" i="23"/>
  <c r="L171" i="24"/>
  <c r="M171" i="24"/>
  <c r="B172" i="24"/>
  <c r="L181" i="20"/>
  <c r="M181" i="20"/>
  <c r="B182" i="20"/>
  <c r="AI170" i="24"/>
  <c r="O98" i="19"/>
  <c r="Q98" i="19" s="1"/>
  <c r="P171" i="24"/>
  <c r="AW171" i="24"/>
  <c r="Z171" i="24"/>
  <c r="AF171" i="24" s="1"/>
  <c r="AU171" i="24" s="1"/>
  <c r="AC172" i="24"/>
  <c r="AR172" i="24" s="1"/>
  <c r="AE171" i="24"/>
  <c r="AT171" i="24" s="1"/>
  <c r="W171" i="24"/>
  <c r="Y171" i="24" s="1"/>
  <c r="AQ171" i="24"/>
  <c r="BB170" i="24"/>
  <c r="AB172" i="24"/>
  <c r="AD171" i="24"/>
  <c r="AS171" i="24" s="1"/>
  <c r="AI180" i="23"/>
  <c r="O182" i="23"/>
  <c r="Q182" i="23" s="1"/>
  <c r="AQ181" i="23"/>
  <c r="BB180" i="23"/>
  <c r="AC182" i="23"/>
  <c r="AR182" i="23" s="1"/>
  <c r="AW181" i="23"/>
  <c r="AE181" i="23"/>
  <c r="AT181" i="23" s="1"/>
  <c r="Z181" i="23"/>
  <c r="AF181" i="23" s="1"/>
  <c r="AU181" i="23" s="1"/>
  <c r="P181" i="23"/>
  <c r="W181" i="23"/>
  <c r="Y181" i="23" s="1"/>
  <c r="AB182" i="23"/>
  <c r="AE174" i="22"/>
  <c r="AT174" i="22" s="1"/>
  <c r="Z174" i="22"/>
  <c r="AF174" i="22" s="1"/>
  <c r="AU174" i="22" s="1"/>
  <c r="P174" i="22"/>
  <c r="AW174" i="22"/>
  <c r="AC175" i="22"/>
  <c r="AR175" i="22" s="1"/>
  <c r="W174" i="22"/>
  <c r="Y174" i="22" s="1"/>
  <c r="AD174" i="22"/>
  <c r="AB175" i="22"/>
  <c r="O165" i="20"/>
  <c r="Q165" i="20" s="1"/>
  <c r="P164" i="20"/>
  <c r="AC165" i="20"/>
  <c r="AR165" i="20" s="1"/>
  <c r="AW164" i="20"/>
  <c r="AE164" i="20"/>
  <c r="AT164" i="20" s="1"/>
  <c r="Z164" i="20"/>
  <c r="AF164" i="20" s="1"/>
  <c r="AU164" i="20" s="1"/>
  <c r="W164" i="20"/>
  <c r="Y164" i="20" s="1"/>
  <c r="AI163" i="20"/>
  <c r="BB163" i="20"/>
  <c r="AQ164" i="20"/>
  <c r="AB165" i="20"/>
  <c r="AD164" i="20"/>
  <c r="AS164" i="20" s="1"/>
  <c r="N88" i="32" l="1"/>
  <c r="F88" i="32" s="1"/>
  <c r="C83" i="15"/>
  <c r="G89" i="32" s="1"/>
  <c r="F89" i="32" s="1"/>
  <c r="J82" i="15"/>
  <c r="L214" i="23"/>
  <c r="L202" i="19"/>
  <c r="L206" i="22"/>
  <c r="C204" i="19"/>
  <c r="B204" i="19" s="1"/>
  <c r="F203" i="19"/>
  <c r="L203" i="19" s="1"/>
  <c r="D204" i="19"/>
  <c r="M202" i="19"/>
  <c r="M203" i="19"/>
  <c r="C208" i="22"/>
  <c r="B208" i="22" s="1"/>
  <c r="F207" i="22"/>
  <c r="M207" i="22" s="1"/>
  <c r="D208" i="22"/>
  <c r="L207" i="22"/>
  <c r="M214" i="23"/>
  <c r="B215" i="23"/>
  <c r="D173" i="24"/>
  <c r="F172" i="24"/>
  <c r="C173" i="24"/>
  <c r="D183" i="20"/>
  <c r="F182" i="20"/>
  <c r="C183" i="20"/>
  <c r="AI164" i="20"/>
  <c r="AD98" i="19"/>
  <c r="AB99" i="19"/>
  <c r="AW98" i="19"/>
  <c r="AE98" i="19"/>
  <c r="Z98" i="19"/>
  <c r="AF98" i="19" s="1"/>
  <c r="W98" i="19"/>
  <c r="Y98" i="19" s="1"/>
  <c r="P98" i="19"/>
  <c r="AC99" i="19"/>
  <c r="AR99" i="19" s="1"/>
  <c r="AI171" i="24"/>
  <c r="O172" i="24"/>
  <c r="Q172" i="24" s="1"/>
  <c r="AQ172" i="24"/>
  <c r="BB171" i="24"/>
  <c r="AD182" i="23"/>
  <c r="AS182" i="23" s="1"/>
  <c r="O183" i="23"/>
  <c r="Q183" i="23" s="1"/>
  <c r="AI181" i="23"/>
  <c r="AC183" i="23"/>
  <c r="AR183" i="23" s="1"/>
  <c r="AW182" i="23"/>
  <c r="AE182" i="23"/>
  <c r="AT182" i="23" s="1"/>
  <c r="Z182" i="23"/>
  <c r="AF182" i="23" s="1"/>
  <c r="AU182" i="23" s="1"/>
  <c r="P182" i="23"/>
  <c r="W182" i="23"/>
  <c r="Y182" i="23" s="1"/>
  <c r="BB181" i="23"/>
  <c r="AQ182" i="23"/>
  <c r="AB183" i="23"/>
  <c r="O175" i="22"/>
  <c r="Q175" i="22" s="1"/>
  <c r="AS174" i="22"/>
  <c r="BB174" i="22"/>
  <c r="AQ175" i="22"/>
  <c r="AI174" i="22"/>
  <c r="P165" i="20"/>
  <c r="AC166" i="20"/>
  <c r="AR166" i="20" s="1"/>
  <c r="AW165" i="20"/>
  <c r="AE165" i="20"/>
  <c r="AT165" i="20" s="1"/>
  <c r="Z165" i="20"/>
  <c r="AF165" i="20" s="1"/>
  <c r="AU165" i="20" s="1"/>
  <c r="W165" i="20"/>
  <c r="Y165" i="20" s="1"/>
  <c r="BB164" i="20"/>
  <c r="O166" i="20"/>
  <c r="Q166" i="20" s="1"/>
  <c r="AQ165" i="20"/>
  <c r="AB166" i="20"/>
  <c r="AD165" i="20"/>
  <c r="AS165" i="20" s="1"/>
  <c r="B83" i="15" l="1"/>
  <c r="C205" i="19"/>
  <c r="B205" i="19" s="1"/>
  <c r="F204" i="19"/>
  <c r="M204" i="19" s="1"/>
  <c r="D205" i="19"/>
  <c r="D209" i="22"/>
  <c r="C209" i="22"/>
  <c r="B209" i="22" s="1"/>
  <c r="F208" i="22"/>
  <c r="M208" i="22" s="1"/>
  <c r="D216" i="23"/>
  <c r="F215" i="23"/>
  <c r="C216" i="23"/>
  <c r="B216" i="23" s="1"/>
  <c r="L172" i="24"/>
  <c r="M172" i="24"/>
  <c r="B173" i="24"/>
  <c r="O173" i="24" s="1"/>
  <c r="Q173" i="24" s="1"/>
  <c r="L182" i="20"/>
  <c r="M182" i="20"/>
  <c r="B183" i="20"/>
  <c r="BB182" i="23"/>
  <c r="BB98" i="19"/>
  <c r="AH98" i="19"/>
  <c r="AU98" i="19"/>
  <c r="AQ99" i="19"/>
  <c r="AS98" i="19"/>
  <c r="AI98" i="19"/>
  <c r="AG98" i="19"/>
  <c r="AT98" i="19"/>
  <c r="AB173" i="24"/>
  <c r="P172" i="24"/>
  <c r="AC173" i="24"/>
  <c r="AR173" i="24" s="1"/>
  <c r="AE172" i="24"/>
  <c r="AT172" i="24" s="1"/>
  <c r="Z172" i="24"/>
  <c r="AF172" i="24" s="1"/>
  <c r="AU172" i="24" s="1"/>
  <c r="AW172" i="24"/>
  <c r="W172" i="24"/>
  <c r="Y172" i="24" s="1"/>
  <c r="AD172" i="24"/>
  <c r="AD183" i="23"/>
  <c r="AS183" i="23" s="1"/>
  <c r="O184" i="23"/>
  <c r="Q184" i="23" s="1"/>
  <c r="AI182" i="23"/>
  <c r="AC184" i="23"/>
  <c r="AR184" i="23" s="1"/>
  <c r="AW183" i="23"/>
  <c r="AE183" i="23"/>
  <c r="AT183" i="23" s="1"/>
  <c r="Z183" i="23"/>
  <c r="AF183" i="23" s="1"/>
  <c r="AU183" i="23" s="1"/>
  <c r="P183" i="23"/>
  <c r="W183" i="23"/>
  <c r="Y183" i="23" s="1"/>
  <c r="AQ183" i="23"/>
  <c r="AB184" i="23"/>
  <c r="AB176" i="22"/>
  <c r="AQ176" i="22" s="1"/>
  <c r="AD175" i="22"/>
  <c r="AE175" i="22"/>
  <c r="AT175" i="22" s="1"/>
  <c r="Z175" i="22"/>
  <c r="AF175" i="22" s="1"/>
  <c r="AU175" i="22" s="1"/>
  <c r="P175" i="22"/>
  <c r="AW175" i="22"/>
  <c r="AC176" i="22"/>
  <c r="AR176" i="22" s="1"/>
  <c r="W175" i="22"/>
  <c r="Y175" i="22" s="1"/>
  <c r="P166" i="20"/>
  <c r="AC167" i="20"/>
  <c r="AR167" i="20" s="1"/>
  <c r="AW166" i="20"/>
  <c r="AE166" i="20"/>
  <c r="AT166" i="20" s="1"/>
  <c r="Z166" i="20"/>
  <c r="AF166" i="20" s="1"/>
  <c r="AU166" i="20" s="1"/>
  <c r="W166" i="20"/>
  <c r="Y166" i="20" s="1"/>
  <c r="BB165" i="20"/>
  <c r="AB167" i="20"/>
  <c r="AD166" i="20"/>
  <c r="AS166" i="20" s="1"/>
  <c r="AQ166" i="20"/>
  <c r="AI165" i="20"/>
  <c r="D84" i="15" l="1"/>
  <c r="H90" i="32" s="1"/>
  <c r="F83" i="15"/>
  <c r="J83" i="15" s="1"/>
  <c r="L204" i="19"/>
  <c r="L208" i="22"/>
  <c r="C206" i="19"/>
  <c r="B206" i="19" s="1"/>
  <c r="F205" i="19"/>
  <c r="M205" i="19" s="1"/>
  <c r="D206" i="19"/>
  <c r="C210" i="22"/>
  <c r="B210" i="22" s="1"/>
  <c r="F209" i="22"/>
  <c r="M209" i="22" s="1"/>
  <c r="D210" i="22"/>
  <c r="M216" i="23"/>
  <c r="D217" i="23"/>
  <c r="F216" i="23"/>
  <c r="L216" i="23" s="1"/>
  <c r="C217" i="23"/>
  <c r="M215" i="23"/>
  <c r="L215" i="23"/>
  <c r="D174" i="24"/>
  <c r="AB174" i="24" s="1"/>
  <c r="AQ174" i="24" s="1"/>
  <c r="C174" i="24"/>
  <c r="F173" i="24"/>
  <c r="D184" i="20"/>
  <c r="C184" i="20"/>
  <c r="F183" i="20"/>
  <c r="BB183" i="23"/>
  <c r="O99" i="19"/>
  <c r="Q99" i="19" s="1"/>
  <c r="AS172" i="24"/>
  <c r="BB172" i="24"/>
  <c r="P173" i="24"/>
  <c r="AE173" i="24"/>
  <c r="AT173" i="24" s="1"/>
  <c r="AW173" i="24"/>
  <c r="Z173" i="24"/>
  <c r="AF173" i="24" s="1"/>
  <c r="AU173" i="24" s="1"/>
  <c r="AC174" i="24"/>
  <c r="AR174" i="24" s="1"/>
  <c r="W173" i="24"/>
  <c r="Y173" i="24" s="1"/>
  <c r="AQ173" i="24"/>
  <c r="AI172" i="24"/>
  <c r="AD173" i="24"/>
  <c r="AS173" i="24" s="1"/>
  <c r="AD184" i="23"/>
  <c r="AS184" i="23" s="1"/>
  <c r="O185" i="23"/>
  <c r="Q185" i="23" s="1"/>
  <c r="AI183" i="23"/>
  <c r="AC185" i="23"/>
  <c r="AR185" i="23" s="1"/>
  <c r="AW184" i="23"/>
  <c r="AE184" i="23"/>
  <c r="AT184" i="23" s="1"/>
  <c r="Z184" i="23"/>
  <c r="AF184" i="23" s="1"/>
  <c r="AU184" i="23" s="1"/>
  <c r="P184" i="23"/>
  <c r="W184" i="23"/>
  <c r="Y184" i="23" s="1"/>
  <c r="AQ184" i="23"/>
  <c r="AB185" i="23"/>
  <c r="AI175" i="22"/>
  <c r="AS175" i="22"/>
  <c r="BB175" i="22"/>
  <c r="O176" i="22"/>
  <c r="Q176" i="22" s="1"/>
  <c r="BB166" i="20"/>
  <c r="AI166" i="20"/>
  <c r="O167" i="20"/>
  <c r="Q167" i="20" s="1"/>
  <c r="AQ167" i="20"/>
  <c r="C84" i="15" l="1"/>
  <c r="G90" i="32" s="1"/>
  <c r="F90" i="32" s="1"/>
  <c r="L209" i="22"/>
  <c r="L205" i="19"/>
  <c r="C207" i="19"/>
  <c r="B207" i="19" s="1"/>
  <c r="F206" i="19"/>
  <c r="M206" i="19" s="1"/>
  <c r="D207" i="19"/>
  <c r="D211" i="22"/>
  <c r="C211" i="22"/>
  <c r="B211" i="22" s="1"/>
  <c r="F210" i="22"/>
  <c r="M210" i="22" s="1"/>
  <c r="B217" i="23"/>
  <c r="L173" i="24"/>
  <c r="M173" i="24"/>
  <c r="B174" i="24"/>
  <c r="L183" i="20"/>
  <c r="M183" i="20"/>
  <c r="B184" i="20"/>
  <c r="BB184" i="23"/>
  <c r="P99" i="19"/>
  <c r="AE99" i="19"/>
  <c r="AW99" i="19"/>
  <c r="Z99" i="19"/>
  <c r="AF99" i="19" s="1"/>
  <c r="W99" i="19"/>
  <c r="Y99" i="19" s="1"/>
  <c r="AC100" i="19"/>
  <c r="AR100" i="19" s="1"/>
  <c r="AD99" i="19"/>
  <c r="AB100" i="19"/>
  <c r="AI173" i="24"/>
  <c r="BB173" i="24"/>
  <c r="AD185" i="23"/>
  <c r="AS185" i="23" s="1"/>
  <c r="O186" i="23"/>
  <c r="Q186" i="23" s="1"/>
  <c r="AC186" i="23"/>
  <c r="AR186" i="23" s="1"/>
  <c r="AW185" i="23"/>
  <c r="AE185" i="23"/>
  <c r="AT185" i="23" s="1"/>
  <c r="Z185" i="23"/>
  <c r="AF185" i="23" s="1"/>
  <c r="AU185" i="23" s="1"/>
  <c r="P185" i="23"/>
  <c r="W185" i="23"/>
  <c r="Y185" i="23" s="1"/>
  <c r="AQ185" i="23"/>
  <c r="AI184" i="23"/>
  <c r="AB186" i="23"/>
  <c r="AB177" i="22"/>
  <c r="AE176" i="22"/>
  <c r="AT176" i="22" s="1"/>
  <c r="Z176" i="22"/>
  <c r="AF176" i="22" s="1"/>
  <c r="AU176" i="22" s="1"/>
  <c r="P176" i="22"/>
  <c r="AW176" i="22"/>
  <c r="AC177" i="22"/>
  <c r="AR177" i="22" s="1"/>
  <c r="W176" i="22"/>
  <c r="Y176" i="22" s="1"/>
  <c r="AD176" i="22"/>
  <c r="O168" i="20"/>
  <c r="Q168" i="20" s="1"/>
  <c r="P167" i="20"/>
  <c r="AC168" i="20"/>
  <c r="AR168" i="20" s="1"/>
  <c r="AW167" i="20"/>
  <c r="AE167" i="20"/>
  <c r="AT167" i="20" s="1"/>
  <c r="Z167" i="20"/>
  <c r="AF167" i="20" s="1"/>
  <c r="AU167" i="20" s="1"/>
  <c r="W167" i="20"/>
  <c r="Y167" i="20" s="1"/>
  <c r="AB168" i="20"/>
  <c r="AD167" i="20"/>
  <c r="B84" i="15" l="1"/>
  <c r="L206" i="19"/>
  <c r="L210" i="22"/>
  <c r="C208" i="19"/>
  <c r="B208" i="19" s="1"/>
  <c r="F207" i="19"/>
  <c r="M207" i="19" s="1"/>
  <c r="D208" i="19"/>
  <c r="C212" i="22"/>
  <c r="B212" i="22" s="1"/>
  <c r="F211" i="22"/>
  <c r="M211" i="22" s="1"/>
  <c r="D212" i="22"/>
  <c r="D218" i="23"/>
  <c r="C218" i="23"/>
  <c r="B218" i="23" s="1"/>
  <c r="F217" i="23"/>
  <c r="D175" i="24"/>
  <c r="AB175" i="24" s="1"/>
  <c r="C175" i="24"/>
  <c r="F174" i="24"/>
  <c r="O174" i="24"/>
  <c r="Q174" i="24" s="1"/>
  <c r="D185" i="20"/>
  <c r="C185" i="20"/>
  <c r="F184" i="20"/>
  <c r="BB99" i="19"/>
  <c r="AH99" i="19"/>
  <c r="AU99" i="19"/>
  <c r="AS99" i="19"/>
  <c r="AG99" i="19"/>
  <c r="AT99" i="19"/>
  <c r="AQ100" i="19"/>
  <c r="AI99" i="19"/>
  <c r="AQ175" i="24"/>
  <c r="AI185" i="23"/>
  <c r="BB185" i="23"/>
  <c r="AD186" i="23"/>
  <c r="AS186" i="23" s="1"/>
  <c r="O187" i="23"/>
  <c r="AQ186" i="23"/>
  <c r="AC187" i="23"/>
  <c r="AR187" i="23" s="1"/>
  <c r="AW186" i="23"/>
  <c r="Q187" i="23"/>
  <c r="AE186" i="23"/>
  <c r="AT186" i="23" s="1"/>
  <c r="Z186" i="23"/>
  <c r="AF186" i="23" s="1"/>
  <c r="AU186" i="23" s="1"/>
  <c r="P186" i="23"/>
  <c r="W186" i="23"/>
  <c r="Y186" i="23" s="1"/>
  <c r="AB187" i="23"/>
  <c r="AI176" i="22"/>
  <c r="O177" i="22"/>
  <c r="Q177" i="22" s="1"/>
  <c r="AS176" i="22"/>
  <c r="BB176" i="22"/>
  <c r="AQ177" i="22"/>
  <c r="P168" i="20"/>
  <c r="AC169" i="20"/>
  <c r="AR169" i="20" s="1"/>
  <c r="AW168" i="20"/>
  <c r="AE168" i="20"/>
  <c r="AT168" i="20" s="1"/>
  <c r="Z168" i="20"/>
  <c r="AF168" i="20" s="1"/>
  <c r="AU168" i="20" s="1"/>
  <c r="W168" i="20"/>
  <c r="Y168" i="20" s="1"/>
  <c r="AS167" i="20"/>
  <c r="BB167" i="20"/>
  <c r="AI167" i="20"/>
  <c r="O169" i="20"/>
  <c r="Q169" i="20" s="1"/>
  <c r="AB169" i="20"/>
  <c r="AQ168" i="20"/>
  <c r="AD168" i="20"/>
  <c r="AS168" i="20" s="1"/>
  <c r="D85" i="15" l="1"/>
  <c r="H91" i="32" s="1"/>
  <c r="F84" i="15"/>
  <c r="J84" i="15" s="1"/>
  <c r="L211" i="22"/>
  <c r="L207" i="19"/>
  <c r="C209" i="19"/>
  <c r="B209" i="19" s="1"/>
  <c r="F208" i="19"/>
  <c r="M208" i="19" s="1"/>
  <c r="D209" i="19"/>
  <c r="D213" i="22"/>
  <c r="C213" i="22"/>
  <c r="B213" i="22" s="1"/>
  <c r="F212" i="22"/>
  <c r="M212" i="22" s="1"/>
  <c r="F218" i="23"/>
  <c r="D219" i="23"/>
  <c r="C219" i="23"/>
  <c r="M218" i="23"/>
  <c r="L218" i="23"/>
  <c r="L217" i="23"/>
  <c r="M217" i="23"/>
  <c r="AD174" i="24"/>
  <c r="L174" i="24"/>
  <c r="M174" i="24"/>
  <c r="Z174" i="24"/>
  <c r="AF174" i="24" s="1"/>
  <c r="AU174" i="24" s="1"/>
  <c r="W174" i="24"/>
  <c r="Y174" i="24" s="1"/>
  <c r="AI174" i="24" s="1"/>
  <c r="P174" i="24"/>
  <c r="AC175" i="24"/>
  <c r="AR175" i="24" s="1"/>
  <c r="AE174" i="24"/>
  <c r="AT174" i="24" s="1"/>
  <c r="AW174" i="24"/>
  <c r="B175" i="24"/>
  <c r="L184" i="20"/>
  <c r="M184" i="20"/>
  <c r="B185" i="20"/>
  <c r="O100" i="19"/>
  <c r="Q100" i="19" s="1"/>
  <c r="AD187" i="23"/>
  <c r="AS187" i="23" s="1"/>
  <c r="AI186" i="23"/>
  <c r="O188" i="23"/>
  <c r="Q188" i="23" s="1"/>
  <c r="AQ187" i="23"/>
  <c r="BB186" i="23"/>
  <c r="AC188" i="23"/>
  <c r="AR188" i="23" s="1"/>
  <c r="AW187" i="23"/>
  <c r="AE187" i="23"/>
  <c r="AT187" i="23" s="1"/>
  <c r="Z187" i="23"/>
  <c r="AF187" i="23" s="1"/>
  <c r="AU187" i="23" s="1"/>
  <c r="P187" i="23"/>
  <c r="W187" i="23"/>
  <c r="Y187" i="23" s="1"/>
  <c r="AB188" i="23"/>
  <c r="AB178" i="22"/>
  <c r="AQ178" i="22" s="1"/>
  <c r="O178" i="22"/>
  <c r="Q178" i="22" s="1"/>
  <c r="AD177" i="22"/>
  <c r="AE177" i="22"/>
  <c r="AT177" i="22" s="1"/>
  <c r="Z177" i="22"/>
  <c r="AF177" i="22" s="1"/>
  <c r="AU177" i="22" s="1"/>
  <c r="P177" i="22"/>
  <c r="AW177" i="22"/>
  <c r="AC178" i="22"/>
  <c r="AR178" i="22" s="1"/>
  <c r="W177" i="22"/>
  <c r="Y177" i="22" s="1"/>
  <c r="P169" i="20"/>
  <c r="AC170" i="20"/>
  <c r="AR170" i="20" s="1"/>
  <c r="AW169" i="20"/>
  <c r="AE169" i="20"/>
  <c r="AT169" i="20" s="1"/>
  <c r="Z169" i="20"/>
  <c r="AF169" i="20" s="1"/>
  <c r="AU169" i="20" s="1"/>
  <c r="W169" i="20"/>
  <c r="Y169" i="20" s="1"/>
  <c r="AD169" i="20"/>
  <c r="AS169" i="20" s="1"/>
  <c r="BB168" i="20"/>
  <c r="AI168" i="20"/>
  <c r="AQ169" i="20"/>
  <c r="AB170" i="20"/>
  <c r="C85" i="15" l="1"/>
  <c r="G91" i="32" s="1"/>
  <c r="F91" i="32" s="1"/>
  <c r="L208" i="19"/>
  <c r="L212" i="22"/>
  <c r="C210" i="19"/>
  <c r="B210" i="19" s="1"/>
  <c r="F209" i="19"/>
  <c r="M209" i="19" s="1"/>
  <c r="D210" i="19"/>
  <c r="C214" i="22"/>
  <c r="B214" i="22" s="1"/>
  <c r="F213" i="22"/>
  <c r="M213" i="22" s="1"/>
  <c r="D214" i="22"/>
  <c r="B219" i="23"/>
  <c r="D176" i="24"/>
  <c r="F175" i="24"/>
  <c r="C176" i="24"/>
  <c r="O175" i="24"/>
  <c r="Q175" i="24" s="1"/>
  <c r="AS174" i="24"/>
  <c r="BB174" i="24"/>
  <c r="D186" i="20"/>
  <c r="F185" i="20"/>
  <c r="C186" i="20"/>
  <c r="P100" i="19"/>
  <c r="AW100" i="19"/>
  <c r="W100" i="19"/>
  <c r="Y100" i="19" s="1"/>
  <c r="AE100" i="19"/>
  <c r="AC101" i="19"/>
  <c r="AR101" i="19" s="1"/>
  <c r="Z100" i="19"/>
  <c r="AF100" i="19" s="1"/>
  <c r="AB101" i="19"/>
  <c r="AD100" i="19"/>
  <c r="AD188" i="23"/>
  <c r="AS188" i="23" s="1"/>
  <c r="O189" i="23"/>
  <c r="Q189" i="23" s="1"/>
  <c r="AI187" i="23"/>
  <c r="AC189" i="23"/>
  <c r="AR189" i="23" s="1"/>
  <c r="AW188" i="23"/>
  <c r="AE188" i="23"/>
  <c r="AT188" i="23" s="1"/>
  <c r="Z188" i="23"/>
  <c r="AF188" i="23" s="1"/>
  <c r="AU188" i="23" s="1"/>
  <c r="P188" i="23"/>
  <c r="W188" i="23"/>
  <c r="Y188" i="23" s="1"/>
  <c r="BB187" i="23"/>
  <c r="AQ188" i="23"/>
  <c r="AB189" i="23"/>
  <c r="AE178" i="22"/>
  <c r="AT178" i="22" s="1"/>
  <c r="Z178" i="22"/>
  <c r="AF178" i="22" s="1"/>
  <c r="AU178" i="22" s="1"/>
  <c r="P178" i="22"/>
  <c r="AW178" i="22"/>
  <c r="AC179" i="22"/>
  <c r="AR179" i="22" s="1"/>
  <c r="W178" i="22"/>
  <c r="Y178" i="22" s="1"/>
  <c r="AD178" i="22"/>
  <c r="AS177" i="22"/>
  <c r="BB177" i="22"/>
  <c r="AI177" i="22"/>
  <c r="AB179" i="22"/>
  <c r="O170" i="20"/>
  <c r="Q170" i="20" s="1"/>
  <c r="BB169" i="20"/>
  <c r="AQ170" i="20"/>
  <c r="AI169" i="20"/>
  <c r="B85" i="15" l="1"/>
  <c r="L213" i="22"/>
  <c r="L209" i="19"/>
  <c r="C211" i="19"/>
  <c r="F210" i="19"/>
  <c r="M210" i="19" s="1"/>
  <c r="B211" i="19"/>
  <c r="D211" i="19"/>
  <c r="D215" i="22"/>
  <c r="C215" i="22"/>
  <c r="B215" i="22" s="1"/>
  <c r="G214" i="22"/>
  <c r="F214" i="22"/>
  <c r="D220" i="23"/>
  <c r="C220" i="23"/>
  <c r="B220" i="23" s="1"/>
  <c r="F219" i="23"/>
  <c r="M175" i="24"/>
  <c r="L175" i="24"/>
  <c r="AD175" i="24"/>
  <c r="AS175" i="24" s="1"/>
  <c r="B176" i="24"/>
  <c r="AC176" i="24"/>
  <c r="AR176" i="24" s="1"/>
  <c r="W175" i="24"/>
  <c r="Y175" i="24" s="1"/>
  <c r="P175" i="24"/>
  <c r="AE175" i="24"/>
  <c r="AT175" i="24" s="1"/>
  <c r="AW175" i="24"/>
  <c r="Z175" i="24"/>
  <c r="AF175" i="24" s="1"/>
  <c r="AU175" i="24" s="1"/>
  <c r="AB176" i="24"/>
  <c r="AQ176" i="24" s="1"/>
  <c r="L185" i="20"/>
  <c r="M185" i="20"/>
  <c r="B186" i="20"/>
  <c r="BB100" i="19"/>
  <c r="AG100" i="19"/>
  <c r="AT100" i="19"/>
  <c r="AS100" i="19"/>
  <c r="AI100" i="19"/>
  <c r="AH100" i="19"/>
  <c r="AU100" i="19"/>
  <c r="AQ101" i="19"/>
  <c r="AD189" i="23"/>
  <c r="AS189" i="23" s="1"/>
  <c r="BB188" i="23"/>
  <c r="O190" i="23"/>
  <c r="Q190" i="23" s="1"/>
  <c r="AC190" i="23"/>
  <c r="AR190" i="23" s="1"/>
  <c r="AW189" i="23"/>
  <c r="AE189" i="23"/>
  <c r="AT189" i="23" s="1"/>
  <c r="Z189" i="23"/>
  <c r="AF189" i="23" s="1"/>
  <c r="AU189" i="23" s="1"/>
  <c r="P189" i="23"/>
  <c r="W189" i="23"/>
  <c r="Y189" i="23" s="1"/>
  <c r="AI188" i="23"/>
  <c r="AQ189" i="23"/>
  <c r="AB190" i="23"/>
  <c r="AI178" i="22"/>
  <c r="AQ179" i="22"/>
  <c r="AS178" i="22"/>
  <c r="BB178" i="22"/>
  <c r="O179" i="22"/>
  <c r="Q179" i="22" s="1"/>
  <c r="O171" i="20"/>
  <c r="Q171" i="20" s="1"/>
  <c r="P170" i="20"/>
  <c r="AC171" i="20"/>
  <c r="AR171" i="20" s="1"/>
  <c r="AW170" i="20"/>
  <c r="AE170" i="20"/>
  <c r="AT170" i="20" s="1"/>
  <c r="Z170" i="20"/>
  <c r="AF170" i="20" s="1"/>
  <c r="AU170" i="20" s="1"/>
  <c r="W170" i="20"/>
  <c r="Y170" i="20" s="1"/>
  <c r="AB171" i="20"/>
  <c r="AD170" i="20"/>
  <c r="F85" i="15" l="1"/>
  <c r="J85" i="15" s="1"/>
  <c r="D86" i="15"/>
  <c r="H92" i="32" s="1"/>
  <c r="L214" i="22"/>
  <c r="M214" i="22"/>
  <c r="L210" i="19"/>
  <c r="C212" i="19"/>
  <c r="B212" i="19" s="1"/>
  <c r="F211" i="19"/>
  <c r="M211" i="19" s="1"/>
  <c r="D212" i="19"/>
  <c r="D216" i="22"/>
  <c r="C216" i="22"/>
  <c r="F215" i="22"/>
  <c r="M215" i="22" s="1"/>
  <c r="D221" i="23"/>
  <c r="C221" i="23"/>
  <c r="F220" i="23"/>
  <c r="M220" i="23" s="1"/>
  <c r="L219" i="23"/>
  <c r="M219" i="23"/>
  <c r="BB175" i="24"/>
  <c r="D177" i="24"/>
  <c r="C177" i="24"/>
  <c r="F176" i="24"/>
  <c r="O176" i="24"/>
  <c r="Q176" i="24" s="1"/>
  <c r="AI175" i="24"/>
  <c r="D187" i="20"/>
  <c r="F186" i="20"/>
  <c r="C187" i="20"/>
  <c r="BB189" i="23"/>
  <c r="O101" i="19"/>
  <c r="Q101" i="19" s="1"/>
  <c r="AI189" i="23"/>
  <c r="AD190" i="23"/>
  <c r="AS190" i="23" s="1"/>
  <c r="O191" i="23"/>
  <c r="Q191" i="23" s="1"/>
  <c r="AQ190" i="23"/>
  <c r="AC191" i="23"/>
  <c r="AR191" i="23" s="1"/>
  <c r="AW190" i="23"/>
  <c r="AE190" i="23"/>
  <c r="AT190" i="23" s="1"/>
  <c r="Z190" i="23"/>
  <c r="AF190" i="23" s="1"/>
  <c r="AU190" i="23" s="1"/>
  <c r="P190" i="23"/>
  <c r="W190" i="23"/>
  <c r="Y190" i="23" s="1"/>
  <c r="AB191" i="23"/>
  <c r="AB180" i="22"/>
  <c r="AE179" i="22"/>
  <c r="AT179" i="22" s="1"/>
  <c r="Z179" i="22"/>
  <c r="AF179" i="22" s="1"/>
  <c r="AU179" i="22" s="1"/>
  <c r="P179" i="22"/>
  <c r="AW179" i="22"/>
  <c r="AC180" i="22"/>
  <c r="AR180" i="22" s="1"/>
  <c r="W179" i="22"/>
  <c r="Y179" i="22" s="1"/>
  <c r="AQ180" i="22"/>
  <c r="AD179" i="22"/>
  <c r="P171" i="20"/>
  <c r="AC172" i="20"/>
  <c r="AR172" i="20" s="1"/>
  <c r="AW171" i="20"/>
  <c r="AE171" i="20"/>
  <c r="AT171" i="20" s="1"/>
  <c r="Z171" i="20"/>
  <c r="AF171" i="20" s="1"/>
  <c r="AU171" i="20" s="1"/>
  <c r="W171" i="20"/>
  <c r="Y171" i="20" s="1"/>
  <c r="AS170" i="20"/>
  <c r="BB170" i="20"/>
  <c r="AI170" i="20"/>
  <c r="O172" i="20"/>
  <c r="Q172" i="20" s="1"/>
  <c r="AB172" i="20"/>
  <c r="AQ171" i="20"/>
  <c r="AD171" i="20"/>
  <c r="AS171" i="20" s="1"/>
  <c r="C86" i="15" l="1"/>
  <c r="G92" i="32" s="1"/>
  <c r="F92" i="32" s="1"/>
  <c r="AB177" i="24"/>
  <c r="AQ177" i="24" s="1"/>
  <c r="L211" i="19"/>
  <c r="C213" i="19"/>
  <c r="B213" i="19" s="1"/>
  <c r="F212" i="19"/>
  <c r="M212" i="19" s="1"/>
  <c r="D213" i="19"/>
  <c r="L215" i="22"/>
  <c r="B216" i="22"/>
  <c r="L220" i="23"/>
  <c r="B221" i="23"/>
  <c r="Z176" i="24"/>
  <c r="AF176" i="24" s="1"/>
  <c r="AU176" i="24" s="1"/>
  <c r="W176" i="24"/>
  <c r="Y176" i="24" s="1"/>
  <c r="AC177" i="24"/>
  <c r="AR177" i="24" s="1"/>
  <c r="P176" i="24"/>
  <c r="AE176" i="24"/>
  <c r="AT176" i="24" s="1"/>
  <c r="AW176" i="24"/>
  <c r="B177" i="24"/>
  <c r="L176" i="24"/>
  <c r="M176" i="24"/>
  <c r="AD176" i="24"/>
  <c r="L186" i="20"/>
  <c r="M186" i="20"/>
  <c r="B187" i="20"/>
  <c r="AD101" i="19"/>
  <c r="AB102" i="19"/>
  <c r="AE101" i="19"/>
  <c r="AW101" i="19"/>
  <c r="Z101" i="19"/>
  <c r="AF101" i="19" s="1"/>
  <c r="W101" i="19"/>
  <c r="Y101" i="19" s="1"/>
  <c r="AC102" i="19"/>
  <c r="AR102" i="19" s="1"/>
  <c r="P101" i="19"/>
  <c r="AI190" i="23"/>
  <c r="P191" i="23"/>
  <c r="AE191" i="23"/>
  <c r="AT191" i="23" s="1"/>
  <c r="Z191" i="23"/>
  <c r="AF191" i="23" s="1"/>
  <c r="AU191" i="23" s="1"/>
  <c r="AW191" i="23"/>
  <c r="AC192" i="23"/>
  <c r="AR192" i="23" s="1"/>
  <c r="W191" i="23"/>
  <c r="Y191" i="23" s="1"/>
  <c r="BB190" i="23"/>
  <c r="AB192" i="23"/>
  <c r="AD191" i="23"/>
  <c r="AS191" i="23" s="1"/>
  <c r="AQ191" i="23"/>
  <c r="AS179" i="22"/>
  <c r="BB179" i="22"/>
  <c r="O180" i="22"/>
  <c r="Q180" i="22" s="1"/>
  <c r="AI179" i="22"/>
  <c r="P172" i="20"/>
  <c r="AC173" i="20"/>
  <c r="AR173" i="20" s="1"/>
  <c r="AW172" i="20"/>
  <c r="AE172" i="20"/>
  <c r="AT172" i="20" s="1"/>
  <c r="Z172" i="20"/>
  <c r="AF172" i="20" s="1"/>
  <c r="AU172" i="20" s="1"/>
  <c r="W172" i="20"/>
  <c r="Y172" i="20" s="1"/>
  <c r="AD172" i="20"/>
  <c r="AS172" i="20" s="1"/>
  <c r="BB171" i="20"/>
  <c r="AI171" i="20"/>
  <c r="AQ172" i="20"/>
  <c r="AB173" i="20"/>
  <c r="B86" i="15" l="1"/>
  <c r="BB101" i="19"/>
  <c r="L212" i="19"/>
  <c r="C214" i="19"/>
  <c r="B214" i="19" s="1"/>
  <c r="F213" i="19"/>
  <c r="M213" i="19" s="1"/>
  <c r="D214" i="19"/>
  <c r="D217" i="22"/>
  <c r="C217" i="22"/>
  <c r="B217" i="22" s="1"/>
  <c r="F216" i="22"/>
  <c r="D222" i="23"/>
  <c r="C222" i="23"/>
  <c r="B222" i="23" s="1"/>
  <c r="F221" i="23"/>
  <c r="AI176" i="24"/>
  <c r="AS176" i="24"/>
  <c r="BB176" i="24"/>
  <c r="D178" i="24"/>
  <c r="C178" i="24"/>
  <c r="F177" i="24"/>
  <c r="O177" i="24"/>
  <c r="Q177" i="24" s="1"/>
  <c r="D188" i="20"/>
  <c r="B188" i="20"/>
  <c r="C188" i="20"/>
  <c r="F187" i="20"/>
  <c r="AI101" i="19"/>
  <c r="AU101" i="19"/>
  <c r="AH101" i="19"/>
  <c r="AQ102" i="19"/>
  <c r="AT101" i="19"/>
  <c r="AG101" i="19"/>
  <c r="AS101" i="19"/>
  <c r="BB191" i="23"/>
  <c r="O192" i="23"/>
  <c r="Q192" i="23" s="1"/>
  <c r="AI191" i="23"/>
  <c r="AQ192" i="23"/>
  <c r="O181" i="22"/>
  <c r="Q181" i="22" s="1"/>
  <c r="AC181" i="22"/>
  <c r="AR181" i="22" s="1"/>
  <c r="AE180" i="22"/>
  <c r="AT180" i="22" s="1"/>
  <c r="Z180" i="22"/>
  <c r="AF180" i="22" s="1"/>
  <c r="AU180" i="22" s="1"/>
  <c r="P180" i="22"/>
  <c r="AW180" i="22"/>
  <c r="W180" i="22"/>
  <c r="Y180" i="22" s="1"/>
  <c r="AB181" i="22"/>
  <c r="AD180" i="22"/>
  <c r="AI172" i="20"/>
  <c r="AQ173" i="20"/>
  <c r="BB172" i="20"/>
  <c r="O173" i="20"/>
  <c r="Q173" i="20" s="1"/>
  <c r="F86" i="15" l="1"/>
  <c r="J86" i="15" s="1"/>
  <c r="D87" i="15"/>
  <c r="H93" i="32" s="1"/>
  <c r="L213" i="19"/>
  <c r="D215" i="19"/>
  <c r="F214" i="19"/>
  <c r="C215" i="19"/>
  <c r="G214" i="19"/>
  <c r="L216" i="22"/>
  <c r="M216" i="22"/>
  <c r="D218" i="22"/>
  <c r="C218" i="22"/>
  <c r="B218" i="22" s="1"/>
  <c r="F217" i="22"/>
  <c r="M217" i="22" s="1"/>
  <c r="L217" i="22"/>
  <c r="L221" i="23"/>
  <c r="M221" i="23"/>
  <c r="F222" i="23"/>
  <c r="M222" i="23" s="1"/>
  <c r="D223" i="23"/>
  <c r="C223" i="23"/>
  <c r="B223" i="23" s="1"/>
  <c r="AE177" i="24"/>
  <c r="AT177" i="24" s="1"/>
  <c r="AC178" i="24"/>
  <c r="AR178" i="24" s="1"/>
  <c r="Z177" i="24"/>
  <c r="AF177" i="24" s="1"/>
  <c r="AU177" i="24" s="1"/>
  <c r="W177" i="24"/>
  <c r="Y177" i="24" s="1"/>
  <c r="P177" i="24"/>
  <c r="AW177" i="24"/>
  <c r="AB178" i="24"/>
  <c r="AQ178" i="24" s="1"/>
  <c r="L177" i="24"/>
  <c r="M177" i="24"/>
  <c r="AD177" i="24"/>
  <c r="AS177" i="24" s="1"/>
  <c r="B178" i="24"/>
  <c r="L187" i="20"/>
  <c r="M187" i="20"/>
  <c r="D189" i="20"/>
  <c r="C189" i="20"/>
  <c r="F188" i="20"/>
  <c r="M188" i="20" s="1"/>
  <c r="O102" i="19"/>
  <c r="Q102" i="19" s="1"/>
  <c r="O193" i="23"/>
  <c r="Q193" i="23" s="1"/>
  <c r="AB193" i="23"/>
  <c r="P192" i="23"/>
  <c r="AE192" i="23"/>
  <c r="AT192" i="23" s="1"/>
  <c r="Z192" i="23"/>
  <c r="AF192" i="23" s="1"/>
  <c r="AU192" i="23" s="1"/>
  <c r="AC193" i="23"/>
  <c r="AR193" i="23" s="1"/>
  <c r="AW192" i="23"/>
  <c r="W192" i="23"/>
  <c r="Y192" i="23" s="1"/>
  <c r="AD192" i="23"/>
  <c r="AC182" i="22"/>
  <c r="AR182" i="22" s="1"/>
  <c r="AW181" i="22"/>
  <c r="AE181" i="22"/>
  <c r="AT181" i="22" s="1"/>
  <c r="Z181" i="22"/>
  <c r="AF181" i="22" s="1"/>
  <c r="AU181" i="22" s="1"/>
  <c r="P181" i="22"/>
  <c r="W181" i="22"/>
  <c r="Y181" i="22" s="1"/>
  <c r="AD181" i="22"/>
  <c r="AS181" i="22" s="1"/>
  <c r="AS180" i="22"/>
  <c r="BB180" i="22"/>
  <c r="AI180" i="22"/>
  <c r="AQ181" i="22"/>
  <c r="O182" i="22"/>
  <c r="Q182" i="22" s="1"/>
  <c r="AB182" i="22"/>
  <c r="O174" i="20"/>
  <c r="Q174" i="20" s="1"/>
  <c r="AB174" i="20"/>
  <c r="P173" i="20"/>
  <c r="AC174" i="20"/>
  <c r="AR174" i="20" s="1"/>
  <c r="AW173" i="20"/>
  <c r="AE173" i="20"/>
  <c r="AT173" i="20" s="1"/>
  <c r="Z173" i="20"/>
  <c r="AF173" i="20" s="1"/>
  <c r="AU173" i="20" s="1"/>
  <c r="W173" i="20"/>
  <c r="Y173" i="20" s="1"/>
  <c r="AD173" i="20"/>
  <c r="C87" i="15" l="1"/>
  <c r="G93" i="32" s="1"/>
  <c r="F93" i="32" s="1"/>
  <c r="L222" i="23"/>
  <c r="L214" i="19"/>
  <c r="B215" i="19"/>
  <c r="M214" i="19"/>
  <c r="D219" i="22"/>
  <c r="C219" i="22"/>
  <c r="B219" i="22" s="1"/>
  <c r="F218" i="22"/>
  <c r="L218" i="22" s="1"/>
  <c r="D224" i="23"/>
  <c r="C224" i="23"/>
  <c r="B224" i="23" s="1"/>
  <c r="F223" i="23"/>
  <c r="L223" i="23" s="1"/>
  <c r="C179" i="24"/>
  <c r="B179" i="24" s="1"/>
  <c r="G178" i="24"/>
  <c r="D179" i="24"/>
  <c r="AB179" i="24" s="1"/>
  <c r="AQ179" i="24" s="1"/>
  <c r="F178" i="24"/>
  <c r="O178" i="24"/>
  <c r="Q178" i="24" s="1"/>
  <c r="AI177" i="24"/>
  <c r="BB177" i="24"/>
  <c r="L188" i="20"/>
  <c r="B189" i="20"/>
  <c r="AD102" i="19"/>
  <c r="AB103" i="19"/>
  <c r="Z102" i="19"/>
  <c r="AF102" i="19" s="1"/>
  <c r="W102" i="19"/>
  <c r="Y102" i="19" s="1"/>
  <c r="P102" i="19"/>
  <c r="AW102" i="19"/>
  <c r="AC103" i="19"/>
  <c r="AR103" i="19" s="1"/>
  <c r="AE102" i="19"/>
  <c r="O194" i="23"/>
  <c r="Q194" i="23" s="1"/>
  <c r="AB194" i="23"/>
  <c r="AS192" i="23"/>
  <c r="BB192" i="23"/>
  <c r="AQ193" i="23"/>
  <c r="P193" i="23"/>
  <c r="AE193" i="23"/>
  <c r="AT193" i="23" s="1"/>
  <c r="Z193" i="23"/>
  <c r="AF193" i="23" s="1"/>
  <c r="AU193" i="23" s="1"/>
  <c r="AW193" i="23"/>
  <c r="AC194" i="23"/>
  <c r="AR194" i="23" s="1"/>
  <c r="W193" i="23"/>
  <c r="Y193" i="23" s="1"/>
  <c r="AI192" i="23"/>
  <c r="AD193" i="23"/>
  <c r="AS193" i="23" s="1"/>
  <c r="BB181" i="22"/>
  <c r="AC183" i="22"/>
  <c r="AR183" i="22" s="1"/>
  <c r="AW182" i="22"/>
  <c r="AE182" i="22"/>
  <c r="AT182" i="22" s="1"/>
  <c r="Z182" i="22"/>
  <c r="AF182" i="22" s="1"/>
  <c r="AU182" i="22" s="1"/>
  <c r="P182" i="22"/>
  <c r="W182" i="22"/>
  <c r="Y182" i="22" s="1"/>
  <c r="AB183" i="22"/>
  <c r="AI181" i="22"/>
  <c r="AQ182" i="22"/>
  <c r="AD182" i="22"/>
  <c r="AS182" i="22" s="1"/>
  <c r="O183" i="22"/>
  <c r="Q183" i="22" s="1"/>
  <c r="AE174" i="20"/>
  <c r="AT174" i="20" s="1"/>
  <c r="Z174" i="20"/>
  <c r="AF174" i="20" s="1"/>
  <c r="AU174" i="20" s="1"/>
  <c r="AW174" i="20"/>
  <c r="P174" i="20"/>
  <c r="AC175" i="20"/>
  <c r="AR175" i="20" s="1"/>
  <c r="W174" i="20"/>
  <c r="Y174" i="20" s="1"/>
  <c r="AB175" i="20"/>
  <c r="AQ174" i="20"/>
  <c r="AD174" i="20"/>
  <c r="AS174" i="20" s="1"/>
  <c r="AS173" i="20"/>
  <c r="BB173" i="20"/>
  <c r="AI173" i="20"/>
  <c r="B87" i="15" l="1"/>
  <c r="M218" i="22"/>
  <c r="D216" i="19"/>
  <c r="C216" i="19"/>
  <c r="F215" i="19"/>
  <c r="D220" i="22"/>
  <c r="C220" i="22"/>
  <c r="F219" i="22"/>
  <c r="M219" i="22" s="1"/>
  <c r="D225" i="23"/>
  <c r="C225" i="23"/>
  <c r="F224" i="23"/>
  <c r="L224" i="23" s="1"/>
  <c r="M223" i="23"/>
  <c r="C180" i="24"/>
  <c r="F179" i="24"/>
  <c r="B180" i="24"/>
  <c r="D180" i="24"/>
  <c r="P178" i="24"/>
  <c r="AW178" i="24"/>
  <c r="W178" i="24"/>
  <c r="Y178" i="24" s="1"/>
  <c r="AC179" i="24"/>
  <c r="AR179" i="24" s="1"/>
  <c r="Z178" i="24"/>
  <c r="AF178" i="24" s="1"/>
  <c r="AU178" i="24" s="1"/>
  <c r="M178" i="24"/>
  <c r="AE178" i="24"/>
  <c r="AT178" i="24" s="1"/>
  <c r="O179" i="24"/>
  <c r="Q179" i="24" s="1"/>
  <c r="P179" i="24" s="1"/>
  <c r="AD178" i="24"/>
  <c r="L178" i="24"/>
  <c r="M179" i="24"/>
  <c r="L179" i="24"/>
  <c r="D190" i="20"/>
  <c r="F189" i="20"/>
  <c r="C190" i="20"/>
  <c r="BB102" i="19"/>
  <c r="AQ103" i="19"/>
  <c r="AU102" i="19"/>
  <c r="AH102" i="19"/>
  <c r="AG102" i="19"/>
  <c r="AT102" i="19"/>
  <c r="AI102" i="19"/>
  <c r="AS102" i="19"/>
  <c r="Z179" i="24"/>
  <c r="AF179" i="24" s="1"/>
  <c r="AU179" i="24" s="1"/>
  <c r="O195" i="23"/>
  <c r="Q195" i="23" s="1"/>
  <c r="P194" i="23"/>
  <c r="AE194" i="23"/>
  <c r="AT194" i="23" s="1"/>
  <c r="Z194" i="23"/>
  <c r="AF194" i="23" s="1"/>
  <c r="AU194" i="23" s="1"/>
  <c r="AC195" i="23"/>
  <c r="AR195" i="23" s="1"/>
  <c r="AW194" i="23"/>
  <c r="W194" i="23"/>
  <c r="Y194" i="23" s="1"/>
  <c r="AB195" i="23"/>
  <c r="AI193" i="23"/>
  <c r="AQ194" i="23"/>
  <c r="BB193" i="23"/>
  <c r="AD194" i="23"/>
  <c r="AS194" i="23" s="1"/>
  <c r="AI174" i="20"/>
  <c r="AI182" i="22"/>
  <c r="BB182" i="22"/>
  <c r="AC184" i="22"/>
  <c r="AR184" i="22" s="1"/>
  <c r="AW183" i="22"/>
  <c r="AE183" i="22"/>
  <c r="AT183" i="22" s="1"/>
  <c r="Z183" i="22"/>
  <c r="AF183" i="22" s="1"/>
  <c r="AU183" i="22" s="1"/>
  <c r="P183" i="22"/>
  <c r="W183" i="22"/>
  <c r="Y183" i="22" s="1"/>
  <c r="O184" i="22"/>
  <c r="Q184" i="22" s="1"/>
  <c r="AB184" i="22"/>
  <c r="AD183" i="22"/>
  <c r="AS183" i="22" s="1"/>
  <c r="AQ183" i="22"/>
  <c r="AQ175" i="20"/>
  <c r="O175" i="20"/>
  <c r="Q175" i="20" s="1"/>
  <c r="BB174" i="20"/>
  <c r="F87" i="15" l="1"/>
  <c r="J87" i="15" s="1"/>
  <c r="D88" i="15"/>
  <c r="H94" i="32" s="1"/>
  <c r="W179" i="24"/>
  <c r="Y179" i="24" s="1"/>
  <c r="AB180" i="24"/>
  <c r="AQ180" i="24" s="1"/>
  <c r="M224" i="23"/>
  <c r="L215" i="19"/>
  <c r="M215" i="19"/>
  <c r="B216" i="19"/>
  <c r="L219" i="22"/>
  <c r="B220" i="22"/>
  <c r="B225" i="23"/>
  <c r="AW179" i="24"/>
  <c r="AI178" i="24"/>
  <c r="C181" i="24"/>
  <c r="F180" i="24"/>
  <c r="L180" i="24" s="1"/>
  <c r="D181" i="24"/>
  <c r="AC180" i="24"/>
  <c r="AR180" i="24" s="1"/>
  <c r="AE179" i="24"/>
  <c r="AT179" i="24" s="1"/>
  <c r="AD179" i="24"/>
  <c r="AS178" i="24"/>
  <c r="BB178" i="24"/>
  <c r="M180" i="24"/>
  <c r="L189" i="20"/>
  <c r="M189" i="20"/>
  <c r="B190" i="20"/>
  <c r="AB176" i="20"/>
  <c r="O103" i="19"/>
  <c r="Q103" i="19" s="1"/>
  <c r="O180" i="24"/>
  <c r="Q180" i="24" s="1"/>
  <c r="AS179" i="24"/>
  <c r="BB179" i="24"/>
  <c r="O196" i="23"/>
  <c r="Q196" i="23" s="1"/>
  <c r="P195" i="23"/>
  <c r="AE195" i="23"/>
  <c r="AT195" i="23" s="1"/>
  <c r="Z195" i="23"/>
  <c r="AF195" i="23" s="1"/>
  <c r="AU195" i="23" s="1"/>
  <c r="AW195" i="23"/>
  <c r="AC196" i="23"/>
  <c r="AR196" i="23" s="1"/>
  <c r="W195" i="23"/>
  <c r="Y195" i="23" s="1"/>
  <c r="BB194" i="23"/>
  <c r="AB196" i="23"/>
  <c r="AI194" i="23"/>
  <c r="AQ195" i="23"/>
  <c r="AD195" i="23"/>
  <c r="AS195" i="23" s="1"/>
  <c r="AI183" i="22"/>
  <c r="AC185" i="22"/>
  <c r="AR185" i="22" s="1"/>
  <c r="AW184" i="22"/>
  <c r="AE184" i="22"/>
  <c r="AT184" i="22" s="1"/>
  <c r="Z184" i="22"/>
  <c r="AF184" i="22" s="1"/>
  <c r="AU184" i="22" s="1"/>
  <c r="P184" i="22"/>
  <c r="W184" i="22"/>
  <c r="Y184" i="22" s="1"/>
  <c r="AB185" i="22"/>
  <c r="AQ184" i="22"/>
  <c r="AD184" i="22"/>
  <c r="AS184" i="22" s="1"/>
  <c r="BB183" i="22"/>
  <c r="AD175" i="20"/>
  <c r="P175" i="20"/>
  <c r="AE175" i="20"/>
  <c r="AT175" i="20" s="1"/>
  <c r="Z175" i="20"/>
  <c r="AF175" i="20" s="1"/>
  <c r="AU175" i="20" s="1"/>
  <c r="AC176" i="20"/>
  <c r="AR176" i="20" s="1"/>
  <c r="AW175" i="20"/>
  <c r="W175" i="20"/>
  <c r="Y175" i="20" s="1"/>
  <c r="AQ176" i="20"/>
  <c r="C88" i="15" l="1"/>
  <c r="G94" i="32" s="1"/>
  <c r="F94" i="32" s="1"/>
  <c r="D217" i="19"/>
  <c r="F216" i="19"/>
  <c r="C217" i="19"/>
  <c r="D221" i="22"/>
  <c r="C221" i="22"/>
  <c r="F220" i="22"/>
  <c r="B221" i="22"/>
  <c r="D226" i="23"/>
  <c r="C226" i="23"/>
  <c r="B226" i="23" s="1"/>
  <c r="F225" i="23"/>
  <c r="B181" i="24"/>
  <c r="AI179" i="24"/>
  <c r="C191" i="20"/>
  <c r="G190" i="20"/>
  <c r="D191" i="20"/>
  <c r="F190" i="20"/>
  <c r="L190" i="20" s="1"/>
  <c r="B191" i="20"/>
  <c r="AE103" i="19"/>
  <c r="AW103" i="19"/>
  <c r="AC104" i="19"/>
  <c r="AR104" i="19" s="1"/>
  <c r="Z103" i="19"/>
  <c r="AF103" i="19" s="1"/>
  <c r="W103" i="19"/>
  <c r="Y103" i="19" s="1"/>
  <c r="P103" i="19"/>
  <c r="AD103" i="19"/>
  <c r="AB104" i="19"/>
  <c r="AD180" i="24"/>
  <c r="AE180" i="24"/>
  <c r="AT180" i="24" s="1"/>
  <c r="Z180" i="24"/>
  <c r="AF180" i="24" s="1"/>
  <c r="AU180" i="24" s="1"/>
  <c r="P180" i="24"/>
  <c r="AC181" i="24"/>
  <c r="AR181" i="24" s="1"/>
  <c r="AW180" i="24"/>
  <c r="W180" i="24"/>
  <c r="Y180" i="24" s="1"/>
  <c r="AB181" i="24"/>
  <c r="O197" i="23"/>
  <c r="Q197" i="23" s="1"/>
  <c r="P196" i="23"/>
  <c r="AE196" i="23"/>
  <c r="AT196" i="23" s="1"/>
  <c r="Z196" i="23"/>
  <c r="AF196" i="23" s="1"/>
  <c r="AU196" i="23" s="1"/>
  <c r="AC197" i="23"/>
  <c r="AR197" i="23" s="1"/>
  <c r="AW196" i="23"/>
  <c r="W196" i="23"/>
  <c r="Y196" i="23" s="1"/>
  <c r="AB197" i="23"/>
  <c r="AI195" i="23"/>
  <c r="AQ196" i="23"/>
  <c r="BB195" i="23"/>
  <c r="AD196" i="23"/>
  <c r="AS196" i="23" s="1"/>
  <c r="BB184" i="22"/>
  <c r="O185" i="22"/>
  <c r="Q185" i="22" s="1"/>
  <c r="AI184" i="22"/>
  <c r="AQ185" i="22"/>
  <c r="AI175" i="20"/>
  <c r="O176" i="20"/>
  <c r="Q176" i="20" s="1"/>
  <c r="AS175" i="20"/>
  <c r="BB175" i="20"/>
  <c r="B88" i="15" l="1"/>
  <c r="L216" i="19"/>
  <c r="M216" i="19"/>
  <c r="B217" i="19"/>
  <c r="L220" i="22"/>
  <c r="M220" i="22"/>
  <c r="D222" i="22"/>
  <c r="C222" i="22"/>
  <c r="B222" i="22" s="1"/>
  <c r="F221" i="22"/>
  <c r="M221" i="22" s="1"/>
  <c r="D227" i="23"/>
  <c r="G226" i="23"/>
  <c r="F226" i="23"/>
  <c r="C227" i="23"/>
  <c r="L225" i="23"/>
  <c r="M225" i="23"/>
  <c r="C182" i="24"/>
  <c r="B182" i="24" s="1"/>
  <c r="F181" i="24"/>
  <c r="D182" i="24"/>
  <c r="M190" i="20"/>
  <c r="C192" i="20"/>
  <c r="B192" i="20" s="1"/>
  <c r="F191" i="20"/>
  <c r="M191" i="20" s="1"/>
  <c r="D192" i="20"/>
  <c r="BB103" i="19"/>
  <c r="AS103" i="19"/>
  <c r="AQ104" i="19"/>
  <c r="AU103" i="19"/>
  <c r="AH103" i="19"/>
  <c r="AI103" i="19"/>
  <c r="AG103" i="19"/>
  <c r="AT103" i="19"/>
  <c r="AS180" i="24"/>
  <c r="BB180" i="24"/>
  <c r="O181" i="24"/>
  <c r="Q181" i="24" s="1"/>
  <c r="AQ181" i="24"/>
  <c r="AI180" i="24"/>
  <c r="O198" i="23"/>
  <c r="Q198" i="23" s="1"/>
  <c r="P197" i="23"/>
  <c r="AE197" i="23"/>
  <c r="AT197" i="23" s="1"/>
  <c r="Z197" i="23"/>
  <c r="AF197" i="23" s="1"/>
  <c r="AU197" i="23" s="1"/>
  <c r="AW197" i="23"/>
  <c r="AC198" i="23"/>
  <c r="AR198" i="23" s="1"/>
  <c r="W197" i="23"/>
  <c r="Y197" i="23" s="1"/>
  <c r="AB198" i="23"/>
  <c r="BB196" i="23"/>
  <c r="AQ197" i="23"/>
  <c r="AI196" i="23"/>
  <c r="AD197" i="23"/>
  <c r="AS197" i="23" s="1"/>
  <c r="AC186" i="22"/>
  <c r="AR186" i="22" s="1"/>
  <c r="AW185" i="22"/>
  <c r="AE185" i="22"/>
  <c r="AT185" i="22" s="1"/>
  <c r="Z185" i="22"/>
  <c r="AF185" i="22" s="1"/>
  <c r="AU185" i="22" s="1"/>
  <c r="P185" i="22"/>
  <c r="W185" i="22"/>
  <c r="Y185" i="22" s="1"/>
  <c r="AB186" i="22"/>
  <c r="O186" i="22"/>
  <c r="Q186" i="22" s="1"/>
  <c r="AD185" i="22"/>
  <c r="O177" i="20"/>
  <c r="Q177" i="20" s="1"/>
  <c r="AD176" i="20"/>
  <c r="P176" i="20"/>
  <c r="AE176" i="20"/>
  <c r="AT176" i="20" s="1"/>
  <c r="Z176" i="20"/>
  <c r="AF176" i="20" s="1"/>
  <c r="AU176" i="20" s="1"/>
  <c r="AC177" i="20"/>
  <c r="AR177" i="20" s="1"/>
  <c r="AW176" i="20"/>
  <c r="W176" i="20"/>
  <c r="Y176" i="20" s="1"/>
  <c r="AB177" i="20"/>
  <c r="F88" i="15" l="1"/>
  <c r="J88" i="15" s="1"/>
  <c r="D89" i="15"/>
  <c r="H95" i="32" s="1"/>
  <c r="L191" i="20"/>
  <c r="M226" i="23"/>
  <c r="L221" i="22"/>
  <c r="D218" i="19"/>
  <c r="C218" i="19"/>
  <c r="F217" i="19"/>
  <c r="D223" i="22"/>
  <c r="C223" i="22"/>
  <c r="F222" i="22"/>
  <c r="L222" i="22" s="1"/>
  <c r="B223" i="22"/>
  <c r="L226" i="23"/>
  <c r="B227" i="23"/>
  <c r="C183" i="24"/>
  <c r="B183" i="24" s="1"/>
  <c r="F182" i="24"/>
  <c r="M182" i="24" s="1"/>
  <c r="D183" i="24"/>
  <c r="M181" i="24"/>
  <c r="L181" i="24"/>
  <c r="L182" i="24"/>
  <c r="C193" i="20"/>
  <c r="B193" i="20" s="1"/>
  <c r="F192" i="20"/>
  <c r="M192" i="20" s="1"/>
  <c r="D193" i="20"/>
  <c r="O104" i="19"/>
  <c r="Q104" i="19" s="1"/>
  <c r="AB182" i="24"/>
  <c r="AD181" i="24"/>
  <c r="AE181" i="24"/>
  <c r="AT181" i="24" s="1"/>
  <c r="Z181" i="24"/>
  <c r="AF181" i="24" s="1"/>
  <c r="AU181" i="24" s="1"/>
  <c r="P181" i="24"/>
  <c r="AW181" i="24"/>
  <c r="AC182" i="24"/>
  <c r="AR182" i="24" s="1"/>
  <c r="W181" i="24"/>
  <c r="Y181" i="24" s="1"/>
  <c r="AQ182" i="24"/>
  <c r="AB199" i="23"/>
  <c r="O199" i="23"/>
  <c r="Q199" i="23" s="1"/>
  <c r="BB197" i="23"/>
  <c r="P198" i="23"/>
  <c r="AE198" i="23"/>
  <c r="AT198" i="23" s="1"/>
  <c r="Z198" i="23"/>
  <c r="AF198" i="23" s="1"/>
  <c r="AU198" i="23" s="1"/>
  <c r="AC199" i="23"/>
  <c r="AR199" i="23" s="1"/>
  <c r="AW198" i="23"/>
  <c r="W198" i="23"/>
  <c r="Y198" i="23" s="1"/>
  <c r="AQ199" i="23"/>
  <c r="AI197" i="23"/>
  <c r="AQ198" i="23"/>
  <c r="AD198" i="23"/>
  <c r="AS198" i="23" s="1"/>
  <c r="AC187" i="22"/>
  <c r="AR187" i="22" s="1"/>
  <c r="AW186" i="22"/>
  <c r="AE186" i="22"/>
  <c r="AT186" i="22" s="1"/>
  <c r="Z186" i="22"/>
  <c r="AF186" i="22" s="1"/>
  <c r="AU186" i="22" s="1"/>
  <c r="P186" i="22"/>
  <c r="W186" i="22"/>
  <c r="Y186" i="22" s="1"/>
  <c r="O187" i="22"/>
  <c r="Q187" i="22" s="1"/>
  <c r="AS185" i="22"/>
  <c r="BB185" i="22"/>
  <c r="AB187" i="22"/>
  <c r="AI185" i="22"/>
  <c r="AD186" i="22"/>
  <c r="AS186" i="22" s="1"/>
  <c r="AQ186" i="22"/>
  <c r="P177" i="20"/>
  <c r="AC178" i="20"/>
  <c r="AR178" i="20" s="1"/>
  <c r="AE177" i="20"/>
  <c r="AT177" i="20" s="1"/>
  <c r="Z177" i="20"/>
  <c r="AF177" i="20" s="1"/>
  <c r="AU177" i="20" s="1"/>
  <c r="AW177" i="20"/>
  <c r="W177" i="20"/>
  <c r="Y177" i="20" s="1"/>
  <c r="AS176" i="20"/>
  <c r="BB176" i="20"/>
  <c r="AB178" i="20"/>
  <c r="AQ177" i="20"/>
  <c r="O178" i="20"/>
  <c r="Q178" i="20" s="1"/>
  <c r="AI176" i="20"/>
  <c r="AD177" i="20"/>
  <c r="AS177" i="20" s="1"/>
  <c r="C89" i="15" l="1"/>
  <c r="G95" i="32" s="1"/>
  <c r="F95" i="32" s="1"/>
  <c r="L192" i="20"/>
  <c r="M222" i="22"/>
  <c r="L217" i="19"/>
  <c r="M217" i="19"/>
  <c r="B218" i="19"/>
  <c r="D224" i="22"/>
  <c r="C224" i="22"/>
  <c r="F223" i="22"/>
  <c r="M223" i="22" s="1"/>
  <c r="C228" i="23"/>
  <c r="B228" i="23" s="1"/>
  <c r="F227" i="23"/>
  <c r="D228" i="23"/>
  <c r="C184" i="24"/>
  <c r="B184" i="24" s="1"/>
  <c r="F183" i="24"/>
  <c r="D184" i="24"/>
  <c r="M183" i="24"/>
  <c r="L183" i="24"/>
  <c r="C194" i="20"/>
  <c r="B194" i="20" s="1"/>
  <c r="F193" i="20"/>
  <c r="M193" i="20" s="1"/>
  <c r="D194" i="20"/>
  <c r="L193" i="20"/>
  <c r="P104" i="19"/>
  <c r="Z104" i="19"/>
  <c r="AF104" i="19" s="1"/>
  <c r="AW104" i="19"/>
  <c r="AE104" i="19"/>
  <c r="AC105" i="19"/>
  <c r="AR105" i="19" s="1"/>
  <c r="W104" i="19"/>
  <c r="Y104" i="19" s="1"/>
  <c r="AB105" i="19"/>
  <c r="AD104" i="19"/>
  <c r="O182" i="24"/>
  <c r="Q182" i="24" s="1"/>
  <c r="AI181" i="24"/>
  <c r="AS181" i="24"/>
  <c r="BB181" i="24"/>
  <c r="AI198" i="23"/>
  <c r="O200" i="23"/>
  <c r="Q200" i="23" s="1"/>
  <c r="P199" i="23"/>
  <c r="AE199" i="23"/>
  <c r="AT199" i="23" s="1"/>
  <c r="Z199" i="23"/>
  <c r="AF199" i="23" s="1"/>
  <c r="AU199" i="23" s="1"/>
  <c r="AW199" i="23"/>
  <c r="AC200" i="23"/>
  <c r="AR200" i="23" s="1"/>
  <c r="W199" i="23"/>
  <c r="Y199" i="23" s="1"/>
  <c r="AB200" i="23"/>
  <c r="BB198" i="23"/>
  <c r="AD199" i="23"/>
  <c r="BB186" i="22"/>
  <c r="AC188" i="22"/>
  <c r="AR188" i="22" s="1"/>
  <c r="AW187" i="22"/>
  <c r="AE187" i="22"/>
  <c r="AT187" i="22" s="1"/>
  <c r="Z187" i="22"/>
  <c r="AF187" i="22" s="1"/>
  <c r="AU187" i="22" s="1"/>
  <c r="P187" i="22"/>
  <c r="W187" i="22"/>
  <c r="Y187" i="22" s="1"/>
  <c r="AB188" i="22"/>
  <c r="AD187" i="22"/>
  <c r="AS187" i="22" s="1"/>
  <c r="AQ187" i="22"/>
  <c r="AI186" i="22"/>
  <c r="O179" i="20"/>
  <c r="Q179" i="20" s="1"/>
  <c r="P178" i="20"/>
  <c r="AC179" i="20"/>
  <c r="AR179" i="20" s="1"/>
  <c r="AW178" i="20"/>
  <c r="AE178" i="20"/>
  <c r="AT178" i="20" s="1"/>
  <c r="Z178" i="20"/>
  <c r="AF178" i="20" s="1"/>
  <c r="AU178" i="20" s="1"/>
  <c r="W178" i="20"/>
  <c r="Y178" i="20" s="1"/>
  <c r="BB177" i="20"/>
  <c r="AQ178" i="20"/>
  <c r="AI177" i="20"/>
  <c r="AB179" i="20"/>
  <c r="AD178" i="20"/>
  <c r="AS178" i="20" s="1"/>
  <c r="B89" i="15" l="1"/>
  <c r="D219" i="19"/>
  <c r="C219" i="19"/>
  <c r="F218" i="19"/>
  <c r="L223" i="22"/>
  <c r="B224" i="22"/>
  <c r="M227" i="23"/>
  <c r="L227" i="23"/>
  <c r="D229" i="23"/>
  <c r="C229" i="23"/>
  <c r="F228" i="23"/>
  <c r="M228" i="23" s="1"/>
  <c r="C185" i="24"/>
  <c r="B185" i="24" s="1"/>
  <c r="F184" i="24"/>
  <c r="M184" i="24" s="1"/>
  <c r="D185" i="24"/>
  <c r="C195" i="20"/>
  <c r="B195" i="20" s="1"/>
  <c r="F194" i="20"/>
  <c r="M194" i="20" s="1"/>
  <c r="D195" i="20"/>
  <c r="AI178" i="20"/>
  <c r="BB104" i="19"/>
  <c r="AQ105" i="19"/>
  <c r="AT104" i="19"/>
  <c r="AG104" i="19"/>
  <c r="AS104" i="19"/>
  <c r="AI104" i="19"/>
  <c r="AU104" i="19"/>
  <c r="AH104" i="19"/>
  <c r="AB183" i="24"/>
  <c r="AE182" i="24"/>
  <c r="AT182" i="24" s="1"/>
  <c r="Z182" i="24"/>
  <c r="AF182" i="24" s="1"/>
  <c r="AU182" i="24" s="1"/>
  <c r="P182" i="24"/>
  <c r="AC183" i="24"/>
  <c r="AR183" i="24" s="1"/>
  <c r="AW182" i="24"/>
  <c r="W182" i="24"/>
  <c r="Y182" i="24" s="1"/>
  <c r="AQ183" i="24"/>
  <c r="AD182" i="24"/>
  <c r="O201" i="23"/>
  <c r="Q201" i="23" s="1"/>
  <c r="P200" i="23"/>
  <c r="AE200" i="23"/>
  <c r="AT200" i="23" s="1"/>
  <c r="Z200" i="23"/>
  <c r="AF200" i="23" s="1"/>
  <c r="AU200" i="23" s="1"/>
  <c r="AC201" i="23"/>
  <c r="AR201" i="23" s="1"/>
  <c r="AW200" i="23"/>
  <c r="W200" i="23"/>
  <c r="Y200" i="23" s="1"/>
  <c r="AB201" i="23"/>
  <c r="AS199" i="23"/>
  <c r="BB199" i="23"/>
  <c r="AI199" i="23"/>
  <c r="AQ200" i="23"/>
  <c r="AD200" i="23"/>
  <c r="AS200" i="23" s="1"/>
  <c r="BB187" i="22"/>
  <c r="AI187" i="22"/>
  <c r="O188" i="22"/>
  <c r="Q188" i="22" s="1"/>
  <c r="AQ188" i="22"/>
  <c r="BB178" i="20"/>
  <c r="P179" i="20"/>
  <c r="AC180" i="20"/>
  <c r="AR180" i="20" s="1"/>
  <c r="AW179" i="20"/>
  <c r="AE179" i="20"/>
  <c r="AT179" i="20" s="1"/>
  <c r="Z179" i="20"/>
  <c r="AF179" i="20" s="1"/>
  <c r="AU179" i="20" s="1"/>
  <c r="W179" i="20"/>
  <c r="Y179" i="20" s="1"/>
  <c r="O180" i="20"/>
  <c r="Q180" i="20" s="1"/>
  <c r="AB180" i="20"/>
  <c r="AQ179" i="20"/>
  <c r="AD179" i="20"/>
  <c r="AS179" i="20" s="1"/>
  <c r="D90" i="15" l="1"/>
  <c r="H96" i="32" s="1"/>
  <c r="F89" i="15"/>
  <c r="J89" i="15" s="1"/>
  <c r="L194" i="20"/>
  <c r="L184" i="24"/>
  <c r="L218" i="19"/>
  <c r="M218" i="19"/>
  <c r="B219" i="19"/>
  <c r="D225" i="22"/>
  <c r="C225" i="22"/>
  <c r="B225" i="22" s="1"/>
  <c r="F224" i="22"/>
  <c r="L228" i="23"/>
  <c r="B229" i="23"/>
  <c r="C186" i="24"/>
  <c r="B186" i="24" s="1"/>
  <c r="F185" i="24"/>
  <c r="M185" i="24" s="1"/>
  <c r="D186" i="24"/>
  <c r="D196" i="20"/>
  <c r="F195" i="20"/>
  <c r="L195" i="20" s="1"/>
  <c r="C196" i="20"/>
  <c r="O105" i="19"/>
  <c r="Q105" i="19" s="1"/>
  <c r="AI182" i="24"/>
  <c r="O183" i="24"/>
  <c r="Q183" i="24" s="1"/>
  <c r="AS182" i="24"/>
  <c r="BB182" i="24"/>
  <c r="P201" i="23"/>
  <c r="AE201" i="23"/>
  <c r="AT201" i="23" s="1"/>
  <c r="Z201" i="23"/>
  <c r="AF201" i="23" s="1"/>
  <c r="AU201" i="23" s="1"/>
  <c r="AW201" i="23"/>
  <c r="AC202" i="23"/>
  <c r="AR202" i="23" s="1"/>
  <c r="W201" i="23"/>
  <c r="Y201" i="23" s="1"/>
  <c r="O202" i="23"/>
  <c r="Q202" i="23" s="1"/>
  <c r="AB202" i="23"/>
  <c r="BB200" i="23"/>
  <c r="AQ201" i="23"/>
  <c r="AI200" i="23"/>
  <c r="AD201" i="23"/>
  <c r="AS201" i="23" s="1"/>
  <c r="AD188" i="22"/>
  <c r="O189" i="22"/>
  <c r="Q189" i="22" s="1"/>
  <c r="AC189" i="22"/>
  <c r="AR189" i="22" s="1"/>
  <c r="AW188" i="22"/>
  <c r="AE188" i="22"/>
  <c r="AT188" i="22" s="1"/>
  <c r="Z188" i="22"/>
  <c r="AF188" i="22" s="1"/>
  <c r="AU188" i="22" s="1"/>
  <c r="P188" i="22"/>
  <c r="W188" i="22"/>
  <c r="Y188" i="22" s="1"/>
  <c r="AB189" i="22"/>
  <c r="O181" i="20"/>
  <c r="Q181" i="20" s="1"/>
  <c r="P180" i="20"/>
  <c r="AC181" i="20"/>
  <c r="AR181" i="20" s="1"/>
  <c r="AW180" i="20"/>
  <c r="AE180" i="20"/>
  <c r="AT180" i="20" s="1"/>
  <c r="Z180" i="20"/>
  <c r="AF180" i="20" s="1"/>
  <c r="AU180" i="20" s="1"/>
  <c r="W180" i="20"/>
  <c r="Y180" i="20" s="1"/>
  <c r="AI179" i="20"/>
  <c r="AQ180" i="20"/>
  <c r="BB179" i="20"/>
  <c r="AB181" i="20"/>
  <c r="AD180" i="20"/>
  <c r="AS180" i="20" s="1"/>
  <c r="C90" i="15" l="1"/>
  <c r="G96" i="32" s="1"/>
  <c r="F96" i="32" s="1"/>
  <c r="M195" i="20"/>
  <c r="L185" i="24"/>
  <c r="D220" i="19"/>
  <c r="C220" i="19"/>
  <c r="F219" i="19"/>
  <c r="L224" i="22"/>
  <c r="M224" i="22"/>
  <c r="D226" i="22"/>
  <c r="C226" i="22"/>
  <c r="B226" i="22" s="1"/>
  <c r="F225" i="22"/>
  <c r="L225" i="22" s="1"/>
  <c r="C230" i="23"/>
  <c r="B230" i="23" s="1"/>
  <c r="F229" i="23"/>
  <c r="D230" i="23"/>
  <c r="C187" i="24"/>
  <c r="F186" i="24"/>
  <c r="D187" i="24"/>
  <c r="B187" i="24"/>
  <c r="M186" i="24"/>
  <c r="L186" i="24"/>
  <c r="B196" i="20"/>
  <c r="AE105" i="19"/>
  <c r="AC106" i="19"/>
  <c r="AR106" i="19" s="1"/>
  <c r="W105" i="19"/>
  <c r="Y105" i="19" s="1"/>
  <c r="Z105" i="19"/>
  <c r="AF105" i="19" s="1"/>
  <c r="AW105" i="19"/>
  <c r="P105" i="19"/>
  <c r="AB106" i="19"/>
  <c r="AD105" i="19"/>
  <c r="AD183" i="24"/>
  <c r="AE183" i="24"/>
  <c r="AT183" i="24" s="1"/>
  <c r="Z183" i="24"/>
  <c r="AF183" i="24" s="1"/>
  <c r="AU183" i="24" s="1"/>
  <c r="P183" i="24"/>
  <c r="AC184" i="24"/>
  <c r="AR184" i="24" s="1"/>
  <c r="AW183" i="24"/>
  <c r="W183" i="24"/>
  <c r="Y183" i="24" s="1"/>
  <c r="AB184" i="24"/>
  <c r="BB201" i="23"/>
  <c r="P202" i="23"/>
  <c r="AE202" i="23"/>
  <c r="AT202" i="23" s="1"/>
  <c r="Z202" i="23"/>
  <c r="AF202" i="23" s="1"/>
  <c r="AU202" i="23" s="1"/>
  <c r="AC203" i="23"/>
  <c r="AR203" i="23" s="1"/>
  <c r="AW202" i="23"/>
  <c r="W202" i="23"/>
  <c r="Y202" i="23" s="1"/>
  <c r="AD202" i="23"/>
  <c r="AS202" i="23" s="1"/>
  <c r="AB203" i="23"/>
  <c r="AI201" i="23"/>
  <c r="AQ202" i="23"/>
  <c r="BB180" i="20"/>
  <c r="AB190" i="22"/>
  <c r="AI188" i="22"/>
  <c r="AC190" i="22"/>
  <c r="AR190" i="22" s="1"/>
  <c r="AW189" i="22"/>
  <c r="AE189" i="22"/>
  <c r="AT189" i="22" s="1"/>
  <c r="Z189" i="22"/>
  <c r="AF189" i="22" s="1"/>
  <c r="AU189" i="22" s="1"/>
  <c r="P189" i="22"/>
  <c r="W189" i="22"/>
  <c r="Y189" i="22" s="1"/>
  <c r="AD189" i="22"/>
  <c r="AS189" i="22" s="1"/>
  <c r="AQ189" i="22"/>
  <c r="AS188" i="22"/>
  <c r="BB188" i="22"/>
  <c r="P181" i="20"/>
  <c r="AC182" i="20"/>
  <c r="AR182" i="20" s="1"/>
  <c r="AW181" i="20"/>
  <c r="AE181" i="20"/>
  <c r="AT181" i="20" s="1"/>
  <c r="Z181" i="20"/>
  <c r="AF181" i="20" s="1"/>
  <c r="AU181" i="20" s="1"/>
  <c r="W181" i="20"/>
  <c r="Y181" i="20" s="1"/>
  <c r="O182" i="20"/>
  <c r="Q182" i="20" s="1"/>
  <c r="AB182" i="20"/>
  <c r="AQ181" i="20"/>
  <c r="AI180" i="20"/>
  <c r="AD181" i="20"/>
  <c r="AS181" i="20" s="1"/>
  <c r="B90" i="15" l="1"/>
  <c r="M225" i="22"/>
  <c r="L219" i="19"/>
  <c r="M219" i="19"/>
  <c r="B220" i="19"/>
  <c r="C227" i="22"/>
  <c r="G226" i="22"/>
  <c r="B227" i="22"/>
  <c r="F226" i="22"/>
  <c r="D227" i="22"/>
  <c r="D231" i="23"/>
  <c r="F230" i="23"/>
  <c r="C231" i="23"/>
  <c r="B231" i="23" s="1"/>
  <c r="M229" i="23"/>
  <c r="L229" i="23"/>
  <c r="M230" i="23"/>
  <c r="L230" i="23"/>
  <c r="C188" i="24"/>
  <c r="B188" i="24" s="1"/>
  <c r="F187" i="24"/>
  <c r="D188" i="24"/>
  <c r="M187" i="24"/>
  <c r="L187" i="24"/>
  <c r="D197" i="20"/>
  <c r="F196" i="20"/>
  <c r="C197" i="20"/>
  <c r="AH105" i="19"/>
  <c r="AU105" i="19"/>
  <c r="AI105" i="19"/>
  <c r="AS105" i="19"/>
  <c r="BB105" i="19"/>
  <c r="AQ106" i="19"/>
  <c r="AG105" i="19"/>
  <c r="AT105" i="19"/>
  <c r="AQ184" i="24"/>
  <c r="O184" i="24"/>
  <c r="Q184" i="24" s="1"/>
  <c r="AI183" i="24"/>
  <c r="AS183" i="24"/>
  <c r="BB183" i="24"/>
  <c r="BB202" i="23"/>
  <c r="O203" i="23"/>
  <c r="Q203" i="23" s="1"/>
  <c r="AQ203" i="23"/>
  <c r="AI202" i="23"/>
  <c r="AB183" i="20"/>
  <c r="AD182" i="20"/>
  <c r="AS182" i="20" s="1"/>
  <c r="BB189" i="22"/>
  <c r="O190" i="22"/>
  <c r="Q190" i="22" s="1"/>
  <c r="AI189" i="22"/>
  <c r="AQ190" i="22"/>
  <c r="O183" i="20"/>
  <c r="Q183" i="20" s="1"/>
  <c r="AI181" i="20"/>
  <c r="P182" i="20"/>
  <c r="AC183" i="20"/>
  <c r="AR183" i="20" s="1"/>
  <c r="AW182" i="20"/>
  <c r="AE182" i="20"/>
  <c r="AT182" i="20" s="1"/>
  <c r="Z182" i="20"/>
  <c r="AF182" i="20" s="1"/>
  <c r="AU182" i="20" s="1"/>
  <c r="W182" i="20"/>
  <c r="Y182" i="20" s="1"/>
  <c r="AQ182" i="20"/>
  <c r="BB181" i="20"/>
  <c r="AQ183" i="20"/>
  <c r="D91" i="15" l="1"/>
  <c r="H97" i="32" s="1"/>
  <c r="F90" i="15"/>
  <c r="J90" i="15" s="1"/>
  <c r="M226" i="22"/>
  <c r="D221" i="19"/>
  <c r="F220" i="19"/>
  <c r="C221" i="19"/>
  <c r="D228" i="22"/>
  <c r="C228" i="22"/>
  <c r="B228" i="22" s="1"/>
  <c r="F227" i="22"/>
  <c r="M227" i="22" s="1"/>
  <c r="L226" i="22"/>
  <c r="C232" i="23"/>
  <c r="B232" i="23" s="1"/>
  <c r="F231" i="23"/>
  <c r="M231" i="23" s="1"/>
  <c r="D232" i="23"/>
  <c r="L231" i="23"/>
  <c r="C189" i="24"/>
  <c r="B189" i="24" s="1"/>
  <c r="F188" i="24"/>
  <c r="D189" i="24"/>
  <c r="M188" i="24"/>
  <c r="L188" i="24"/>
  <c r="M196" i="20"/>
  <c r="L196" i="20"/>
  <c r="B197" i="20"/>
  <c r="AB185" i="24"/>
  <c r="O106" i="19"/>
  <c r="Q106" i="19" s="1"/>
  <c r="AD184" i="24"/>
  <c r="AQ185" i="24"/>
  <c r="AE184" i="24"/>
  <c r="AT184" i="24" s="1"/>
  <c r="Z184" i="24"/>
  <c r="AF184" i="24" s="1"/>
  <c r="AU184" i="24" s="1"/>
  <c r="P184" i="24"/>
  <c r="AC185" i="24"/>
  <c r="AR185" i="24" s="1"/>
  <c r="AW184" i="24"/>
  <c r="W184" i="24"/>
  <c r="Y184" i="24" s="1"/>
  <c r="P203" i="23"/>
  <c r="AE203" i="23"/>
  <c r="AT203" i="23" s="1"/>
  <c r="Z203" i="23"/>
  <c r="AF203" i="23" s="1"/>
  <c r="AU203" i="23" s="1"/>
  <c r="AW203" i="23"/>
  <c r="AC204" i="23"/>
  <c r="AR204" i="23" s="1"/>
  <c r="W203" i="23"/>
  <c r="Y203" i="23" s="1"/>
  <c r="AB204" i="23"/>
  <c r="O204" i="23"/>
  <c r="Q204" i="23" s="1"/>
  <c r="AD203" i="23"/>
  <c r="AI182" i="20"/>
  <c r="AD190" i="22"/>
  <c r="O191" i="22"/>
  <c r="Q191" i="22" s="1"/>
  <c r="AC191" i="22"/>
  <c r="AR191" i="22" s="1"/>
  <c r="AW190" i="22"/>
  <c r="AE190" i="22"/>
  <c r="AT190" i="22" s="1"/>
  <c r="Z190" i="22"/>
  <c r="AF190" i="22" s="1"/>
  <c r="AU190" i="22" s="1"/>
  <c r="P190" i="22"/>
  <c r="W190" i="22"/>
  <c r="Y190" i="22" s="1"/>
  <c r="AB191" i="22"/>
  <c r="BB182" i="20"/>
  <c r="O184" i="20"/>
  <c r="Q184" i="20" s="1"/>
  <c r="P183" i="20"/>
  <c r="AC184" i="20"/>
  <c r="AR184" i="20" s="1"/>
  <c r="AW183" i="20"/>
  <c r="AE183" i="20"/>
  <c r="AT183" i="20" s="1"/>
  <c r="Z183" i="20"/>
  <c r="AF183" i="20" s="1"/>
  <c r="AU183" i="20" s="1"/>
  <c r="W183" i="20"/>
  <c r="Y183" i="20" s="1"/>
  <c r="AB184" i="20"/>
  <c r="AD183" i="20"/>
  <c r="C91" i="15" l="1"/>
  <c r="G97" i="32" s="1"/>
  <c r="F97" i="32" s="1"/>
  <c r="L227" i="22"/>
  <c r="L220" i="19"/>
  <c r="M220" i="19"/>
  <c r="B221" i="19"/>
  <c r="C229" i="22"/>
  <c r="F228" i="22"/>
  <c r="M228" i="22" s="1"/>
  <c r="B229" i="22"/>
  <c r="D229" i="22"/>
  <c r="L228" i="22"/>
  <c r="D233" i="23"/>
  <c r="C233" i="23"/>
  <c r="F232" i="23"/>
  <c r="M232" i="23" s="1"/>
  <c r="C190" i="24"/>
  <c r="F189" i="24"/>
  <c r="M189" i="24" s="1"/>
  <c r="B190" i="24"/>
  <c r="D190" i="24"/>
  <c r="L189" i="24"/>
  <c r="D198" i="20"/>
  <c r="C198" i="20"/>
  <c r="B198" i="20"/>
  <c r="F197" i="20"/>
  <c r="AE106" i="19"/>
  <c r="AT106" i="19" s="1"/>
  <c r="AD106" i="19"/>
  <c r="AB107" i="19"/>
  <c r="Z106" i="19"/>
  <c r="AF106" i="19" s="1"/>
  <c r="W106" i="19"/>
  <c r="Y106" i="19" s="1"/>
  <c r="P106" i="19"/>
  <c r="AC107" i="19"/>
  <c r="AR107" i="19" s="1"/>
  <c r="AW106" i="19"/>
  <c r="AI184" i="24"/>
  <c r="O185" i="24"/>
  <c r="Q185" i="24" s="1"/>
  <c r="AS184" i="24"/>
  <c r="BB184" i="24"/>
  <c r="P204" i="23"/>
  <c r="AE204" i="23"/>
  <c r="AT204" i="23" s="1"/>
  <c r="Z204" i="23"/>
  <c r="AF204" i="23" s="1"/>
  <c r="AU204" i="23" s="1"/>
  <c r="AC205" i="23"/>
  <c r="AR205" i="23" s="1"/>
  <c r="AW204" i="23"/>
  <c r="W204" i="23"/>
  <c r="Y204" i="23" s="1"/>
  <c r="AS203" i="23"/>
  <c r="BB203" i="23"/>
  <c r="AQ204" i="23"/>
  <c r="AB205" i="23"/>
  <c r="AI203" i="23"/>
  <c r="O205" i="23"/>
  <c r="Q205" i="23" s="1"/>
  <c r="AD204" i="23"/>
  <c r="AS204" i="23" s="1"/>
  <c r="AI183" i="20"/>
  <c r="AB192" i="22"/>
  <c r="AI190" i="22"/>
  <c r="AC192" i="22"/>
  <c r="AR192" i="22" s="1"/>
  <c r="AW191" i="22"/>
  <c r="AE191" i="22"/>
  <c r="AT191" i="22" s="1"/>
  <c r="Z191" i="22"/>
  <c r="AF191" i="22" s="1"/>
  <c r="AU191" i="22" s="1"/>
  <c r="P191" i="22"/>
  <c r="W191" i="22"/>
  <c r="Y191" i="22" s="1"/>
  <c r="AD191" i="22"/>
  <c r="AS191" i="22" s="1"/>
  <c r="AQ191" i="22"/>
  <c r="AS190" i="22"/>
  <c r="BB190" i="22"/>
  <c r="P184" i="20"/>
  <c r="AC185" i="20"/>
  <c r="AR185" i="20" s="1"/>
  <c r="AW184" i="20"/>
  <c r="AE184" i="20"/>
  <c r="AT184" i="20" s="1"/>
  <c r="Z184" i="20"/>
  <c r="AF184" i="20" s="1"/>
  <c r="AU184" i="20" s="1"/>
  <c r="W184" i="20"/>
  <c r="Y184" i="20" s="1"/>
  <c r="O185" i="20"/>
  <c r="Q185" i="20" s="1"/>
  <c r="AB185" i="20"/>
  <c r="AS183" i="20"/>
  <c r="BB183" i="20"/>
  <c r="AQ184" i="20"/>
  <c r="AD184" i="20"/>
  <c r="AS184" i="20" s="1"/>
  <c r="B91" i="15" l="1"/>
  <c r="L232" i="23"/>
  <c r="D222" i="19"/>
  <c r="C222" i="19"/>
  <c r="F221" i="19"/>
  <c r="D230" i="22"/>
  <c r="C230" i="22"/>
  <c r="F229" i="22"/>
  <c r="M229" i="22" s="1"/>
  <c r="B230" i="22"/>
  <c r="B233" i="23"/>
  <c r="D191" i="24"/>
  <c r="F190" i="24"/>
  <c r="L190" i="24" s="1"/>
  <c r="C191" i="24"/>
  <c r="G190" i="24"/>
  <c r="L197" i="20"/>
  <c r="M197" i="20"/>
  <c r="B199" i="20"/>
  <c r="C199" i="20"/>
  <c r="D199" i="20"/>
  <c r="F198" i="20"/>
  <c r="M198" i="20" s="1"/>
  <c r="L198" i="20"/>
  <c r="AG106" i="19"/>
  <c r="BB106" i="19"/>
  <c r="AQ107" i="19"/>
  <c r="AI106" i="19"/>
  <c r="AU106" i="19"/>
  <c r="AH106" i="19"/>
  <c r="AS106" i="19"/>
  <c r="AD185" i="24"/>
  <c r="AE185" i="24"/>
  <c r="AT185" i="24" s="1"/>
  <c r="Z185" i="24"/>
  <c r="AF185" i="24" s="1"/>
  <c r="AU185" i="24" s="1"/>
  <c r="P185" i="24"/>
  <c r="AW185" i="24"/>
  <c r="AC186" i="24"/>
  <c r="AR186" i="24" s="1"/>
  <c r="W185" i="24"/>
  <c r="Y185" i="24" s="1"/>
  <c r="AB186" i="24"/>
  <c r="AC206" i="23"/>
  <c r="AR206" i="23" s="1"/>
  <c r="P205" i="23"/>
  <c r="AE205" i="23"/>
  <c r="AT205" i="23" s="1"/>
  <c r="Z205" i="23"/>
  <c r="AF205" i="23" s="1"/>
  <c r="AU205" i="23" s="1"/>
  <c r="AW205" i="23"/>
  <c r="W205" i="23"/>
  <c r="Y205" i="23" s="1"/>
  <c r="AQ205" i="23"/>
  <c r="AD205" i="23"/>
  <c r="AS205" i="23" s="1"/>
  <c r="BB204" i="23"/>
  <c r="AB206" i="23"/>
  <c r="AI204" i="23"/>
  <c r="BB191" i="22"/>
  <c r="O192" i="22"/>
  <c r="Q192" i="22" s="1"/>
  <c r="AI191" i="22"/>
  <c r="AQ192" i="22"/>
  <c r="O186" i="20"/>
  <c r="Q186" i="20" s="1"/>
  <c r="P185" i="20"/>
  <c r="AC186" i="20"/>
  <c r="AR186" i="20" s="1"/>
  <c r="AW185" i="20"/>
  <c r="AE185" i="20"/>
  <c r="AT185" i="20" s="1"/>
  <c r="Z185" i="20"/>
  <c r="AF185" i="20" s="1"/>
  <c r="AU185" i="20" s="1"/>
  <c r="W185" i="20"/>
  <c r="Y185" i="20" s="1"/>
  <c r="AB186" i="20"/>
  <c r="AI184" i="20"/>
  <c r="AQ185" i="20"/>
  <c r="BB184" i="20"/>
  <c r="AD185" i="20"/>
  <c r="AS185" i="20" s="1"/>
  <c r="D92" i="15" l="1"/>
  <c r="H98" i="32" s="1"/>
  <c r="F91" i="15"/>
  <c r="J91" i="15" s="1"/>
  <c r="L221" i="19"/>
  <c r="M221" i="19"/>
  <c r="B222" i="19"/>
  <c r="C231" i="22"/>
  <c r="B231" i="22" s="1"/>
  <c r="F230" i="22"/>
  <c r="L230" i="22" s="1"/>
  <c r="D231" i="22"/>
  <c r="L229" i="22"/>
  <c r="M230" i="22"/>
  <c r="C234" i="23"/>
  <c r="B234" i="23" s="1"/>
  <c r="F233" i="23"/>
  <c r="D234" i="23"/>
  <c r="B191" i="24"/>
  <c r="M190" i="24"/>
  <c r="D200" i="20"/>
  <c r="F199" i="20"/>
  <c r="L199" i="20" s="1"/>
  <c r="C200" i="20"/>
  <c r="B200" i="20" s="1"/>
  <c r="O107" i="19"/>
  <c r="Q107" i="19" s="1"/>
  <c r="AS185" i="24"/>
  <c r="BB185" i="24"/>
  <c r="O186" i="24"/>
  <c r="Q186" i="24" s="1"/>
  <c r="AQ186" i="24"/>
  <c r="AI185" i="24"/>
  <c r="AI205" i="23"/>
  <c r="AQ206" i="23"/>
  <c r="O206" i="23"/>
  <c r="Q206" i="23" s="1"/>
  <c r="BB205" i="23"/>
  <c r="AB193" i="22"/>
  <c r="AQ193" i="22" s="1"/>
  <c r="AD192" i="22"/>
  <c r="AC193" i="22"/>
  <c r="AR193" i="22" s="1"/>
  <c r="AW192" i="22"/>
  <c r="AE192" i="22"/>
  <c r="AT192" i="22" s="1"/>
  <c r="Z192" i="22"/>
  <c r="AF192" i="22" s="1"/>
  <c r="AU192" i="22" s="1"/>
  <c r="P192" i="22"/>
  <c r="W192" i="22"/>
  <c r="Y192" i="22" s="1"/>
  <c r="BB185" i="20"/>
  <c r="P186" i="20"/>
  <c r="AC187" i="20"/>
  <c r="AR187" i="20" s="1"/>
  <c r="AW186" i="20"/>
  <c r="AE186" i="20"/>
  <c r="AT186" i="20" s="1"/>
  <c r="Z186" i="20"/>
  <c r="AF186" i="20" s="1"/>
  <c r="AU186" i="20" s="1"/>
  <c r="W186" i="20"/>
  <c r="Y186" i="20" s="1"/>
  <c r="O187" i="20"/>
  <c r="Q187" i="20" s="1"/>
  <c r="AB187" i="20"/>
  <c r="AI185" i="20"/>
  <c r="AQ186" i="20"/>
  <c r="AD186" i="20"/>
  <c r="AS186" i="20" s="1"/>
  <c r="C92" i="15" l="1"/>
  <c r="G98" i="32" s="1"/>
  <c r="F98" i="32" s="1"/>
  <c r="D223" i="19"/>
  <c r="C223" i="19"/>
  <c r="F222" i="19"/>
  <c r="D232" i="22"/>
  <c r="C232" i="22"/>
  <c r="F231" i="22"/>
  <c r="M231" i="22" s="1"/>
  <c r="B232" i="22"/>
  <c r="D235" i="23"/>
  <c r="F234" i="23"/>
  <c r="M234" i="23" s="1"/>
  <c r="C235" i="23"/>
  <c r="B235" i="23" s="1"/>
  <c r="M233" i="23"/>
  <c r="L233" i="23"/>
  <c r="D192" i="24"/>
  <c r="C192" i="24"/>
  <c r="F191" i="24"/>
  <c r="D201" i="20"/>
  <c r="F200" i="20"/>
  <c r="M200" i="20" s="1"/>
  <c r="C201" i="20"/>
  <c r="M199" i="20"/>
  <c r="Z107" i="19"/>
  <c r="AF107" i="19" s="1"/>
  <c r="AC108" i="19"/>
  <c r="AR108" i="19" s="1"/>
  <c r="P107" i="19"/>
  <c r="AE107" i="19"/>
  <c r="W107" i="19"/>
  <c r="Y107" i="19" s="1"/>
  <c r="AW107" i="19"/>
  <c r="AB108" i="19"/>
  <c r="AD107" i="19"/>
  <c r="AB187" i="24"/>
  <c r="AD186" i="24"/>
  <c r="AE186" i="24"/>
  <c r="AT186" i="24" s="1"/>
  <c r="Z186" i="24"/>
  <c r="AF186" i="24" s="1"/>
  <c r="AU186" i="24" s="1"/>
  <c r="P186" i="24"/>
  <c r="AC187" i="24"/>
  <c r="AR187" i="24" s="1"/>
  <c r="AW186" i="24"/>
  <c r="W186" i="24"/>
  <c r="Y186" i="24" s="1"/>
  <c r="AQ187" i="24"/>
  <c r="AD206" i="23"/>
  <c r="AE206" i="23"/>
  <c r="AT206" i="23" s="1"/>
  <c r="Z206" i="23"/>
  <c r="AF206" i="23" s="1"/>
  <c r="AU206" i="23" s="1"/>
  <c r="AC207" i="23"/>
  <c r="AR207" i="23" s="1"/>
  <c r="AW206" i="23"/>
  <c r="P206" i="23"/>
  <c r="W206" i="23"/>
  <c r="Y206" i="23" s="1"/>
  <c r="AB207" i="23"/>
  <c r="O193" i="22"/>
  <c r="Q193" i="22" s="1"/>
  <c r="AI192" i="22"/>
  <c r="AS192" i="22"/>
  <c r="BB192" i="22"/>
  <c r="O188" i="20"/>
  <c r="Q188" i="20" s="1"/>
  <c r="P187" i="20"/>
  <c r="AC188" i="20"/>
  <c r="AR188" i="20" s="1"/>
  <c r="AW187" i="20"/>
  <c r="AE187" i="20"/>
  <c r="AT187" i="20" s="1"/>
  <c r="Z187" i="20"/>
  <c r="AF187" i="20" s="1"/>
  <c r="AU187" i="20" s="1"/>
  <c r="W187" i="20"/>
  <c r="Y187" i="20" s="1"/>
  <c r="BB186" i="20"/>
  <c r="AI186" i="20"/>
  <c r="AQ187" i="20"/>
  <c r="AB188" i="20"/>
  <c r="AD187" i="20"/>
  <c r="AS187" i="20" s="1"/>
  <c r="B92" i="15" l="1"/>
  <c r="L231" i="22"/>
  <c r="L222" i="19"/>
  <c r="M222" i="19"/>
  <c r="B223" i="19"/>
  <c r="C233" i="22"/>
  <c r="F232" i="22"/>
  <c r="M232" i="22" s="1"/>
  <c r="B233" i="22"/>
  <c r="D233" i="22"/>
  <c r="L232" i="22"/>
  <c r="C236" i="23"/>
  <c r="B236" i="23" s="1"/>
  <c r="F235" i="23"/>
  <c r="L235" i="23" s="1"/>
  <c r="D236" i="23"/>
  <c r="L234" i="23"/>
  <c r="L191" i="24"/>
  <c r="M191" i="24"/>
  <c r="B192" i="24"/>
  <c r="L200" i="20"/>
  <c r="B201" i="20"/>
  <c r="AI187" i="20"/>
  <c r="BB107" i="19"/>
  <c r="AT107" i="19"/>
  <c r="AG107" i="19"/>
  <c r="AS107" i="19"/>
  <c r="AQ108" i="19"/>
  <c r="AI107" i="19"/>
  <c r="AU107" i="19"/>
  <c r="AH107" i="19"/>
  <c r="O187" i="24"/>
  <c r="Q187" i="24" s="1"/>
  <c r="AI186" i="24"/>
  <c r="AS186" i="24"/>
  <c r="BB186" i="24"/>
  <c r="AS206" i="23"/>
  <c r="BB206" i="23"/>
  <c r="O207" i="23"/>
  <c r="Q207" i="23" s="1"/>
  <c r="AQ207" i="23"/>
  <c r="AI206" i="23"/>
  <c r="O194" i="22"/>
  <c r="Q194" i="22" s="1"/>
  <c r="AC194" i="22"/>
  <c r="AR194" i="22" s="1"/>
  <c r="AW193" i="22"/>
  <c r="AE193" i="22"/>
  <c r="AT193" i="22" s="1"/>
  <c r="Z193" i="22"/>
  <c r="AF193" i="22" s="1"/>
  <c r="AU193" i="22" s="1"/>
  <c r="P193" i="22"/>
  <c r="W193" i="22"/>
  <c r="Y193" i="22" s="1"/>
  <c r="AD193" i="22"/>
  <c r="AB194" i="22"/>
  <c r="P188" i="20"/>
  <c r="AC189" i="20"/>
  <c r="AR189" i="20" s="1"/>
  <c r="AW188" i="20"/>
  <c r="AE188" i="20"/>
  <c r="AT188" i="20" s="1"/>
  <c r="Z188" i="20"/>
  <c r="AF188" i="20" s="1"/>
  <c r="AU188" i="20" s="1"/>
  <c r="W188" i="20"/>
  <c r="Y188" i="20" s="1"/>
  <c r="BB187" i="20"/>
  <c r="O189" i="20"/>
  <c r="Q189" i="20" s="1"/>
  <c r="AQ188" i="20"/>
  <c r="AB189" i="20"/>
  <c r="AD188" i="20"/>
  <c r="AS188" i="20" s="1"/>
  <c r="F92" i="15" l="1"/>
  <c r="J92" i="15" s="1"/>
  <c r="D93" i="15"/>
  <c r="H99" i="32" s="1"/>
  <c r="M235" i="23"/>
  <c r="D224" i="19"/>
  <c r="C224" i="19"/>
  <c r="F223" i="19"/>
  <c r="D234" i="22"/>
  <c r="C234" i="22"/>
  <c r="B234" i="22" s="1"/>
  <c r="F233" i="22"/>
  <c r="M233" i="22" s="1"/>
  <c r="D237" i="23"/>
  <c r="C237" i="23"/>
  <c r="F236" i="23"/>
  <c r="M236" i="23" s="1"/>
  <c r="L236" i="23"/>
  <c r="D193" i="24"/>
  <c r="F192" i="24"/>
  <c r="C193" i="24"/>
  <c r="D202" i="20"/>
  <c r="C202" i="20"/>
  <c r="B202" i="20" s="1"/>
  <c r="F201" i="20"/>
  <c r="O108" i="19"/>
  <c r="Q108" i="19" s="1"/>
  <c r="AW187" i="24"/>
  <c r="AE187" i="24"/>
  <c r="AT187" i="24" s="1"/>
  <c r="Z187" i="24"/>
  <c r="AF187" i="24" s="1"/>
  <c r="AU187" i="24" s="1"/>
  <c r="P187" i="24"/>
  <c r="AC188" i="24"/>
  <c r="AR188" i="24" s="1"/>
  <c r="W187" i="24"/>
  <c r="Y187" i="24" s="1"/>
  <c r="AD187" i="24"/>
  <c r="AB188" i="24"/>
  <c r="AD207" i="23"/>
  <c r="AB208" i="23"/>
  <c r="AE207" i="23"/>
  <c r="AT207" i="23" s="1"/>
  <c r="Z207" i="23"/>
  <c r="AF207" i="23" s="1"/>
  <c r="AU207" i="23" s="1"/>
  <c r="AC208" i="23"/>
  <c r="AR208" i="23" s="1"/>
  <c r="AW207" i="23"/>
  <c r="P207" i="23"/>
  <c r="W207" i="23"/>
  <c r="Y207" i="23" s="1"/>
  <c r="AI193" i="22"/>
  <c r="AC195" i="22"/>
  <c r="AR195" i="22" s="1"/>
  <c r="AW194" i="22"/>
  <c r="AE194" i="22"/>
  <c r="AT194" i="22" s="1"/>
  <c r="Z194" i="22"/>
  <c r="AF194" i="22" s="1"/>
  <c r="AU194" i="22" s="1"/>
  <c r="P194" i="22"/>
  <c r="W194" i="22"/>
  <c r="Y194" i="22" s="1"/>
  <c r="AD194" i="22"/>
  <c r="AS194" i="22" s="1"/>
  <c r="O195" i="22"/>
  <c r="Q195" i="22" s="1"/>
  <c r="AQ194" i="22"/>
  <c r="AS193" i="22"/>
  <c r="BB193" i="22"/>
  <c r="AB195" i="22"/>
  <c r="P189" i="20"/>
  <c r="AC190" i="20"/>
  <c r="AR190" i="20" s="1"/>
  <c r="AW189" i="20"/>
  <c r="AE189" i="20"/>
  <c r="AT189" i="20" s="1"/>
  <c r="Z189" i="20"/>
  <c r="AF189" i="20" s="1"/>
  <c r="AU189" i="20" s="1"/>
  <c r="W189" i="20"/>
  <c r="Y189" i="20" s="1"/>
  <c r="BB188" i="20"/>
  <c r="AB190" i="20"/>
  <c r="AD189" i="20"/>
  <c r="AS189" i="20" s="1"/>
  <c r="AQ189" i="20"/>
  <c r="AI188" i="20"/>
  <c r="C93" i="15" l="1"/>
  <c r="G99" i="32" s="1"/>
  <c r="F99" i="32" s="1"/>
  <c r="L223" i="19"/>
  <c r="M223" i="19"/>
  <c r="B224" i="19"/>
  <c r="C235" i="22"/>
  <c r="B235" i="22" s="1"/>
  <c r="F234" i="22"/>
  <c r="D235" i="22"/>
  <c r="L233" i="22"/>
  <c r="M234" i="22"/>
  <c r="L234" i="22"/>
  <c r="B237" i="23"/>
  <c r="L192" i="24"/>
  <c r="M192" i="24"/>
  <c r="B193" i="24"/>
  <c r="L201" i="20"/>
  <c r="M201" i="20"/>
  <c r="L202" i="20"/>
  <c r="D203" i="20"/>
  <c r="G202" i="20"/>
  <c r="C203" i="20"/>
  <c r="F202" i="20"/>
  <c r="BB189" i="20"/>
  <c r="AD108" i="19"/>
  <c r="AE108" i="19"/>
  <c r="P108" i="19"/>
  <c r="Z108" i="19"/>
  <c r="AF108" i="19" s="1"/>
  <c r="AC109" i="19"/>
  <c r="AR109" i="19" s="1"/>
  <c r="W108" i="19"/>
  <c r="Y108" i="19" s="1"/>
  <c r="AW108" i="19"/>
  <c r="AB109" i="19"/>
  <c r="O188" i="24"/>
  <c r="Q188" i="24" s="1"/>
  <c r="AS187" i="24"/>
  <c r="BB187" i="24"/>
  <c r="AQ188" i="24"/>
  <c r="AI187" i="24"/>
  <c r="AQ208" i="23"/>
  <c r="O208" i="23"/>
  <c r="Q208" i="23" s="1"/>
  <c r="AI207" i="23"/>
  <c r="AS207" i="23"/>
  <c r="BB207" i="23"/>
  <c r="AC196" i="22"/>
  <c r="AR196" i="22" s="1"/>
  <c r="AW195" i="22"/>
  <c r="AE195" i="22"/>
  <c r="AT195" i="22" s="1"/>
  <c r="Z195" i="22"/>
  <c r="AF195" i="22" s="1"/>
  <c r="AU195" i="22" s="1"/>
  <c r="P195" i="22"/>
  <c r="W195" i="22"/>
  <c r="Y195" i="22" s="1"/>
  <c r="BB194" i="22"/>
  <c r="AB196" i="22"/>
  <c r="AQ195" i="22"/>
  <c r="AD195" i="22"/>
  <c r="AS195" i="22" s="1"/>
  <c r="AI194" i="22"/>
  <c r="AI189" i="20"/>
  <c r="O190" i="20"/>
  <c r="Q190" i="20" s="1"/>
  <c r="AQ190" i="20"/>
  <c r="B93" i="15" l="1"/>
  <c r="M202" i="20"/>
  <c r="D225" i="19"/>
  <c r="F224" i="19"/>
  <c r="C225" i="19"/>
  <c r="D236" i="22"/>
  <c r="C236" i="22"/>
  <c r="B236" i="22" s="1"/>
  <c r="F235" i="22"/>
  <c r="M235" i="22" s="1"/>
  <c r="L235" i="22"/>
  <c r="C238" i="23"/>
  <c r="B238" i="23" s="1"/>
  <c r="F237" i="23"/>
  <c r="D238" i="23"/>
  <c r="D194" i="24"/>
  <c r="F193" i="24"/>
  <c r="C194" i="24"/>
  <c r="B203" i="20"/>
  <c r="BB108" i="19"/>
  <c r="AH108" i="19"/>
  <c r="AU108" i="19"/>
  <c r="AQ109" i="19"/>
  <c r="AS108" i="19"/>
  <c r="AI108" i="19"/>
  <c r="AT108" i="19"/>
  <c r="AG108" i="19"/>
  <c r="P188" i="24"/>
  <c r="AW188" i="24"/>
  <c r="Z188" i="24"/>
  <c r="AF188" i="24" s="1"/>
  <c r="AU188" i="24" s="1"/>
  <c r="AC189" i="24"/>
  <c r="AR189" i="24" s="1"/>
  <c r="AE188" i="24"/>
  <c r="AT188" i="24" s="1"/>
  <c r="W188" i="24"/>
  <c r="Y188" i="24" s="1"/>
  <c r="O189" i="24"/>
  <c r="Q189" i="24" s="1"/>
  <c r="AB189" i="24"/>
  <c r="AD188" i="24"/>
  <c r="AB209" i="23"/>
  <c r="AQ209" i="23" s="1"/>
  <c r="AD208" i="23"/>
  <c r="AE208" i="23"/>
  <c r="AT208" i="23" s="1"/>
  <c r="Z208" i="23"/>
  <c r="AF208" i="23" s="1"/>
  <c r="AU208" i="23" s="1"/>
  <c r="AC209" i="23"/>
  <c r="AR209" i="23" s="1"/>
  <c r="AW208" i="23"/>
  <c r="P208" i="23"/>
  <c r="W208" i="23"/>
  <c r="Y208" i="23" s="1"/>
  <c r="AI195" i="22"/>
  <c r="BB195" i="22"/>
  <c r="AQ196" i="22"/>
  <c r="O196" i="22"/>
  <c r="Q196" i="22" s="1"/>
  <c r="O191" i="20"/>
  <c r="Q191" i="20" s="1"/>
  <c r="P190" i="20"/>
  <c r="AC191" i="20"/>
  <c r="AR191" i="20" s="1"/>
  <c r="AW190" i="20"/>
  <c r="AE190" i="20"/>
  <c r="AT190" i="20" s="1"/>
  <c r="Z190" i="20"/>
  <c r="AF190" i="20" s="1"/>
  <c r="AU190" i="20" s="1"/>
  <c r="W190" i="20"/>
  <c r="Y190" i="20" s="1"/>
  <c r="AB191" i="20"/>
  <c r="AD190" i="20"/>
  <c r="F93" i="15" l="1"/>
  <c r="J93" i="15" s="1"/>
  <c r="D94" i="15"/>
  <c r="H100" i="32" s="1"/>
  <c r="L224" i="19"/>
  <c r="M224" i="19"/>
  <c r="B225" i="19"/>
  <c r="C237" i="22"/>
  <c r="B237" i="22" s="1"/>
  <c r="F236" i="22"/>
  <c r="D237" i="22"/>
  <c r="M236" i="22"/>
  <c r="L236" i="22"/>
  <c r="D239" i="23"/>
  <c r="C239" i="23"/>
  <c r="G238" i="23"/>
  <c r="F238" i="23"/>
  <c r="L238" i="23" s="1"/>
  <c r="M237" i="23"/>
  <c r="L237" i="23"/>
  <c r="L193" i="24"/>
  <c r="M193" i="24"/>
  <c r="B194" i="24"/>
  <c r="C204" i="20"/>
  <c r="B204" i="20" s="1"/>
  <c r="F203" i="20"/>
  <c r="D204" i="20"/>
  <c r="O109" i="19"/>
  <c r="Q109" i="19" s="1"/>
  <c r="P189" i="24"/>
  <c r="AC190" i="24"/>
  <c r="AR190" i="24" s="1"/>
  <c r="AE189" i="24"/>
  <c r="AT189" i="24" s="1"/>
  <c r="Z189" i="24"/>
  <c r="AF189" i="24" s="1"/>
  <c r="AU189" i="24" s="1"/>
  <c r="AW189" i="24"/>
  <c r="W189" i="24"/>
  <c r="Y189" i="24" s="1"/>
  <c r="AS188" i="24"/>
  <c r="BB188" i="24"/>
  <c r="AD189" i="24"/>
  <c r="AS189" i="24" s="1"/>
  <c r="AI188" i="24"/>
  <c r="AB190" i="24"/>
  <c r="AQ189" i="24"/>
  <c r="O190" i="24"/>
  <c r="Q190" i="24" s="1"/>
  <c r="AI208" i="23"/>
  <c r="AS208" i="23"/>
  <c r="BB208" i="23"/>
  <c r="O209" i="23"/>
  <c r="Q209" i="23" s="1"/>
  <c r="AB197" i="22"/>
  <c r="AQ197" i="22" s="1"/>
  <c r="AD196" i="22"/>
  <c r="AC197" i="22"/>
  <c r="AR197" i="22" s="1"/>
  <c r="AW196" i="22"/>
  <c r="AE196" i="22"/>
  <c r="AT196" i="22" s="1"/>
  <c r="Z196" i="22"/>
  <c r="AF196" i="22" s="1"/>
  <c r="AU196" i="22" s="1"/>
  <c r="P196" i="22"/>
  <c r="W196" i="22"/>
  <c r="Y196" i="22" s="1"/>
  <c r="P191" i="20"/>
  <c r="AC192" i="20"/>
  <c r="AR192" i="20" s="1"/>
  <c r="AW191" i="20"/>
  <c r="AE191" i="20"/>
  <c r="AT191" i="20" s="1"/>
  <c r="Z191" i="20"/>
  <c r="AF191" i="20" s="1"/>
  <c r="AU191" i="20" s="1"/>
  <c r="W191" i="20"/>
  <c r="Y191" i="20" s="1"/>
  <c r="AS190" i="20"/>
  <c r="BB190" i="20"/>
  <c r="AI190" i="20"/>
  <c r="O192" i="20"/>
  <c r="Q192" i="20" s="1"/>
  <c r="AB192" i="20"/>
  <c r="AQ191" i="20"/>
  <c r="AD191" i="20"/>
  <c r="AS191" i="20" s="1"/>
  <c r="C94" i="15" l="1"/>
  <c r="G100" i="32" s="1"/>
  <c r="D226" i="19"/>
  <c r="C226" i="19"/>
  <c r="F225" i="19"/>
  <c r="D238" i="22"/>
  <c r="C238" i="22"/>
  <c r="B238" i="22" s="1"/>
  <c r="F237" i="22"/>
  <c r="M237" i="22" s="1"/>
  <c r="M238" i="23"/>
  <c r="B239" i="23"/>
  <c r="D195" i="24"/>
  <c r="C195" i="24"/>
  <c r="B195" i="24" s="1"/>
  <c r="F194" i="24"/>
  <c r="C205" i="20"/>
  <c r="B205" i="20" s="1"/>
  <c r="F204" i="20"/>
  <c r="L204" i="20" s="1"/>
  <c r="D205" i="20"/>
  <c r="M203" i="20"/>
  <c r="L203" i="20"/>
  <c r="M204" i="20"/>
  <c r="AB110" i="19"/>
  <c r="AW109" i="19"/>
  <c r="P109" i="19"/>
  <c r="AE109" i="19"/>
  <c r="Z109" i="19"/>
  <c r="AF109" i="19" s="1"/>
  <c r="AC110" i="19"/>
  <c r="AR110" i="19" s="1"/>
  <c r="W109" i="19"/>
  <c r="Y109" i="19" s="1"/>
  <c r="AD109" i="19"/>
  <c r="BB189" i="24"/>
  <c r="P190" i="24"/>
  <c r="AC191" i="24"/>
  <c r="AR191" i="24" s="1"/>
  <c r="AE190" i="24"/>
  <c r="AT190" i="24" s="1"/>
  <c r="AW190" i="24"/>
  <c r="Z190" i="24"/>
  <c r="AF190" i="24" s="1"/>
  <c r="AU190" i="24" s="1"/>
  <c r="W190" i="24"/>
  <c r="Y190" i="24" s="1"/>
  <c r="AD190" i="24"/>
  <c r="AS190" i="24" s="1"/>
  <c r="AB191" i="24"/>
  <c r="AQ190" i="24"/>
  <c r="O191" i="24"/>
  <c r="Q191" i="24" s="1"/>
  <c r="AI189" i="24"/>
  <c r="AD209" i="23"/>
  <c r="AB210" i="23"/>
  <c r="AE209" i="23"/>
  <c r="AT209" i="23" s="1"/>
  <c r="Z209" i="23"/>
  <c r="AF209" i="23" s="1"/>
  <c r="AU209" i="23" s="1"/>
  <c r="AC210" i="23"/>
  <c r="AR210" i="23" s="1"/>
  <c r="AW209" i="23"/>
  <c r="P209" i="23"/>
  <c r="W209" i="23"/>
  <c r="Y209" i="23" s="1"/>
  <c r="O197" i="22"/>
  <c r="Q197" i="22" s="1"/>
  <c r="AI196" i="22"/>
  <c r="AS196" i="22"/>
  <c r="BB196" i="22"/>
  <c r="P192" i="20"/>
  <c r="AW192" i="20"/>
  <c r="AC193" i="20"/>
  <c r="AR193" i="20" s="1"/>
  <c r="AE192" i="20"/>
  <c r="AT192" i="20" s="1"/>
  <c r="Z192" i="20"/>
  <c r="AF192" i="20" s="1"/>
  <c r="AU192" i="20" s="1"/>
  <c r="W192" i="20"/>
  <c r="Y192" i="20" s="1"/>
  <c r="AD192" i="20"/>
  <c r="AS192" i="20" s="1"/>
  <c r="BB191" i="20"/>
  <c r="AI191" i="20"/>
  <c r="AQ192" i="20"/>
  <c r="AB193" i="20"/>
  <c r="B94" i="15" l="1"/>
  <c r="M225" i="19"/>
  <c r="L225" i="19"/>
  <c r="B226" i="19"/>
  <c r="F238" i="22"/>
  <c r="L238" i="22" s="1"/>
  <c r="D239" i="22"/>
  <c r="C239" i="22"/>
  <c r="G238" i="22"/>
  <c r="L237" i="22"/>
  <c r="F239" i="23"/>
  <c r="D240" i="23"/>
  <c r="C240" i="23"/>
  <c r="M194" i="24"/>
  <c r="L194" i="24"/>
  <c r="D196" i="24"/>
  <c r="F195" i="24"/>
  <c r="L195" i="24" s="1"/>
  <c r="C196" i="24"/>
  <c r="C206" i="20"/>
  <c r="B206" i="20" s="1"/>
  <c r="F205" i="20"/>
  <c r="D206" i="20"/>
  <c r="L205" i="20"/>
  <c r="M205" i="20"/>
  <c r="BB109" i="19"/>
  <c r="AH109" i="19"/>
  <c r="AU109" i="19"/>
  <c r="AS109" i="19"/>
  <c r="AT109" i="19"/>
  <c r="AG109" i="19"/>
  <c r="AQ110" i="19"/>
  <c r="AI109" i="19"/>
  <c r="P191" i="24"/>
  <c r="AC192" i="24"/>
  <c r="AR192" i="24" s="1"/>
  <c r="AW191" i="24"/>
  <c r="Z191" i="24"/>
  <c r="AF191" i="24" s="1"/>
  <c r="AU191" i="24" s="1"/>
  <c r="AE191" i="24"/>
  <c r="AT191" i="24" s="1"/>
  <c r="W191" i="24"/>
  <c r="Y191" i="24" s="1"/>
  <c r="AD191" i="24"/>
  <c r="AS191" i="24" s="1"/>
  <c r="AI190" i="24"/>
  <c r="O192" i="24"/>
  <c r="Q192" i="24" s="1"/>
  <c r="AB192" i="24"/>
  <c r="BB190" i="24"/>
  <c r="AQ191" i="24"/>
  <c r="AQ210" i="23"/>
  <c r="AI209" i="23"/>
  <c r="O210" i="23"/>
  <c r="Q210" i="23" s="1"/>
  <c r="AS209" i="23"/>
  <c r="BB209" i="23"/>
  <c r="AB198" i="22"/>
  <c r="AQ198" i="22" s="1"/>
  <c r="AD197" i="22"/>
  <c r="AC198" i="22"/>
  <c r="AR198" i="22" s="1"/>
  <c r="AW197" i="22"/>
  <c r="AE197" i="22"/>
  <c r="AT197" i="22" s="1"/>
  <c r="Z197" i="22"/>
  <c r="AF197" i="22" s="1"/>
  <c r="AU197" i="22" s="1"/>
  <c r="P197" i="22"/>
  <c r="W197" i="22"/>
  <c r="Y197" i="22" s="1"/>
  <c r="AI192" i="20"/>
  <c r="BB192" i="20"/>
  <c r="O193" i="20"/>
  <c r="Q193" i="20" s="1"/>
  <c r="AQ193" i="20"/>
  <c r="F94" i="15" l="1"/>
  <c r="D95" i="15"/>
  <c r="H101" i="32" s="1"/>
  <c r="G94" i="15"/>
  <c r="H94" i="15"/>
  <c r="M195" i="24"/>
  <c r="M238" i="22"/>
  <c r="C227" i="19"/>
  <c r="B227" i="19" s="1"/>
  <c r="G226" i="19"/>
  <c r="D227" i="19"/>
  <c r="F226" i="19"/>
  <c r="B239" i="22"/>
  <c r="M239" i="23"/>
  <c r="L239" i="23"/>
  <c r="B240" i="23"/>
  <c r="B196" i="24"/>
  <c r="D207" i="20"/>
  <c r="F206" i="20"/>
  <c r="M206" i="20" s="1"/>
  <c r="C207" i="20"/>
  <c r="O110" i="19"/>
  <c r="Q110" i="19" s="1"/>
  <c r="AI191" i="24"/>
  <c r="BB191" i="24"/>
  <c r="P192" i="24"/>
  <c r="AC193" i="24"/>
  <c r="AR193" i="24" s="1"/>
  <c r="AW192" i="24"/>
  <c r="AE192" i="24"/>
  <c r="AT192" i="24" s="1"/>
  <c r="Z192" i="24"/>
  <c r="AF192" i="24" s="1"/>
  <c r="AU192" i="24" s="1"/>
  <c r="W192" i="24"/>
  <c r="Y192" i="24" s="1"/>
  <c r="O193" i="24"/>
  <c r="Q193" i="24" s="1"/>
  <c r="AQ192" i="24"/>
  <c r="AB193" i="24"/>
  <c r="AD192" i="24"/>
  <c r="AS192" i="24" s="1"/>
  <c r="AB211" i="23"/>
  <c r="AQ211" i="23" s="1"/>
  <c r="AD210" i="23"/>
  <c r="AE210" i="23"/>
  <c r="AT210" i="23" s="1"/>
  <c r="Z210" i="23"/>
  <c r="AF210" i="23" s="1"/>
  <c r="AU210" i="23" s="1"/>
  <c r="AC211" i="23"/>
  <c r="AR211" i="23" s="1"/>
  <c r="AW210" i="23"/>
  <c r="P210" i="23"/>
  <c r="W210" i="23"/>
  <c r="Y210" i="23" s="1"/>
  <c r="AI197" i="22"/>
  <c r="O198" i="22"/>
  <c r="Q198" i="22" s="1"/>
  <c r="AS197" i="22"/>
  <c r="BB197" i="22"/>
  <c r="AC194" i="20"/>
  <c r="AR194" i="20" s="1"/>
  <c r="Z193" i="20"/>
  <c r="AF193" i="20" s="1"/>
  <c r="AU193" i="20" s="1"/>
  <c r="P193" i="20"/>
  <c r="AW193" i="20"/>
  <c r="AE193" i="20"/>
  <c r="AT193" i="20" s="1"/>
  <c r="W193" i="20"/>
  <c r="Y193" i="20" s="1"/>
  <c r="AD193" i="20"/>
  <c r="AB194" i="20"/>
  <c r="N100" i="32" l="1"/>
  <c r="F100" i="32" s="1"/>
  <c r="C95" i="15"/>
  <c r="G101" i="32" s="1"/>
  <c r="F101" i="32" s="1"/>
  <c r="J94" i="15"/>
  <c r="L226" i="19"/>
  <c r="C228" i="19"/>
  <c r="B228" i="19" s="1"/>
  <c r="F227" i="19"/>
  <c r="M227" i="19" s="1"/>
  <c r="D228" i="19"/>
  <c r="M226" i="19"/>
  <c r="D240" i="22"/>
  <c r="C240" i="22"/>
  <c r="B240" i="22" s="1"/>
  <c r="F239" i="22"/>
  <c r="D241" i="23"/>
  <c r="C241" i="23"/>
  <c r="B241" i="23" s="1"/>
  <c r="F240" i="23"/>
  <c r="D197" i="24"/>
  <c r="F196" i="24"/>
  <c r="C197" i="24"/>
  <c r="L206" i="20"/>
  <c r="B207" i="20"/>
  <c r="AD110" i="19"/>
  <c r="AC111" i="19"/>
  <c r="AR111" i="19" s="1"/>
  <c r="W110" i="19"/>
  <c r="Y110" i="19" s="1"/>
  <c r="AW110" i="19"/>
  <c r="Z110" i="19"/>
  <c r="AF110" i="19" s="1"/>
  <c r="P110" i="19"/>
  <c r="AE110" i="19"/>
  <c r="AB111" i="19"/>
  <c r="O194" i="24"/>
  <c r="Q194" i="24" s="1"/>
  <c r="P193" i="24"/>
  <c r="AC194" i="24"/>
  <c r="AR194" i="24" s="1"/>
  <c r="AW193" i="24"/>
  <c r="Z193" i="24"/>
  <c r="AF193" i="24" s="1"/>
  <c r="AU193" i="24" s="1"/>
  <c r="AE193" i="24"/>
  <c r="AT193" i="24" s="1"/>
  <c r="W193" i="24"/>
  <c r="Y193" i="24" s="1"/>
  <c r="AB194" i="24"/>
  <c r="AQ193" i="24"/>
  <c r="AI192" i="24"/>
  <c r="BB192" i="24"/>
  <c r="AD193" i="24"/>
  <c r="AS193" i="24" s="1"/>
  <c r="AI210" i="23"/>
  <c r="O211" i="23"/>
  <c r="Q211" i="23" s="1"/>
  <c r="AS210" i="23"/>
  <c r="BB210" i="23"/>
  <c r="AC199" i="22"/>
  <c r="AR199" i="22" s="1"/>
  <c r="AW198" i="22"/>
  <c r="AE198" i="22"/>
  <c r="AT198" i="22" s="1"/>
  <c r="Z198" i="22"/>
  <c r="AF198" i="22" s="1"/>
  <c r="AU198" i="22" s="1"/>
  <c r="P198" i="22"/>
  <c r="W198" i="22"/>
  <c r="Y198" i="22" s="1"/>
  <c r="AB199" i="22"/>
  <c r="AD198" i="22"/>
  <c r="AS193" i="20"/>
  <c r="BB193" i="20"/>
  <c r="AI193" i="20"/>
  <c r="AQ194" i="20"/>
  <c r="O194" i="20"/>
  <c r="Q194" i="20" s="1"/>
  <c r="B95" i="15" l="1"/>
  <c r="L227" i="19"/>
  <c r="C229" i="19"/>
  <c r="B229" i="19" s="1"/>
  <c r="F228" i="19"/>
  <c r="M228" i="19" s="1"/>
  <c r="D229" i="19"/>
  <c r="D241" i="22"/>
  <c r="C241" i="22"/>
  <c r="F240" i="22"/>
  <c r="M240" i="22" s="1"/>
  <c r="L239" i="22"/>
  <c r="M239" i="22"/>
  <c r="D242" i="23"/>
  <c r="C242" i="23"/>
  <c r="F241" i="23"/>
  <c r="M241" i="23" s="1"/>
  <c r="L240" i="23"/>
  <c r="M240" i="23"/>
  <c r="L196" i="24"/>
  <c r="M196" i="24"/>
  <c r="B197" i="24"/>
  <c r="C208" i="20"/>
  <c r="B208" i="20" s="1"/>
  <c r="F207" i="20"/>
  <c r="D208" i="20"/>
  <c r="AQ111" i="19"/>
  <c r="AG110" i="19"/>
  <c r="AT110" i="19"/>
  <c r="AI110" i="19"/>
  <c r="BB110" i="19"/>
  <c r="AU110" i="19"/>
  <c r="AH110" i="19"/>
  <c r="AS110" i="19"/>
  <c r="P194" i="24"/>
  <c r="AC195" i="24"/>
  <c r="AR195" i="24" s="1"/>
  <c r="AW194" i="24"/>
  <c r="AE194" i="24"/>
  <c r="AT194" i="24" s="1"/>
  <c r="Z194" i="24"/>
  <c r="AF194" i="24" s="1"/>
  <c r="AU194" i="24" s="1"/>
  <c r="W194" i="24"/>
  <c r="Y194" i="24" s="1"/>
  <c r="O195" i="24"/>
  <c r="Q195" i="24" s="1"/>
  <c r="BB193" i="24"/>
  <c r="AQ194" i="24"/>
  <c r="AB195" i="24"/>
  <c r="AI193" i="24"/>
  <c r="AD194" i="24"/>
  <c r="AS194" i="24" s="1"/>
  <c r="AB212" i="23"/>
  <c r="AQ212" i="23" s="1"/>
  <c r="AD211" i="23"/>
  <c r="AE211" i="23"/>
  <c r="AT211" i="23" s="1"/>
  <c r="Z211" i="23"/>
  <c r="AF211" i="23" s="1"/>
  <c r="AU211" i="23" s="1"/>
  <c r="AC212" i="23"/>
  <c r="AR212" i="23" s="1"/>
  <c r="AW211" i="23"/>
  <c r="P211" i="23"/>
  <c r="W211" i="23"/>
  <c r="Y211" i="23" s="1"/>
  <c r="AS198" i="22"/>
  <c r="BB198" i="22"/>
  <c r="AI198" i="22"/>
  <c r="O199" i="22"/>
  <c r="Q199" i="22" s="1"/>
  <c r="AQ199" i="22"/>
  <c r="O195" i="20"/>
  <c r="Q195" i="20" s="1"/>
  <c r="P194" i="20"/>
  <c r="AE194" i="20"/>
  <c r="AT194" i="20" s="1"/>
  <c r="Z194" i="20"/>
  <c r="AF194" i="20" s="1"/>
  <c r="AU194" i="20" s="1"/>
  <c r="AW194" i="20"/>
  <c r="AC195" i="20"/>
  <c r="AR195" i="20" s="1"/>
  <c r="W194" i="20"/>
  <c r="Y194" i="20" s="1"/>
  <c r="AD194" i="20"/>
  <c r="AB195" i="20"/>
  <c r="D96" i="15" l="1"/>
  <c r="H102" i="32" s="1"/>
  <c r="F95" i="15"/>
  <c r="J95" i="15" s="1"/>
  <c r="L228" i="19"/>
  <c r="L240" i="22"/>
  <c r="C230" i="19"/>
  <c r="B230" i="19" s="1"/>
  <c r="F229" i="19"/>
  <c r="M229" i="19" s="1"/>
  <c r="D230" i="19"/>
  <c r="B241" i="22"/>
  <c r="L241" i="23"/>
  <c r="B242" i="23"/>
  <c r="D198" i="24"/>
  <c r="C198" i="24"/>
  <c r="F197" i="24"/>
  <c r="C209" i="20"/>
  <c r="B209" i="20" s="1"/>
  <c r="F208" i="20"/>
  <c r="L208" i="20" s="1"/>
  <c r="D209" i="20"/>
  <c r="M207" i="20"/>
  <c r="L207" i="20"/>
  <c r="M208" i="20"/>
  <c r="O111" i="19"/>
  <c r="Q111" i="19" s="1"/>
  <c r="AB196" i="24"/>
  <c r="AQ196" i="24" s="1"/>
  <c r="O196" i="24"/>
  <c r="Q196" i="24" s="1"/>
  <c r="AI194" i="24"/>
  <c r="P195" i="24"/>
  <c r="AC196" i="24"/>
  <c r="AR196" i="24" s="1"/>
  <c r="AW195" i="24"/>
  <c r="Z195" i="24"/>
  <c r="AF195" i="24" s="1"/>
  <c r="AU195" i="24" s="1"/>
  <c r="AE195" i="24"/>
  <c r="AT195" i="24" s="1"/>
  <c r="W195" i="24"/>
  <c r="Y195" i="24" s="1"/>
  <c r="BB194" i="24"/>
  <c r="AQ195" i="24"/>
  <c r="AD195" i="24"/>
  <c r="AS195" i="24" s="1"/>
  <c r="O212" i="23"/>
  <c r="Q212" i="23" s="1"/>
  <c r="AS211" i="23"/>
  <c r="BB211" i="23"/>
  <c r="AI211" i="23"/>
  <c r="AB200" i="22"/>
  <c r="AD199" i="22"/>
  <c r="AC200" i="22"/>
  <c r="AR200" i="22" s="1"/>
  <c r="AW199" i="22"/>
  <c r="AE199" i="22"/>
  <c r="AT199" i="22" s="1"/>
  <c r="Z199" i="22"/>
  <c r="AF199" i="22" s="1"/>
  <c r="AU199" i="22" s="1"/>
  <c r="P199" i="22"/>
  <c r="W199" i="22"/>
  <c r="Y199" i="22" s="1"/>
  <c r="AQ200" i="22"/>
  <c r="P195" i="20"/>
  <c r="AE195" i="20"/>
  <c r="AT195" i="20" s="1"/>
  <c r="Z195" i="20"/>
  <c r="AF195" i="20" s="1"/>
  <c r="AU195" i="20" s="1"/>
  <c r="AC196" i="20"/>
  <c r="AR196" i="20" s="1"/>
  <c r="AW195" i="20"/>
  <c r="W195" i="20"/>
  <c r="Y195" i="20" s="1"/>
  <c r="AB196" i="20"/>
  <c r="AS194" i="20"/>
  <c r="BB194" i="20"/>
  <c r="AQ195" i="20"/>
  <c r="O196" i="20"/>
  <c r="Q196" i="20" s="1"/>
  <c r="AI194" i="20"/>
  <c r="AD195" i="20"/>
  <c r="AS195" i="20" s="1"/>
  <c r="C96" i="15" l="1"/>
  <c r="G102" i="32" s="1"/>
  <c r="F102" i="32" s="1"/>
  <c r="L229" i="19"/>
  <c r="C231" i="19"/>
  <c r="B231" i="19" s="1"/>
  <c r="F230" i="19"/>
  <c r="M230" i="19" s="1"/>
  <c r="D231" i="19"/>
  <c r="D242" i="22"/>
  <c r="C242" i="22"/>
  <c r="B242" i="22" s="1"/>
  <c r="F241" i="22"/>
  <c r="D243" i="23"/>
  <c r="C243" i="23"/>
  <c r="B243" i="23" s="1"/>
  <c r="F242" i="23"/>
  <c r="L197" i="24"/>
  <c r="M197" i="24"/>
  <c r="B198" i="24"/>
  <c r="C210" i="20"/>
  <c r="F209" i="20"/>
  <c r="L209" i="20" s="1"/>
  <c r="B210" i="20"/>
  <c r="D210" i="20"/>
  <c r="M209" i="20"/>
  <c r="Z111" i="19"/>
  <c r="AF111" i="19" s="1"/>
  <c r="AE111" i="19"/>
  <c r="P111" i="19"/>
  <c r="AC112" i="19"/>
  <c r="AR112" i="19" s="1"/>
  <c r="W111" i="19"/>
  <c r="Y111" i="19" s="1"/>
  <c r="AW111" i="19"/>
  <c r="AB112" i="19"/>
  <c r="AD111" i="19"/>
  <c r="AI195" i="24"/>
  <c r="O197" i="24"/>
  <c r="Q197" i="24" s="1"/>
  <c r="BB195" i="24"/>
  <c r="AB197" i="24"/>
  <c r="P196" i="24"/>
  <c r="AC197" i="24"/>
  <c r="AR197" i="24" s="1"/>
  <c r="AW196" i="24"/>
  <c r="AE196" i="24"/>
  <c r="AT196" i="24" s="1"/>
  <c r="Z196" i="24"/>
  <c r="AF196" i="24" s="1"/>
  <c r="AU196" i="24" s="1"/>
  <c r="W196" i="24"/>
  <c r="Y196" i="24" s="1"/>
  <c r="AD196" i="24"/>
  <c r="AE212" i="23"/>
  <c r="AT212" i="23" s="1"/>
  <c r="Z212" i="23"/>
  <c r="AF212" i="23" s="1"/>
  <c r="AU212" i="23" s="1"/>
  <c r="AC213" i="23"/>
  <c r="AR213" i="23" s="1"/>
  <c r="AW212" i="23"/>
  <c r="P212" i="23"/>
  <c r="W212" i="23"/>
  <c r="Y212" i="23" s="1"/>
  <c r="AD212" i="23"/>
  <c r="AB213" i="23"/>
  <c r="BB195" i="20"/>
  <c r="AS199" i="22"/>
  <c r="BB199" i="22"/>
  <c r="O200" i="22"/>
  <c r="Q200" i="22" s="1"/>
  <c r="AI199" i="22"/>
  <c r="O197" i="20"/>
  <c r="Q197" i="20" s="1"/>
  <c r="P196" i="20"/>
  <c r="AC197" i="20"/>
  <c r="AR197" i="20" s="1"/>
  <c r="AW196" i="20"/>
  <c r="AE196" i="20"/>
  <c r="AT196" i="20" s="1"/>
  <c r="Z196" i="20"/>
  <c r="AF196" i="20" s="1"/>
  <c r="AU196" i="20" s="1"/>
  <c r="W196" i="20"/>
  <c r="Y196" i="20" s="1"/>
  <c r="AQ196" i="20"/>
  <c r="AI195" i="20"/>
  <c r="AB197" i="20"/>
  <c r="AD196" i="20"/>
  <c r="AS196" i="20" s="1"/>
  <c r="B96" i="15" l="1"/>
  <c r="L230" i="19"/>
  <c r="C232" i="19"/>
  <c r="B232" i="19" s="1"/>
  <c r="F231" i="19"/>
  <c r="M231" i="19" s="1"/>
  <c r="D232" i="19"/>
  <c r="L241" i="22"/>
  <c r="M241" i="22"/>
  <c r="D243" i="22"/>
  <c r="C243" i="22"/>
  <c r="B243" i="22" s="1"/>
  <c r="F242" i="22"/>
  <c r="L242" i="22" s="1"/>
  <c r="F243" i="23"/>
  <c r="M243" i="23" s="1"/>
  <c r="D244" i="23"/>
  <c r="C244" i="23"/>
  <c r="L242" i="23"/>
  <c r="M242" i="23"/>
  <c r="AI196" i="24"/>
  <c r="D199" i="24"/>
  <c r="C199" i="24"/>
  <c r="F198" i="24"/>
  <c r="D211" i="20"/>
  <c r="F210" i="20"/>
  <c r="M210" i="20" s="1"/>
  <c r="C211" i="20"/>
  <c r="B211" i="20" s="1"/>
  <c r="L210" i="20"/>
  <c r="BB111" i="19"/>
  <c r="AI196" i="20"/>
  <c r="AQ112" i="19"/>
  <c r="AS111" i="19"/>
  <c r="AG111" i="19"/>
  <c r="AT111" i="19"/>
  <c r="AI111" i="19"/>
  <c r="AH111" i="19"/>
  <c r="AU111" i="19"/>
  <c r="O198" i="24"/>
  <c r="Q198" i="24" s="1"/>
  <c r="P197" i="24"/>
  <c r="AC198" i="24"/>
  <c r="AR198" i="24" s="1"/>
  <c r="AW197" i="24"/>
  <c r="Z197" i="24"/>
  <c r="AF197" i="24" s="1"/>
  <c r="AU197" i="24" s="1"/>
  <c r="AE197" i="24"/>
  <c r="AT197" i="24" s="1"/>
  <c r="W197" i="24"/>
  <c r="Y197" i="24" s="1"/>
  <c r="AQ197" i="24"/>
  <c r="AS196" i="24"/>
  <c r="BB196" i="24"/>
  <c r="AB198" i="24"/>
  <c r="AD197" i="24"/>
  <c r="AS197" i="24" s="1"/>
  <c r="AS212" i="23"/>
  <c r="BB212" i="23"/>
  <c r="AQ213" i="23"/>
  <c r="AI212" i="23"/>
  <c r="O213" i="23"/>
  <c r="Q213" i="23" s="1"/>
  <c r="AC201" i="22"/>
  <c r="AR201" i="22" s="1"/>
  <c r="AW200" i="22"/>
  <c r="AE200" i="22"/>
  <c r="AT200" i="22" s="1"/>
  <c r="Z200" i="22"/>
  <c r="AF200" i="22" s="1"/>
  <c r="AU200" i="22" s="1"/>
  <c r="P200" i="22"/>
  <c r="W200" i="22"/>
  <c r="Y200" i="22" s="1"/>
  <c r="AB201" i="22"/>
  <c r="AD200" i="22"/>
  <c r="P197" i="20"/>
  <c r="AC198" i="20"/>
  <c r="AR198" i="20" s="1"/>
  <c r="AW197" i="20"/>
  <c r="AE197" i="20"/>
  <c r="AT197" i="20" s="1"/>
  <c r="Z197" i="20"/>
  <c r="AF197" i="20" s="1"/>
  <c r="AU197" i="20" s="1"/>
  <c r="W197" i="20"/>
  <c r="Y197" i="20" s="1"/>
  <c r="O198" i="20"/>
  <c r="Q198" i="20" s="1"/>
  <c r="AB198" i="20"/>
  <c r="AQ197" i="20"/>
  <c r="BB196" i="20"/>
  <c r="AD197" i="20"/>
  <c r="AS197" i="20" s="1"/>
  <c r="D97" i="15" l="1"/>
  <c r="H103" i="32" s="1"/>
  <c r="F96" i="15"/>
  <c r="J96" i="15" s="1"/>
  <c r="L243" i="23"/>
  <c r="M242" i="22"/>
  <c r="L231" i="19"/>
  <c r="C233" i="19"/>
  <c r="B233" i="19" s="1"/>
  <c r="F232" i="19"/>
  <c r="M232" i="19" s="1"/>
  <c r="D233" i="19"/>
  <c r="D244" i="22"/>
  <c r="C244" i="22"/>
  <c r="B244" i="22" s="1"/>
  <c r="F243" i="22"/>
  <c r="L243" i="22" s="1"/>
  <c r="B244" i="23"/>
  <c r="B199" i="24"/>
  <c r="O199" i="24" s="1"/>
  <c r="Q199" i="24" s="1"/>
  <c r="L198" i="24"/>
  <c r="M198" i="24"/>
  <c r="C212" i="20"/>
  <c r="B212" i="20" s="1"/>
  <c r="F211" i="20"/>
  <c r="L211" i="20" s="1"/>
  <c r="D212" i="20"/>
  <c r="O112" i="19"/>
  <c r="Q112" i="19" s="1"/>
  <c r="P198" i="24"/>
  <c r="AC199" i="24"/>
  <c r="AR199" i="24" s="1"/>
  <c r="AW198" i="24"/>
  <c r="AE198" i="24"/>
  <c r="AT198" i="24" s="1"/>
  <c r="Z198" i="24"/>
  <c r="AF198" i="24" s="1"/>
  <c r="AU198" i="24" s="1"/>
  <c r="W198" i="24"/>
  <c r="Y198" i="24" s="1"/>
  <c r="AI197" i="24"/>
  <c r="BB197" i="24"/>
  <c r="AQ198" i="24"/>
  <c r="AB199" i="24"/>
  <c r="AD198" i="24"/>
  <c r="AS198" i="24" s="1"/>
  <c r="AB214" i="23"/>
  <c r="AQ214" i="23" s="1"/>
  <c r="AD213" i="23"/>
  <c r="AE213" i="23"/>
  <c r="AT213" i="23" s="1"/>
  <c r="Z213" i="23"/>
  <c r="AF213" i="23" s="1"/>
  <c r="AU213" i="23" s="1"/>
  <c r="AC214" i="23"/>
  <c r="AR214" i="23" s="1"/>
  <c r="AW213" i="23"/>
  <c r="P213" i="23"/>
  <c r="W213" i="23"/>
  <c r="Y213" i="23" s="1"/>
  <c r="AS200" i="22"/>
  <c r="BB200" i="22"/>
  <c r="AI200" i="22"/>
  <c r="O201" i="22"/>
  <c r="Q201" i="22" s="1"/>
  <c r="AQ201" i="22"/>
  <c r="O199" i="20"/>
  <c r="Q199" i="20" s="1"/>
  <c r="P198" i="20"/>
  <c r="AC199" i="20"/>
  <c r="AR199" i="20" s="1"/>
  <c r="AW198" i="20"/>
  <c r="AE198" i="20"/>
  <c r="AT198" i="20" s="1"/>
  <c r="Z198" i="20"/>
  <c r="AF198" i="20" s="1"/>
  <c r="AU198" i="20" s="1"/>
  <c r="W198" i="20"/>
  <c r="Y198" i="20" s="1"/>
  <c r="AQ198" i="20"/>
  <c r="AI197" i="20"/>
  <c r="BB197" i="20"/>
  <c r="AB199" i="20"/>
  <c r="AD198" i="20"/>
  <c r="AS198" i="20" s="1"/>
  <c r="C97" i="15" l="1"/>
  <c r="G103" i="32" s="1"/>
  <c r="F103" i="32" s="1"/>
  <c r="M211" i="20"/>
  <c r="M243" i="22"/>
  <c r="L232" i="19"/>
  <c r="C234" i="19"/>
  <c r="B234" i="19" s="1"/>
  <c r="F233" i="19"/>
  <c r="M233" i="19" s="1"/>
  <c r="D234" i="19"/>
  <c r="D245" i="22"/>
  <c r="C245" i="22"/>
  <c r="F244" i="22"/>
  <c r="M244" i="22" s="1"/>
  <c r="D245" i="23"/>
  <c r="C245" i="23"/>
  <c r="B245" i="23" s="1"/>
  <c r="F244" i="23"/>
  <c r="D200" i="24"/>
  <c r="AB200" i="24" s="1"/>
  <c r="F199" i="24"/>
  <c r="C200" i="24"/>
  <c r="C213" i="20"/>
  <c r="B213" i="20" s="1"/>
  <c r="D213" i="20"/>
  <c r="F212" i="20"/>
  <c r="M212" i="20" s="1"/>
  <c r="AB113" i="19"/>
  <c r="AD112" i="19"/>
  <c r="AE112" i="19"/>
  <c r="P112" i="19"/>
  <c r="Z112" i="19"/>
  <c r="AF112" i="19" s="1"/>
  <c r="AC113" i="19"/>
  <c r="AR113" i="19" s="1"/>
  <c r="W112" i="19"/>
  <c r="Y112" i="19" s="1"/>
  <c r="AW112" i="19"/>
  <c r="AI198" i="24"/>
  <c r="BB198" i="24"/>
  <c r="AQ199" i="24"/>
  <c r="P199" i="24"/>
  <c r="AC200" i="24"/>
  <c r="AR200" i="24" s="1"/>
  <c r="AW199" i="24"/>
  <c r="Z199" i="24"/>
  <c r="AF199" i="24" s="1"/>
  <c r="AU199" i="24" s="1"/>
  <c r="AE199" i="24"/>
  <c r="AT199" i="24" s="1"/>
  <c r="W199" i="24"/>
  <c r="Y199" i="24" s="1"/>
  <c r="AI213" i="23"/>
  <c r="AS213" i="23"/>
  <c r="BB213" i="23"/>
  <c r="O214" i="23"/>
  <c r="Q214" i="23" s="1"/>
  <c r="AB202" i="22"/>
  <c r="AD201" i="22"/>
  <c r="AC202" i="22"/>
  <c r="AR202" i="22" s="1"/>
  <c r="AW201" i="22"/>
  <c r="AE201" i="22"/>
  <c r="AT201" i="22" s="1"/>
  <c r="Z201" i="22"/>
  <c r="AF201" i="22" s="1"/>
  <c r="AU201" i="22" s="1"/>
  <c r="P201" i="22"/>
  <c r="W201" i="22"/>
  <c r="Y201" i="22" s="1"/>
  <c r="AQ202" i="22"/>
  <c r="P199" i="20"/>
  <c r="AC200" i="20"/>
  <c r="AR200" i="20" s="1"/>
  <c r="AW199" i="20"/>
  <c r="AE199" i="20"/>
  <c r="AT199" i="20" s="1"/>
  <c r="Z199" i="20"/>
  <c r="AF199" i="20" s="1"/>
  <c r="AU199" i="20" s="1"/>
  <c r="W199" i="20"/>
  <c r="Y199" i="20" s="1"/>
  <c r="O200" i="20"/>
  <c r="Q200" i="20" s="1"/>
  <c r="AB200" i="20"/>
  <c r="AQ199" i="20"/>
  <c r="AI198" i="20"/>
  <c r="BB198" i="20"/>
  <c r="AD199" i="20"/>
  <c r="AS199" i="20" s="1"/>
  <c r="B97" i="15" l="1"/>
  <c r="L233" i="19"/>
  <c r="C235" i="19"/>
  <c r="B235" i="19" s="1"/>
  <c r="F234" i="19"/>
  <c r="M234" i="19" s="1"/>
  <c r="D235" i="19"/>
  <c r="L244" i="22"/>
  <c r="B245" i="22"/>
  <c r="D246" i="23"/>
  <c r="C246" i="23"/>
  <c r="F245" i="23"/>
  <c r="M245" i="23" s="1"/>
  <c r="L244" i="23"/>
  <c r="M244" i="23"/>
  <c r="B200" i="24"/>
  <c r="L199" i="24"/>
  <c r="M199" i="24"/>
  <c r="AD199" i="24"/>
  <c r="AS199" i="24" s="1"/>
  <c r="C214" i="20"/>
  <c r="B214" i="20" s="1"/>
  <c r="F213" i="20"/>
  <c r="M213" i="20" s="1"/>
  <c r="D214" i="20"/>
  <c r="L212" i="20"/>
  <c r="L213" i="20"/>
  <c r="BB112" i="19"/>
  <c r="AH112" i="19"/>
  <c r="AU112" i="19"/>
  <c r="AQ113" i="19"/>
  <c r="AI112" i="19"/>
  <c r="AT112" i="19"/>
  <c r="AG112" i="19"/>
  <c r="AS112" i="19"/>
  <c r="AQ200" i="24"/>
  <c r="BB199" i="24"/>
  <c r="AD214" i="23"/>
  <c r="AB215" i="23"/>
  <c r="AE214" i="23"/>
  <c r="AT214" i="23" s="1"/>
  <c r="Z214" i="23"/>
  <c r="AF214" i="23" s="1"/>
  <c r="AU214" i="23" s="1"/>
  <c r="AC215" i="23"/>
  <c r="AR215" i="23" s="1"/>
  <c r="AW214" i="23"/>
  <c r="P214" i="23"/>
  <c r="W214" i="23"/>
  <c r="Y214" i="23" s="1"/>
  <c r="AS201" i="22"/>
  <c r="BB201" i="22"/>
  <c r="O202" i="22"/>
  <c r="Q202" i="22" s="1"/>
  <c r="AI201" i="22"/>
  <c r="O201" i="20"/>
  <c r="Q201" i="20" s="1"/>
  <c r="P200" i="20"/>
  <c r="AC201" i="20"/>
  <c r="AR201" i="20" s="1"/>
  <c r="AW200" i="20"/>
  <c r="AE200" i="20"/>
  <c r="AT200" i="20" s="1"/>
  <c r="Z200" i="20"/>
  <c r="AF200" i="20" s="1"/>
  <c r="AU200" i="20" s="1"/>
  <c r="W200" i="20"/>
  <c r="Y200" i="20" s="1"/>
  <c r="AI199" i="20"/>
  <c r="BB199" i="20"/>
  <c r="AQ200" i="20"/>
  <c r="AB201" i="20"/>
  <c r="AD200" i="20"/>
  <c r="AS200" i="20" s="1"/>
  <c r="F97" i="15" l="1"/>
  <c r="J97" i="15" s="1"/>
  <c r="D98" i="15"/>
  <c r="H104" i="32" s="1"/>
  <c r="AI199" i="24"/>
  <c r="L234" i="19"/>
  <c r="C236" i="19"/>
  <c r="B236" i="19" s="1"/>
  <c r="F235" i="19"/>
  <c r="M235" i="19" s="1"/>
  <c r="D236" i="19"/>
  <c r="D246" i="22"/>
  <c r="C246" i="22"/>
  <c r="B246" i="22" s="1"/>
  <c r="F245" i="22"/>
  <c r="L245" i="23"/>
  <c r="B246" i="23"/>
  <c r="D201" i="24"/>
  <c r="F200" i="24"/>
  <c r="C201" i="24"/>
  <c r="O200" i="24"/>
  <c r="Q200" i="24" s="1"/>
  <c r="D215" i="20"/>
  <c r="C215" i="20"/>
  <c r="F214" i="20"/>
  <c r="G214" i="20"/>
  <c r="M214" i="20" s="1"/>
  <c r="L214" i="20"/>
  <c r="O113" i="19"/>
  <c r="Q113" i="19" s="1"/>
  <c r="AQ215" i="23"/>
  <c r="AI214" i="23"/>
  <c r="O215" i="23"/>
  <c r="Q215" i="23" s="1"/>
  <c r="AS214" i="23"/>
  <c r="BB214" i="23"/>
  <c r="AC203" i="22"/>
  <c r="AR203" i="22" s="1"/>
  <c r="AW202" i="22"/>
  <c r="AE202" i="22"/>
  <c r="AT202" i="22" s="1"/>
  <c r="Z202" i="22"/>
  <c r="AF202" i="22" s="1"/>
  <c r="AU202" i="22" s="1"/>
  <c r="P202" i="22"/>
  <c r="W202" i="22"/>
  <c r="Y202" i="22" s="1"/>
  <c r="AB203" i="22"/>
  <c r="AD202" i="22"/>
  <c r="AI200" i="20"/>
  <c r="P201" i="20"/>
  <c r="AC202" i="20"/>
  <c r="AR202" i="20" s="1"/>
  <c r="AW201" i="20"/>
  <c r="AE201" i="20"/>
  <c r="AT201" i="20" s="1"/>
  <c r="Z201" i="20"/>
  <c r="AF201" i="20" s="1"/>
  <c r="AU201" i="20" s="1"/>
  <c r="W201" i="20"/>
  <c r="Y201" i="20" s="1"/>
  <c r="BB200" i="20"/>
  <c r="O202" i="20"/>
  <c r="Q202" i="20" s="1"/>
  <c r="AQ201" i="20"/>
  <c r="AB202" i="20"/>
  <c r="AD201" i="20"/>
  <c r="AS201" i="20" s="1"/>
  <c r="C98" i="15" l="1"/>
  <c r="G104" i="32" s="1"/>
  <c r="F104" i="32" s="1"/>
  <c r="L235" i="19"/>
  <c r="C237" i="19"/>
  <c r="B237" i="19" s="1"/>
  <c r="F236" i="19"/>
  <c r="M236" i="19" s="1"/>
  <c r="D237" i="19"/>
  <c r="L245" i="22"/>
  <c r="M245" i="22"/>
  <c r="D247" i="22"/>
  <c r="C247" i="22"/>
  <c r="B247" i="22" s="1"/>
  <c r="F246" i="22"/>
  <c r="L246" i="22" s="1"/>
  <c r="D247" i="23"/>
  <c r="C247" i="23"/>
  <c r="B247" i="23" s="1"/>
  <c r="F246" i="23"/>
  <c r="L200" i="24"/>
  <c r="M200" i="24"/>
  <c r="AD200" i="24"/>
  <c r="AB201" i="24"/>
  <c r="AQ201" i="24" s="1"/>
  <c r="P200" i="24"/>
  <c r="W200" i="24"/>
  <c r="Y200" i="24" s="1"/>
  <c r="AC201" i="24"/>
  <c r="AR201" i="24" s="1"/>
  <c r="AE200" i="24"/>
  <c r="AT200" i="24" s="1"/>
  <c r="AW200" i="24"/>
  <c r="Z200" i="24"/>
  <c r="AF200" i="24" s="1"/>
  <c r="AU200" i="24" s="1"/>
  <c r="B201" i="24"/>
  <c r="B215" i="20"/>
  <c r="P113" i="19"/>
  <c r="Z113" i="19"/>
  <c r="AF113" i="19" s="1"/>
  <c r="AC114" i="19"/>
  <c r="AR114" i="19" s="1"/>
  <c r="W113" i="19"/>
  <c r="Y113" i="19" s="1"/>
  <c r="AW113" i="19"/>
  <c r="AE113" i="19"/>
  <c r="AB114" i="19"/>
  <c r="AD113" i="19"/>
  <c r="AD215" i="23"/>
  <c r="AE215" i="23"/>
  <c r="AT215" i="23" s="1"/>
  <c r="Z215" i="23"/>
  <c r="AF215" i="23" s="1"/>
  <c r="AU215" i="23" s="1"/>
  <c r="AC216" i="23"/>
  <c r="AR216" i="23" s="1"/>
  <c r="AW215" i="23"/>
  <c r="P215" i="23"/>
  <c r="W215" i="23"/>
  <c r="Y215" i="23" s="1"/>
  <c r="AB216" i="23"/>
  <c r="AS202" i="22"/>
  <c r="BB202" i="22"/>
  <c r="AI202" i="22"/>
  <c r="O203" i="22"/>
  <c r="Q203" i="22" s="1"/>
  <c r="AQ203" i="22"/>
  <c r="P202" i="20"/>
  <c r="AC203" i="20"/>
  <c r="AR203" i="20" s="1"/>
  <c r="AW202" i="20"/>
  <c r="AE202" i="20"/>
  <c r="AT202" i="20" s="1"/>
  <c r="Z202" i="20"/>
  <c r="AF202" i="20" s="1"/>
  <c r="AU202" i="20" s="1"/>
  <c r="W202" i="20"/>
  <c r="Y202" i="20" s="1"/>
  <c r="BB201" i="20"/>
  <c r="AB203" i="20"/>
  <c r="AD202" i="20"/>
  <c r="AS202" i="20" s="1"/>
  <c r="AQ202" i="20"/>
  <c r="AI201" i="20"/>
  <c r="B98" i="15" l="1"/>
  <c r="L236" i="19"/>
  <c r="M246" i="22"/>
  <c r="C238" i="19"/>
  <c r="B238" i="19" s="1"/>
  <c r="F237" i="19"/>
  <c r="M237" i="19" s="1"/>
  <c r="D238" i="19"/>
  <c r="D248" i="22"/>
  <c r="C248" i="22"/>
  <c r="B248" i="22" s="1"/>
  <c r="F247" i="22"/>
  <c r="L247" i="22" s="1"/>
  <c r="F247" i="23"/>
  <c r="M247" i="23" s="1"/>
  <c r="D248" i="23"/>
  <c r="C248" i="23"/>
  <c r="L246" i="23"/>
  <c r="M246" i="23"/>
  <c r="L247" i="23"/>
  <c r="AI200" i="24"/>
  <c r="D202" i="24"/>
  <c r="C202" i="24"/>
  <c r="B202" i="24" s="1"/>
  <c r="F201" i="24"/>
  <c r="O201" i="24"/>
  <c r="Q201" i="24" s="1"/>
  <c r="AS200" i="24"/>
  <c r="BB200" i="24"/>
  <c r="C216" i="20"/>
  <c r="F215" i="20"/>
  <c r="D216" i="20"/>
  <c r="O114" i="19"/>
  <c r="Q114" i="19" s="1"/>
  <c r="AI113" i="19"/>
  <c r="AS113" i="19"/>
  <c r="AG113" i="19"/>
  <c r="AT113" i="19"/>
  <c r="AU113" i="19"/>
  <c r="AH113" i="19"/>
  <c r="BB113" i="19"/>
  <c r="AQ114" i="19"/>
  <c r="AI215" i="23"/>
  <c r="AQ216" i="23"/>
  <c r="O216" i="23"/>
  <c r="Q216" i="23" s="1"/>
  <c r="AS215" i="23"/>
  <c r="BB215" i="23"/>
  <c r="AD203" i="22"/>
  <c r="AB204" i="22"/>
  <c r="AC204" i="22"/>
  <c r="AR204" i="22" s="1"/>
  <c r="AE203" i="22"/>
  <c r="AT203" i="22" s="1"/>
  <c r="Z203" i="22"/>
  <c r="AF203" i="22" s="1"/>
  <c r="AU203" i="22" s="1"/>
  <c r="P203" i="22"/>
  <c r="AW203" i="22"/>
  <c r="W203" i="22"/>
  <c r="Y203" i="22" s="1"/>
  <c r="BB202" i="20"/>
  <c r="O203" i="20"/>
  <c r="Q203" i="20" s="1"/>
  <c r="AI202" i="20"/>
  <c r="AQ203" i="20"/>
  <c r="F98" i="15" l="1"/>
  <c r="J98" i="15" s="1"/>
  <c r="D99" i="15"/>
  <c r="H105" i="32" s="1"/>
  <c r="M247" i="22"/>
  <c r="L237" i="19"/>
  <c r="F238" i="19"/>
  <c r="D239" i="19"/>
  <c r="C239" i="19"/>
  <c r="G238" i="19"/>
  <c r="D249" i="22"/>
  <c r="C249" i="22"/>
  <c r="F248" i="22"/>
  <c r="M248" i="22" s="1"/>
  <c r="B248" i="23"/>
  <c r="AW201" i="24"/>
  <c r="W201" i="24"/>
  <c r="Y201" i="24" s="1"/>
  <c r="AC202" i="24"/>
  <c r="AR202" i="24" s="1"/>
  <c r="Z201" i="24"/>
  <c r="AF201" i="24" s="1"/>
  <c r="AU201" i="24" s="1"/>
  <c r="AE201" i="24"/>
  <c r="AT201" i="24" s="1"/>
  <c r="P201" i="24"/>
  <c r="AB202" i="24"/>
  <c r="C203" i="24"/>
  <c r="B203" i="24" s="1"/>
  <c r="G202" i="24"/>
  <c r="D203" i="24"/>
  <c r="AB203" i="24" s="1"/>
  <c r="F202" i="24"/>
  <c r="O202" i="24"/>
  <c r="Q202" i="24" s="1"/>
  <c r="AD201" i="24"/>
  <c r="AS201" i="24" s="1"/>
  <c r="L201" i="24"/>
  <c r="M201" i="24"/>
  <c r="L215" i="20"/>
  <c r="M215" i="20"/>
  <c r="B216" i="20"/>
  <c r="AE114" i="19"/>
  <c r="AC115" i="19"/>
  <c r="AR115" i="19" s="1"/>
  <c r="W114" i="19"/>
  <c r="Y114" i="19" s="1"/>
  <c r="Z114" i="19"/>
  <c r="AF114" i="19" s="1"/>
  <c r="P114" i="19"/>
  <c r="AW114" i="19"/>
  <c r="AB115" i="19"/>
  <c r="AD114" i="19"/>
  <c r="AE216" i="23"/>
  <c r="AT216" i="23" s="1"/>
  <c r="Z216" i="23"/>
  <c r="AF216" i="23" s="1"/>
  <c r="AU216" i="23" s="1"/>
  <c r="AC217" i="23"/>
  <c r="AR217" i="23" s="1"/>
  <c r="AW216" i="23"/>
  <c r="P216" i="23"/>
  <c r="W216" i="23"/>
  <c r="Y216" i="23" s="1"/>
  <c r="AD216" i="23"/>
  <c r="AB217" i="23"/>
  <c r="AQ204" i="22"/>
  <c r="AS203" i="22"/>
  <c r="BB203" i="22"/>
  <c r="AI203" i="22"/>
  <c r="O204" i="22"/>
  <c r="Q204" i="22" s="1"/>
  <c r="O204" i="20"/>
  <c r="Q204" i="20" s="1"/>
  <c r="P203" i="20"/>
  <c r="AC204" i="20"/>
  <c r="AR204" i="20" s="1"/>
  <c r="AW203" i="20"/>
  <c r="AE203" i="20"/>
  <c r="AT203" i="20" s="1"/>
  <c r="Z203" i="20"/>
  <c r="AF203" i="20" s="1"/>
  <c r="AU203" i="20" s="1"/>
  <c r="W203" i="20"/>
  <c r="Y203" i="20" s="1"/>
  <c r="AB204" i="20"/>
  <c r="AD203" i="20"/>
  <c r="C99" i="15" l="1"/>
  <c r="G105" i="32" s="1"/>
  <c r="F105" i="32" s="1"/>
  <c r="L238" i="19"/>
  <c r="M238" i="19"/>
  <c r="B239" i="19"/>
  <c r="L248" i="22"/>
  <c r="B249" i="22"/>
  <c r="D249" i="23"/>
  <c r="C249" i="23"/>
  <c r="B249" i="23" s="1"/>
  <c r="F248" i="23"/>
  <c r="C204" i="24"/>
  <c r="F203" i="24"/>
  <c r="AD203" i="24" s="1"/>
  <c r="B204" i="24"/>
  <c r="D204" i="24"/>
  <c r="O203" i="24"/>
  <c r="Q203" i="24" s="1"/>
  <c r="AQ202" i="24"/>
  <c r="AQ203" i="24"/>
  <c r="AI201" i="24"/>
  <c r="BB201" i="24"/>
  <c r="Z202" i="24"/>
  <c r="AF202" i="24" s="1"/>
  <c r="AU202" i="24" s="1"/>
  <c r="AC203" i="24"/>
  <c r="AR203" i="24" s="1"/>
  <c r="AW202" i="24"/>
  <c r="W202" i="24"/>
  <c r="Y202" i="24" s="1"/>
  <c r="P202" i="24"/>
  <c r="M202" i="24"/>
  <c r="AE202" i="24"/>
  <c r="AT202" i="24" s="1"/>
  <c r="AD202" i="24"/>
  <c r="AS202" i="24" s="1"/>
  <c r="BB202" i="24"/>
  <c r="L203" i="24"/>
  <c r="L202" i="24"/>
  <c r="D217" i="20"/>
  <c r="F216" i="20"/>
  <c r="C217" i="20"/>
  <c r="B217" i="20" s="1"/>
  <c r="AH114" i="19"/>
  <c r="AU114" i="19"/>
  <c r="AI114" i="19"/>
  <c r="AS114" i="19"/>
  <c r="BB114" i="19"/>
  <c r="AQ115" i="19"/>
  <c r="AG114" i="19"/>
  <c r="AT114" i="19"/>
  <c r="AS216" i="23"/>
  <c r="BB216" i="23"/>
  <c r="AQ217" i="23"/>
  <c r="AI216" i="23"/>
  <c r="O217" i="23"/>
  <c r="Q217" i="23" s="1"/>
  <c r="AB205" i="22"/>
  <c r="AQ205" i="22" s="1"/>
  <c r="AD204" i="22"/>
  <c r="O205" i="22"/>
  <c r="Q205" i="22" s="1"/>
  <c r="P204" i="22"/>
  <c r="AW204" i="22"/>
  <c r="Z204" i="22"/>
  <c r="AF204" i="22" s="1"/>
  <c r="AU204" i="22" s="1"/>
  <c r="AC205" i="22"/>
  <c r="AR205" i="22" s="1"/>
  <c r="AE204" i="22"/>
  <c r="AT204" i="22" s="1"/>
  <c r="W204" i="22"/>
  <c r="Y204" i="22" s="1"/>
  <c r="P204" i="20"/>
  <c r="AC205" i="20"/>
  <c r="AR205" i="20" s="1"/>
  <c r="AW204" i="20"/>
  <c r="AE204" i="20"/>
  <c r="AT204" i="20" s="1"/>
  <c r="Z204" i="20"/>
  <c r="AF204" i="20" s="1"/>
  <c r="AU204" i="20" s="1"/>
  <c r="W204" i="20"/>
  <c r="Y204" i="20" s="1"/>
  <c r="AS203" i="20"/>
  <c r="BB203" i="20"/>
  <c r="AI203" i="20"/>
  <c r="O205" i="20"/>
  <c r="Q205" i="20" s="1"/>
  <c r="AB205" i="20"/>
  <c r="AQ204" i="20"/>
  <c r="AD204" i="20"/>
  <c r="AS204" i="20" s="1"/>
  <c r="B99" i="15" l="1"/>
  <c r="AB204" i="24"/>
  <c r="AQ204" i="24" s="1"/>
  <c r="D240" i="19"/>
  <c r="C240" i="19"/>
  <c r="F239" i="19"/>
  <c r="D250" i="22"/>
  <c r="C250" i="22"/>
  <c r="B250" i="22" s="1"/>
  <c r="F249" i="22"/>
  <c r="D250" i="23"/>
  <c r="C250" i="23"/>
  <c r="F249" i="23"/>
  <c r="L248" i="23"/>
  <c r="M248" i="23"/>
  <c r="M249" i="23"/>
  <c r="L249" i="23"/>
  <c r="C205" i="24"/>
  <c r="F204" i="24"/>
  <c r="D205" i="24"/>
  <c r="O204" i="24"/>
  <c r="Q204" i="24" s="1"/>
  <c r="AS203" i="24"/>
  <c r="M203" i="24"/>
  <c r="AI202" i="24"/>
  <c r="AE203" i="24"/>
  <c r="AC204" i="24"/>
  <c r="AR204" i="24" s="1"/>
  <c r="Z203" i="24"/>
  <c r="AF203" i="24" s="1"/>
  <c r="AU203" i="24" s="1"/>
  <c r="P203" i="24"/>
  <c r="AW203" i="24"/>
  <c r="W203" i="24"/>
  <c r="Y203" i="24" s="1"/>
  <c r="AI203" i="24" s="1"/>
  <c r="M204" i="24"/>
  <c r="L204" i="24"/>
  <c r="D218" i="20"/>
  <c r="F217" i="20"/>
  <c r="M217" i="20" s="1"/>
  <c r="C218" i="20"/>
  <c r="B218" i="20" s="1"/>
  <c r="L216" i="20"/>
  <c r="M216" i="20"/>
  <c r="AB218" i="23"/>
  <c r="AQ218" i="23" s="1"/>
  <c r="O115" i="19"/>
  <c r="Q115" i="19" s="1"/>
  <c r="AD217" i="23"/>
  <c r="AE217" i="23"/>
  <c r="AT217" i="23" s="1"/>
  <c r="Z217" i="23"/>
  <c r="AF217" i="23" s="1"/>
  <c r="AU217" i="23" s="1"/>
  <c r="AC218" i="23"/>
  <c r="AR218" i="23" s="1"/>
  <c r="AW217" i="23"/>
  <c r="P217" i="23"/>
  <c r="W217" i="23"/>
  <c r="Y217" i="23" s="1"/>
  <c r="AI204" i="22"/>
  <c r="AB206" i="22"/>
  <c r="AS204" i="22"/>
  <c r="BB204" i="22"/>
  <c r="P205" i="22"/>
  <c r="AC206" i="22"/>
  <c r="AR206" i="22" s="1"/>
  <c r="AE205" i="22"/>
  <c r="AT205" i="22" s="1"/>
  <c r="AW205" i="22"/>
  <c r="Z205" i="22"/>
  <c r="AF205" i="22" s="1"/>
  <c r="AU205" i="22" s="1"/>
  <c r="W205" i="22"/>
  <c r="Y205" i="22" s="1"/>
  <c r="O206" i="22"/>
  <c r="Q206" i="22" s="1"/>
  <c r="AD205" i="22"/>
  <c r="P205" i="20"/>
  <c r="AC206" i="20"/>
  <c r="AR206" i="20" s="1"/>
  <c r="AW205" i="20"/>
  <c r="AE205" i="20"/>
  <c r="AT205" i="20" s="1"/>
  <c r="Z205" i="20"/>
  <c r="AF205" i="20" s="1"/>
  <c r="AU205" i="20" s="1"/>
  <c r="W205" i="20"/>
  <c r="Y205" i="20" s="1"/>
  <c r="AD205" i="20"/>
  <c r="AS205" i="20" s="1"/>
  <c r="BB204" i="20"/>
  <c r="AI204" i="20"/>
  <c r="AQ205" i="20"/>
  <c r="AB206" i="20"/>
  <c r="F99" i="15" l="1"/>
  <c r="J99" i="15" s="1"/>
  <c r="D100" i="15"/>
  <c r="H106" i="32" s="1"/>
  <c r="AB205" i="24"/>
  <c r="AQ205" i="24" s="1"/>
  <c r="L239" i="19"/>
  <c r="M239" i="19"/>
  <c r="B240" i="19"/>
  <c r="G250" i="22"/>
  <c r="M250" i="22" s="1"/>
  <c r="F250" i="22"/>
  <c r="L249" i="22"/>
  <c r="M249" i="22"/>
  <c r="L250" i="22"/>
  <c r="B250" i="23"/>
  <c r="AD204" i="24"/>
  <c r="AT203" i="24"/>
  <c r="BB203" i="24"/>
  <c r="AE204" i="24"/>
  <c r="AT204" i="24" s="1"/>
  <c r="P204" i="24"/>
  <c r="AW204" i="24"/>
  <c r="W204" i="24"/>
  <c r="Y204" i="24" s="1"/>
  <c r="AC205" i="24"/>
  <c r="AR205" i="24" s="1"/>
  <c r="Z204" i="24"/>
  <c r="AF204" i="24" s="1"/>
  <c r="AU204" i="24" s="1"/>
  <c r="AI204" i="24"/>
  <c r="B205" i="24"/>
  <c r="D219" i="20"/>
  <c r="C219" i="20"/>
  <c r="B219" i="20" s="1"/>
  <c r="F218" i="20"/>
  <c r="L218" i="20" s="1"/>
  <c r="L217" i="20"/>
  <c r="Z115" i="19"/>
  <c r="AF115" i="19" s="1"/>
  <c r="P115" i="19"/>
  <c r="AE115" i="19"/>
  <c r="AC116" i="19"/>
  <c r="AR116" i="19" s="1"/>
  <c r="W115" i="19"/>
  <c r="Y115" i="19" s="1"/>
  <c r="AW115" i="19"/>
  <c r="AB116" i="19"/>
  <c r="AD115" i="19"/>
  <c r="O218" i="23"/>
  <c r="Q218" i="23" s="1"/>
  <c r="AS217" i="23"/>
  <c r="BB217" i="23"/>
  <c r="AI217" i="23"/>
  <c r="P206" i="22"/>
  <c r="AW206" i="22"/>
  <c r="AE206" i="22"/>
  <c r="AT206" i="22" s="1"/>
  <c r="AC207" i="22"/>
  <c r="AR207" i="22" s="1"/>
  <c r="Z206" i="22"/>
  <c r="AF206" i="22" s="1"/>
  <c r="AU206" i="22" s="1"/>
  <c r="W206" i="22"/>
  <c r="Y206" i="22" s="1"/>
  <c r="AQ206" i="22"/>
  <c r="AB207" i="22"/>
  <c r="AS205" i="22"/>
  <c r="BB205" i="22"/>
  <c r="O207" i="22"/>
  <c r="Q207" i="22" s="1"/>
  <c r="AD206" i="22"/>
  <c r="AS206" i="22" s="1"/>
  <c r="AI205" i="22"/>
  <c r="AI205" i="20"/>
  <c r="BB205" i="20"/>
  <c r="O206" i="20"/>
  <c r="Q206" i="20" s="1"/>
  <c r="AQ206" i="20"/>
  <c r="C100" i="15" l="1"/>
  <c r="G106" i="32" s="1"/>
  <c r="F106" i="32" s="1"/>
  <c r="D241" i="19"/>
  <c r="C241" i="19"/>
  <c r="F240" i="19"/>
  <c r="G250" i="23"/>
  <c r="F250" i="23"/>
  <c r="C206" i="24"/>
  <c r="B206" i="24" s="1"/>
  <c r="F205" i="24"/>
  <c r="D206" i="24"/>
  <c r="AB206" i="24" s="1"/>
  <c r="AQ206" i="24" s="1"/>
  <c r="O205" i="24"/>
  <c r="Q205" i="24" s="1"/>
  <c r="AS204" i="24"/>
  <c r="BB204" i="24"/>
  <c r="C220" i="20"/>
  <c r="D220" i="20"/>
  <c r="F219" i="20"/>
  <c r="M218" i="20"/>
  <c r="L219" i="20"/>
  <c r="M219" i="20"/>
  <c r="O116" i="19"/>
  <c r="Q116" i="19" s="1"/>
  <c r="AT115" i="19"/>
  <c r="AG115" i="19"/>
  <c r="AS115" i="19"/>
  <c r="BB115" i="19"/>
  <c r="AQ116" i="19"/>
  <c r="AI115" i="19"/>
  <c r="AH115" i="19"/>
  <c r="AU115" i="19"/>
  <c r="AD218" i="23"/>
  <c r="AE218" i="23"/>
  <c r="AT218" i="23" s="1"/>
  <c r="Z218" i="23"/>
  <c r="AF218" i="23" s="1"/>
  <c r="AU218" i="23" s="1"/>
  <c r="AC219" i="23"/>
  <c r="AR219" i="23" s="1"/>
  <c r="AW218" i="23"/>
  <c r="P218" i="23"/>
  <c r="W218" i="23"/>
  <c r="Y218" i="23" s="1"/>
  <c r="AB219" i="23"/>
  <c r="AB207" i="20"/>
  <c r="AQ207" i="20" s="1"/>
  <c r="P207" i="22"/>
  <c r="AW207" i="22"/>
  <c r="Z207" i="22"/>
  <c r="AF207" i="22" s="1"/>
  <c r="AU207" i="22" s="1"/>
  <c r="AC208" i="22"/>
  <c r="AR208" i="22" s="1"/>
  <c r="AE207" i="22"/>
  <c r="AT207" i="22" s="1"/>
  <c r="W207" i="22"/>
  <c r="Y207" i="22" s="1"/>
  <c r="BB206" i="22"/>
  <c r="AB208" i="22"/>
  <c r="AD207" i="22"/>
  <c r="AS207" i="22" s="1"/>
  <c r="AQ207" i="22"/>
  <c r="AI206" i="22"/>
  <c r="AD206" i="20"/>
  <c r="P206" i="20"/>
  <c r="AC207" i="20"/>
  <c r="AR207" i="20" s="1"/>
  <c r="AW206" i="20"/>
  <c r="AE206" i="20"/>
  <c r="AT206" i="20" s="1"/>
  <c r="Z206" i="20"/>
  <c r="AF206" i="20" s="1"/>
  <c r="AU206" i="20" s="1"/>
  <c r="W206" i="20"/>
  <c r="Y206" i="20" s="1"/>
  <c r="B100" i="15" l="1"/>
  <c r="L250" i="23"/>
  <c r="L240" i="19"/>
  <c r="M240" i="19"/>
  <c r="B241" i="19"/>
  <c r="M250" i="23"/>
  <c r="C207" i="24"/>
  <c r="B207" i="24" s="1"/>
  <c r="F206" i="24"/>
  <c r="L206" i="24" s="1"/>
  <c r="D207" i="24"/>
  <c r="O206" i="24"/>
  <c r="Q206" i="24" s="1"/>
  <c r="AD205" i="24"/>
  <c r="AS205" i="24" s="1"/>
  <c r="L205" i="24"/>
  <c r="M205" i="24"/>
  <c r="P205" i="24"/>
  <c r="Z205" i="24"/>
  <c r="AF205" i="24" s="1"/>
  <c r="AU205" i="24" s="1"/>
  <c r="AW205" i="24"/>
  <c r="W205" i="24"/>
  <c r="Y205" i="24" s="1"/>
  <c r="AC206" i="24"/>
  <c r="AR206" i="24" s="1"/>
  <c r="AE205" i="24"/>
  <c r="AT205" i="24" s="1"/>
  <c r="M206" i="24"/>
  <c r="B220" i="20"/>
  <c r="AD116" i="19"/>
  <c r="AE116" i="19"/>
  <c r="P116" i="19"/>
  <c r="Z116" i="19"/>
  <c r="AF116" i="19" s="1"/>
  <c r="AC117" i="19"/>
  <c r="AR117" i="19" s="1"/>
  <c r="W116" i="19"/>
  <c r="Y116" i="19" s="1"/>
  <c r="AW116" i="19"/>
  <c r="AB117" i="19"/>
  <c r="O219" i="23"/>
  <c r="Q219" i="23" s="1"/>
  <c r="AQ219" i="23"/>
  <c r="AI218" i="23"/>
  <c r="AS218" i="23"/>
  <c r="BB218" i="23"/>
  <c r="BB207" i="22"/>
  <c r="AI207" i="22"/>
  <c r="AQ208" i="22"/>
  <c r="O208" i="22"/>
  <c r="Q208" i="22" s="1"/>
  <c r="O207" i="20"/>
  <c r="Q207" i="20" s="1"/>
  <c r="AI206" i="20"/>
  <c r="AS206" i="20"/>
  <c r="BB206" i="20"/>
  <c r="D101" i="15" l="1"/>
  <c r="H107" i="32" s="1"/>
  <c r="F100" i="15"/>
  <c r="J100" i="15" s="1"/>
  <c r="AB207" i="24"/>
  <c r="AQ207" i="24" s="1"/>
  <c r="D242" i="19"/>
  <c r="F241" i="19"/>
  <c r="C242" i="19"/>
  <c r="C208" i="24"/>
  <c r="F207" i="24"/>
  <c r="B208" i="24"/>
  <c r="D208" i="24"/>
  <c r="O207" i="24"/>
  <c r="Q207" i="24" s="1"/>
  <c r="BB205" i="24"/>
  <c r="AD206" i="24"/>
  <c r="AS206" i="24" s="1"/>
  <c r="AI205" i="24"/>
  <c r="Z206" i="24"/>
  <c r="AF206" i="24" s="1"/>
  <c r="AU206" i="24" s="1"/>
  <c r="AC207" i="24"/>
  <c r="AR207" i="24" s="1"/>
  <c r="P206" i="24"/>
  <c r="AW206" i="24"/>
  <c r="W206" i="24"/>
  <c r="Y206" i="24" s="1"/>
  <c r="AE206" i="24"/>
  <c r="AT206" i="24" s="1"/>
  <c r="M207" i="24"/>
  <c r="L207" i="24"/>
  <c r="D221" i="20"/>
  <c r="F220" i="20"/>
  <c r="C221" i="20"/>
  <c r="BB116" i="19"/>
  <c r="AH116" i="19"/>
  <c r="AU116" i="19"/>
  <c r="AQ117" i="19"/>
  <c r="AS116" i="19"/>
  <c r="AI116" i="19"/>
  <c r="AT116" i="19"/>
  <c r="AG116" i="19"/>
  <c r="AD219" i="23"/>
  <c r="AE219" i="23"/>
  <c r="AT219" i="23" s="1"/>
  <c r="Z219" i="23"/>
  <c r="AF219" i="23" s="1"/>
  <c r="AU219" i="23" s="1"/>
  <c r="AC220" i="23"/>
  <c r="AR220" i="23" s="1"/>
  <c r="AW219" i="23"/>
  <c r="P219" i="23"/>
  <c r="W219" i="23"/>
  <c r="Y219" i="23" s="1"/>
  <c r="AB220" i="23"/>
  <c r="AB209" i="22"/>
  <c r="AD208" i="22"/>
  <c r="P208" i="22"/>
  <c r="AC209" i="22"/>
  <c r="AR209" i="22" s="1"/>
  <c r="Z208" i="22"/>
  <c r="AF208" i="22" s="1"/>
  <c r="AU208" i="22" s="1"/>
  <c r="AW208" i="22"/>
  <c r="AE208" i="22"/>
  <c r="AT208" i="22" s="1"/>
  <c r="W208" i="22"/>
  <c r="Y208" i="22" s="1"/>
  <c r="AQ209" i="22"/>
  <c r="O208" i="20"/>
  <c r="Q208" i="20" s="1"/>
  <c r="P207" i="20"/>
  <c r="AC208" i="20"/>
  <c r="AR208" i="20" s="1"/>
  <c r="AW207" i="20"/>
  <c r="AE207" i="20"/>
  <c r="AT207" i="20" s="1"/>
  <c r="Z207" i="20"/>
  <c r="AF207" i="20" s="1"/>
  <c r="AU207" i="20" s="1"/>
  <c r="W207" i="20"/>
  <c r="Y207" i="20" s="1"/>
  <c r="AB208" i="20"/>
  <c r="AD207" i="20"/>
  <c r="C101" i="15" l="1"/>
  <c r="G107" i="32" s="1"/>
  <c r="F107" i="32" s="1"/>
  <c r="AI206" i="24"/>
  <c r="L241" i="19"/>
  <c r="M241" i="19"/>
  <c r="B242" i="19"/>
  <c r="BB206" i="24"/>
  <c r="AB208" i="24"/>
  <c r="AQ208" i="24" s="1"/>
  <c r="C209" i="24"/>
  <c r="B209" i="24" s="1"/>
  <c r="F208" i="24"/>
  <c r="M208" i="24" s="1"/>
  <c r="D209" i="24"/>
  <c r="O208" i="24"/>
  <c r="Q208" i="24" s="1"/>
  <c r="AD207" i="24"/>
  <c r="Z207" i="24"/>
  <c r="AF207" i="24" s="1"/>
  <c r="AU207" i="24" s="1"/>
  <c r="W207" i="24"/>
  <c r="Y207" i="24" s="1"/>
  <c r="AW207" i="24"/>
  <c r="AE207" i="24"/>
  <c r="AT207" i="24" s="1"/>
  <c r="P207" i="24"/>
  <c r="AC208" i="24"/>
  <c r="AR208" i="24" s="1"/>
  <c r="L208" i="24"/>
  <c r="L220" i="20"/>
  <c r="M220" i="20"/>
  <c r="B221" i="20"/>
  <c r="O117" i="19"/>
  <c r="Q117" i="19" s="1"/>
  <c r="O220" i="23"/>
  <c r="Q220" i="23" s="1"/>
  <c r="AQ220" i="23"/>
  <c r="AI219" i="23"/>
  <c r="AS219" i="23"/>
  <c r="BB219" i="23"/>
  <c r="AI208" i="22"/>
  <c r="AS208" i="22"/>
  <c r="BB208" i="22"/>
  <c r="O209" i="22"/>
  <c r="Q209" i="22" s="1"/>
  <c r="P208" i="20"/>
  <c r="AC209" i="20"/>
  <c r="AR209" i="20" s="1"/>
  <c r="AW208" i="20"/>
  <c r="AE208" i="20"/>
  <c r="AT208" i="20" s="1"/>
  <c r="Z208" i="20"/>
  <c r="AF208" i="20" s="1"/>
  <c r="AU208" i="20" s="1"/>
  <c r="W208" i="20"/>
  <c r="Y208" i="20" s="1"/>
  <c r="AS207" i="20"/>
  <c r="BB207" i="20"/>
  <c r="AI207" i="20"/>
  <c r="O209" i="20"/>
  <c r="Q209" i="20" s="1"/>
  <c r="AB209" i="20"/>
  <c r="AQ208" i="20"/>
  <c r="AD208" i="20"/>
  <c r="AS208" i="20" s="1"/>
  <c r="B101" i="15" l="1"/>
  <c r="AI207" i="24"/>
  <c r="D243" i="19"/>
  <c r="C243" i="19"/>
  <c r="F242" i="19"/>
  <c r="AC209" i="24"/>
  <c r="AR209" i="24" s="1"/>
  <c r="Z208" i="24"/>
  <c r="AF208" i="24" s="1"/>
  <c r="AU208" i="24" s="1"/>
  <c r="AW208" i="24"/>
  <c r="W208" i="24"/>
  <c r="Y208" i="24" s="1"/>
  <c r="AE208" i="24"/>
  <c r="AT208" i="24" s="1"/>
  <c r="P208" i="24"/>
  <c r="C210" i="24"/>
  <c r="F209" i="24"/>
  <c r="D210" i="24"/>
  <c r="O209" i="24"/>
  <c r="Q209" i="24" s="1"/>
  <c r="AB209" i="24"/>
  <c r="AQ209" i="24" s="1"/>
  <c r="BB207" i="24"/>
  <c r="AS207" i="24"/>
  <c r="AD208" i="24"/>
  <c r="AS208" i="24" s="1"/>
  <c r="D222" i="20"/>
  <c r="F221" i="20"/>
  <c r="C222" i="20"/>
  <c r="Z117" i="19"/>
  <c r="AF117" i="19" s="1"/>
  <c r="P117" i="19"/>
  <c r="AC118" i="19"/>
  <c r="AR118" i="19" s="1"/>
  <c r="AW117" i="19"/>
  <c r="W117" i="19"/>
  <c r="Y117" i="19" s="1"/>
  <c r="AE117" i="19"/>
  <c r="AB118" i="19"/>
  <c r="AD117" i="19"/>
  <c r="AD220" i="23"/>
  <c r="AC221" i="23"/>
  <c r="AR221" i="23" s="1"/>
  <c r="AW220" i="23"/>
  <c r="AE220" i="23"/>
  <c r="AT220" i="23" s="1"/>
  <c r="Z220" i="23"/>
  <c r="AF220" i="23" s="1"/>
  <c r="AU220" i="23" s="1"/>
  <c r="P220" i="23"/>
  <c r="W220" i="23"/>
  <c r="Y220" i="23" s="1"/>
  <c r="O221" i="23"/>
  <c r="Q221" i="23" s="1"/>
  <c r="AB221" i="23"/>
  <c r="P209" i="22"/>
  <c r="AC210" i="22"/>
  <c r="AR210" i="22" s="1"/>
  <c r="AE209" i="22"/>
  <c r="AT209" i="22" s="1"/>
  <c r="AW209" i="22"/>
  <c r="Z209" i="22"/>
  <c r="AF209" i="22" s="1"/>
  <c r="AU209" i="22" s="1"/>
  <c r="W209" i="22"/>
  <c r="Y209" i="22" s="1"/>
  <c r="O210" i="22"/>
  <c r="Q210" i="22" s="1"/>
  <c r="AB210" i="22"/>
  <c r="AD209" i="22"/>
  <c r="P209" i="20"/>
  <c r="AC210" i="20"/>
  <c r="AR210" i="20" s="1"/>
  <c r="AW209" i="20"/>
  <c r="AE209" i="20"/>
  <c r="AT209" i="20" s="1"/>
  <c r="Z209" i="20"/>
  <c r="AF209" i="20" s="1"/>
  <c r="AU209" i="20" s="1"/>
  <c r="W209" i="20"/>
  <c r="Y209" i="20" s="1"/>
  <c r="AD209" i="20"/>
  <c r="AS209" i="20" s="1"/>
  <c r="BB208" i="20"/>
  <c r="AI208" i="20"/>
  <c r="AQ209" i="20"/>
  <c r="AB210" i="20"/>
  <c r="F101" i="15" l="1"/>
  <c r="J101" i="15" s="1"/>
  <c r="D102" i="15"/>
  <c r="H108" i="32" s="1"/>
  <c r="AI208" i="24"/>
  <c r="L242" i="19"/>
  <c r="M242" i="19"/>
  <c r="B243" i="19"/>
  <c r="Z209" i="24"/>
  <c r="AF209" i="24" s="1"/>
  <c r="AU209" i="24" s="1"/>
  <c r="AC210" i="24"/>
  <c r="AR210" i="24" s="1"/>
  <c r="AE209" i="24"/>
  <c r="AT209" i="24" s="1"/>
  <c r="AW209" i="24"/>
  <c r="W209" i="24"/>
  <c r="Y209" i="24" s="1"/>
  <c r="P209" i="24"/>
  <c r="BB208" i="24"/>
  <c r="AD209" i="24"/>
  <c r="L209" i="24"/>
  <c r="AB210" i="24"/>
  <c r="AQ210" i="24" s="1"/>
  <c r="B210" i="24"/>
  <c r="M209" i="24"/>
  <c r="M221" i="20"/>
  <c r="L221" i="20"/>
  <c r="B222" i="20"/>
  <c r="BB117" i="19"/>
  <c r="O118" i="19"/>
  <c r="Q118" i="19" s="1"/>
  <c r="AS117" i="19"/>
  <c r="AT117" i="19"/>
  <c r="AG117" i="19"/>
  <c r="AQ118" i="19"/>
  <c r="AI117" i="19"/>
  <c r="AH117" i="19"/>
  <c r="AU117" i="19"/>
  <c r="AC222" i="23"/>
  <c r="AR222" i="23" s="1"/>
  <c r="AW221" i="23"/>
  <c r="AE221" i="23"/>
  <c r="AT221" i="23" s="1"/>
  <c r="Z221" i="23"/>
  <c r="AF221" i="23" s="1"/>
  <c r="AU221" i="23" s="1"/>
  <c r="P221" i="23"/>
  <c r="W221" i="23"/>
  <c r="Y221" i="23" s="1"/>
  <c r="AD221" i="23"/>
  <c r="AS221" i="23" s="1"/>
  <c r="AI220" i="23"/>
  <c r="AB222" i="23"/>
  <c r="AQ221" i="23"/>
  <c r="AS220" i="23"/>
  <c r="BB220" i="23"/>
  <c r="AB211" i="22"/>
  <c r="AD210" i="22"/>
  <c r="AS210" i="22" s="1"/>
  <c r="AQ211" i="22"/>
  <c r="AI209" i="22"/>
  <c r="AS209" i="22"/>
  <c r="BB209" i="22"/>
  <c r="P210" i="22"/>
  <c r="AW210" i="22"/>
  <c r="AE210" i="22"/>
  <c r="AT210" i="22" s="1"/>
  <c r="AC211" i="22"/>
  <c r="AR211" i="22" s="1"/>
  <c r="Z210" i="22"/>
  <c r="AF210" i="22" s="1"/>
  <c r="AU210" i="22" s="1"/>
  <c r="W210" i="22"/>
  <c r="Y210" i="22" s="1"/>
  <c r="AQ210" i="22"/>
  <c r="AI209" i="20"/>
  <c r="BB209" i="20"/>
  <c r="O210" i="20"/>
  <c r="Q210" i="20" s="1"/>
  <c r="AQ210" i="20"/>
  <c r="C102" i="15" l="1"/>
  <c r="G108" i="32" s="1"/>
  <c r="F108" i="32" s="1"/>
  <c r="D244" i="19"/>
  <c r="C244" i="19"/>
  <c r="F243" i="19"/>
  <c r="AS209" i="24"/>
  <c r="BB209" i="24"/>
  <c r="C211" i="24"/>
  <c r="B211" i="24" s="1"/>
  <c r="F210" i="24"/>
  <c r="D211" i="24"/>
  <c r="O210" i="24"/>
  <c r="Q210" i="24" s="1"/>
  <c r="AI209" i="24"/>
  <c r="D223" i="20"/>
  <c r="C223" i="20"/>
  <c r="B223" i="20" s="1"/>
  <c r="F222" i="20"/>
  <c r="P118" i="19"/>
  <c r="AC119" i="19"/>
  <c r="AR119" i="19" s="1"/>
  <c r="AW118" i="19"/>
  <c r="Z118" i="19"/>
  <c r="AF118" i="19" s="1"/>
  <c r="W118" i="19"/>
  <c r="Y118" i="19" s="1"/>
  <c r="AD118" i="19"/>
  <c r="AE118" i="19"/>
  <c r="AB119" i="19"/>
  <c r="BB221" i="23"/>
  <c r="AI221" i="23"/>
  <c r="O222" i="23"/>
  <c r="Q222" i="23" s="1"/>
  <c r="AQ222" i="23"/>
  <c r="AB211" i="20"/>
  <c r="AQ211" i="20" s="1"/>
  <c r="BB210" i="22"/>
  <c r="AI210" i="22"/>
  <c r="O211" i="22"/>
  <c r="Q211" i="22" s="1"/>
  <c r="AD210" i="20"/>
  <c r="AC211" i="20"/>
  <c r="AR211" i="20" s="1"/>
  <c r="P210" i="20"/>
  <c r="AW210" i="20"/>
  <c r="AE210" i="20"/>
  <c r="AT210" i="20" s="1"/>
  <c r="Z210" i="20"/>
  <c r="AF210" i="20" s="1"/>
  <c r="AU210" i="20" s="1"/>
  <c r="W210" i="20"/>
  <c r="Y210" i="20" s="1"/>
  <c r="B102" i="15" l="1"/>
  <c r="L243" i="19"/>
  <c r="M243" i="19"/>
  <c r="B244" i="19"/>
  <c r="C212" i="24"/>
  <c r="B212" i="24" s="1"/>
  <c r="F211" i="24"/>
  <c r="D212" i="24"/>
  <c r="O211" i="24"/>
  <c r="Q211" i="24" s="1"/>
  <c r="Z210" i="24"/>
  <c r="AF210" i="24" s="1"/>
  <c r="AU210" i="24" s="1"/>
  <c r="AE210" i="24"/>
  <c r="AT210" i="24" s="1"/>
  <c r="W210" i="24"/>
  <c r="Y210" i="24" s="1"/>
  <c r="AC211" i="24"/>
  <c r="AR211" i="24" s="1"/>
  <c r="P210" i="24"/>
  <c r="AW210" i="24"/>
  <c r="M210" i="24"/>
  <c r="AD210" i="24"/>
  <c r="L210" i="24"/>
  <c r="M211" i="24"/>
  <c r="L211" i="24"/>
  <c r="AB211" i="24"/>
  <c r="AQ211" i="24" s="1"/>
  <c r="C224" i="20"/>
  <c r="D224" i="20"/>
  <c r="F223" i="20"/>
  <c r="L223" i="20" s="1"/>
  <c r="L222" i="20"/>
  <c r="M222" i="20"/>
  <c r="M223" i="20"/>
  <c r="BB118" i="19"/>
  <c r="AT118" i="19"/>
  <c r="AG118" i="19"/>
  <c r="AH118" i="19"/>
  <c r="AU118" i="19"/>
  <c r="AQ119" i="19"/>
  <c r="AS118" i="19"/>
  <c r="AI118" i="19"/>
  <c r="AC223" i="23"/>
  <c r="AR223" i="23" s="1"/>
  <c r="AW222" i="23"/>
  <c r="AE222" i="23"/>
  <c r="AT222" i="23" s="1"/>
  <c r="Z222" i="23"/>
  <c r="AF222" i="23" s="1"/>
  <c r="AU222" i="23" s="1"/>
  <c r="P222" i="23"/>
  <c r="W222" i="23"/>
  <c r="Y222" i="23" s="1"/>
  <c r="AB223" i="23"/>
  <c r="AD222" i="23"/>
  <c r="O212" i="22"/>
  <c r="Q212" i="22" s="1"/>
  <c r="AB212" i="22"/>
  <c r="P211" i="22"/>
  <c r="AW211" i="22"/>
  <c r="Z211" i="22"/>
  <c r="AF211" i="22" s="1"/>
  <c r="AU211" i="22" s="1"/>
  <c r="AC212" i="22"/>
  <c r="AR212" i="22" s="1"/>
  <c r="AE211" i="22"/>
  <c r="AT211" i="22" s="1"/>
  <c r="W211" i="22"/>
  <c r="Y211" i="22" s="1"/>
  <c r="AD211" i="22"/>
  <c r="O211" i="20"/>
  <c r="Q211" i="20" s="1"/>
  <c r="AI210" i="20"/>
  <c r="AS210" i="20"/>
  <c r="BB210" i="20"/>
  <c r="D103" i="15" l="1"/>
  <c r="H109" i="32" s="1"/>
  <c r="F102" i="15"/>
  <c r="J102" i="15" s="1"/>
  <c r="AI210" i="24"/>
  <c r="AB212" i="24"/>
  <c r="AQ212" i="24" s="1"/>
  <c r="D245" i="19"/>
  <c r="C245" i="19"/>
  <c r="F244" i="19"/>
  <c r="C213" i="24"/>
  <c r="B213" i="24" s="1"/>
  <c r="F212" i="24"/>
  <c r="L212" i="24" s="1"/>
  <c r="D213" i="24"/>
  <c r="AB213" i="24" s="1"/>
  <c r="AQ213" i="24" s="1"/>
  <c r="O212" i="24"/>
  <c r="Q212" i="24" s="1"/>
  <c r="AD211" i="24"/>
  <c r="BB210" i="24"/>
  <c r="AS210" i="24"/>
  <c r="W211" i="24"/>
  <c r="Y211" i="24" s="1"/>
  <c r="AE211" i="24"/>
  <c r="AT211" i="24" s="1"/>
  <c r="P211" i="24"/>
  <c r="AC212" i="24"/>
  <c r="AR212" i="24" s="1"/>
  <c r="Z211" i="24"/>
  <c r="AF211" i="24" s="1"/>
  <c r="AU211" i="24" s="1"/>
  <c r="AW211" i="24"/>
  <c r="M212" i="24"/>
  <c r="B224" i="20"/>
  <c r="O119" i="19"/>
  <c r="Q119" i="19" s="1"/>
  <c r="AS222" i="23"/>
  <c r="BB222" i="23"/>
  <c r="AI222" i="23"/>
  <c r="O223" i="23"/>
  <c r="Q223" i="23" s="1"/>
  <c r="AQ223" i="23"/>
  <c r="O213" i="22"/>
  <c r="Q213" i="22" s="1"/>
  <c r="P212" i="22"/>
  <c r="Z212" i="22"/>
  <c r="AF212" i="22" s="1"/>
  <c r="AU212" i="22" s="1"/>
  <c r="AC213" i="22"/>
  <c r="AR213" i="22" s="1"/>
  <c r="AE212" i="22"/>
  <c r="AT212" i="22" s="1"/>
  <c r="AW212" i="22"/>
  <c r="W212" i="22"/>
  <c r="Y212" i="22" s="1"/>
  <c r="AS211" i="22"/>
  <c r="BB211" i="22"/>
  <c r="AQ212" i="22"/>
  <c r="AB213" i="22"/>
  <c r="AI211" i="22"/>
  <c r="AD212" i="22"/>
  <c r="AS212" i="22" s="1"/>
  <c r="AE211" i="20"/>
  <c r="AT211" i="20" s="1"/>
  <c r="Z211" i="20"/>
  <c r="AF211" i="20" s="1"/>
  <c r="AU211" i="20" s="1"/>
  <c r="AC212" i="20"/>
  <c r="AR212" i="20" s="1"/>
  <c r="P211" i="20"/>
  <c r="AW211" i="20"/>
  <c r="W211" i="20"/>
  <c r="Y211" i="20" s="1"/>
  <c r="AB212" i="20"/>
  <c r="AD211" i="20"/>
  <c r="C103" i="15" l="1"/>
  <c r="G109" i="32" s="1"/>
  <c r="F109" i="32" s="1"/>
  <c r="AI211" i="24"/>
  <c r="L244" i="19"/>
  <c r="M244" i="19"/>
  <c r="B245" i="19"/>
  <c r="AS211" i="24"/>
  <c r="BB211" i="24"/>
  <c r="AD212" i="24"/>
  <c r="C214" i="24"/>
  <c r="F213" i="24"/>
  <c r="D214" i="24"/>
  <c r="O213" i="24"/>
  <c r="Q213" i="24" s="1"/>
  <c r="AE212" i="24"/>
  <c r="AT212" i="24" s="1"/>
  <c r="AC213" i="24"/>
  <c r="AR213" i="24" s="1"/>
  <c r="Z212" i="24"/>
  <c r="AF212" i="24" s="1"/>
  <c r="AU212" i="24" s="1"/>
  <c r="W212" i="24"/>
  <c r="Y212" i="24" s="1"/>
  <c r="P212" i="24"/>
  <c r="AW212" i="24"/>
  <c r="M213" i="24"/>
  <c r="L213" i="24"/>
  <c r="D225" i="20"/>
  <c r="F224" i="20"/>
  <c r="C225" i="20"/>
  <c r="B225" i="20" s="1"/>
  <c r="AB120" i="19"/>
  <c r="AW119" i="19"/>
  <c r="AE119" i="19"/>
  <c r="AC120" i="19"/>
  <c r="AR120" i="19" s="1"/>
  <c r="Z119" i="19"/>
  <c r="AF119" i="19" s="1"/>
  <c r="W119" i="19"/>
  <c r="Y119" i="19" s="1"/>
  <c r="P119" i="19"/>
  <c r="AD119" i="19"/>
  <c r="O224" i="23"/>
  <c r="AD223" i="23"/>
  <c r="AC224" i="23"/>
  <c r="AR224" i="23" s="1"/>
  <c r="AW223" i="23"/>
  <c r="Q224" i="23"/>
  <c r="AE223" i="23"/>
  <c r="AT223" i="23" s="1"/>
  <c r="Z223" i="23"/>
  <c r="AF223" i="23" s="1"/>
  <c r="AU223" i="23" s="1"/>
  <c r="P223" i="23"/>
  <c r="W223" i="23"/>
  <c r="Y223" i="23" s="1"/>
  <c r="AB224" i="23"/>
  <c r="O214" i="22"/>
  <c r="P213" i="22"/>
  <c r="AC214" i="22"/>
  <c r="AR214" i="22" s="1"/>
  <c r="AE213" i="22"/>
  <c r="AT213" i="22" s="1"/>
  <c r="AW213" i="22"/>
  <c r="Z213" i="22"/>
  <c r="AF213" i="22" s="1"/>
  <c r="AU213" i="22" s="1"/>
  <c r="Q214" i="22"/>
  <c r="W213" i="22"/>
  <c r="Y213" i="22" s="1"/>
  <c r="AQ213" i="22"/>
  <c r="BB212" i="22"/>
  <c r="AI212" i="22"/>
  <c r="AB214" i="22"/>
  <c r="AD213" i="22"/>
  <c r="AS213" i="22" s="1"/>
  <c r="AQ212" i="20"/>
  <c r="AI211" i="20"/>
  <c r="O212" i="20"/>
  <c r="Q212" i="20" s="1"/>
  <c r="AS211" i="20"/>
  <c r="BB211" i="20"/>
  <c r="B103" i="15" l="1"/>
  <c r="AI212" i="24"/>
  <c r="D246" i="19"/>
  <c r="F245" i="19"/>
  <c r="C246" i="19"/>
  <c r="AB214" i="24"/>
  <c r="AQ214" i="24" s="1"/>
  <c r="B214" i="24"/>
  <c r="P213" i="24"/>
  <c r="W213" i="24"/>
  <c r="Y213" i="24" s="1"/>
  <c r="AC214" i="24"/>
  <c r="AR214" i="24" s="1"/>
  <c r="Z213" i="24"/>
  <c r="AF213" i="24" s="1"/>
  <c r="AU213" i="24" s="1"/>
  <c r="AW213" i="24"/>
  <c r="AE213" i="24"/>
  <c r="AT213" i="24" s="1"/>
  <c r="AS212" i="24"/>
  <c r="BB212" i="24"/>
  <c r="AD213" i="24"/>
  <c r="D226" i="20"/>
  <c r="F225" i="20"/>
  <c r="C226" i="20"/>
  <c r="M225" i="20"/>
  <c r="L225" i="20"/>
  <c r="L224" i="20"/>
  <c r="M224" i="20"/>
  <c r="BB119" i="19"/>
  <c r="AI119" i="19"/>
  <c r="AS119" i="19"/>
  <c r="AU119" i="19"/>
  <c r="AH119" i="19"/>
  <c r="AQ120" i="19"/>
  <c r="AG119" i="19"/>
  <c r="AT119" i="19"/>
  <c r="AD224" i="23"/>
  <c r="AS224" i="23" s="1"/>
  <c r="AI223" i="23"/>
  <c r="AC225" i="23"/>
  <c r="AR225" i="23" s="1"/>
  <c r="AW224" i="23"/>
  <c r="AE224" i="23"/>
  <c r="AT224" i="23" s="1"/>
  <c r="Z224" i="23"/>
  <c r="AF224" i="23" s="1"/>
  <c r="AU224" i="23" s="1"/>
  <c r="P224" i="23"/>
  <c r="W224" i="23"/>
  <c r="Y224" i="23" s="1"/>
  <c r="O225" i="23"/>
  <c r="Q225" i="23" s="1"/>
  <c r="AQ224" i="23"/>
  <c r="AS223" i="23"/>
  <c r="BB223" i="23"/>
  <c r="AB225" i="23"/>
  <c r="AB215" i="22"/>
  <c r="AI213" i="22"/>
  <c r="P214" i="22"/>
  <c r="AW214" i="22"/>
  <c r="AE214" i="22"/>
  <c r="AT214" i="22" s="1"/>
  <c r="Z214" i="22"/>
  <c r="AF214" i="22" s="1"/>
  <c r="AU214" i="22" s="1"/>
  <c r="AC215" i="22"/>
  <c r="AR215" i="22" s="1"/>
  <c r="W214" i="22"/>
  <c r="Y214" i="22" s="1"/>
  <c r="O215" i="22"/>
  <c r="Q215" i="22" s="1"/>
  <c r="AQ214" i="22"/>
  <c r="BB213" i="22"/>
  <c r="AD214" i="22"/>
  <c r="AS214" i="22" s="1"/>
  <c r="AE212" i="20"/>
  <c r="AT212" i="20" s="1"/>
  <c r="Z212" i="20"/>
  <c r="AF212" i="20" s="1"/>
  <c r="AU212" i="20" s="1"/>
  <c r="AC213" i="20"/>
  <c r="AR213" i="20" s="1"/>
  <c r="P212" i="20"/>
  <c r="AW212" i="20"/>
  <c r="W212" i="20"/>
  <c r="Y212" i="20" s="1"/>
  <c r="AB213" i="20"/>
  <c r="AD212" i="20"/>
  <c r="F103" i="15" l="1"/>
  <c r="J103" i="15" s="1"/>
  <c r="D104" i="15"/>
  <c r="H110" i="32" s="1"/>
  <c r="L245" i="19"/>
  <c r="M245" i="19"/>
  <c r="B246" i="19"/>
  <c r="D215" i="24"/>
  <c r="F214" i="24"/>
  <c r="C215" i="24"/>
  <c r="G214" i="24"/>
  <c r="O214" i="24"/>
  <c r="Q214" i="24" s="1"/>
  <c r="AS213" i="24"/>
  <c r="BB213" i="24"/>
  <c r="AI213" i="24"/>
  <c r="B226" i="20"/>
  <c r="BB224" i="23"/>
  <c r="O120" i="19"/>
  <c r="Q120" i="19" s="1"/>
  <c r="AC226" i="23"/>
  <c r="AR226" i="23" s="1"/>
  <c r="AW225" i="23"/>
  <c r="AE225" i="23"/>
  <c r="AT225" i="23" s="1"/>
  <c r="Z225" i="23"/>
  <c r="AF225" i="23" s="1"/>
  <c r="AU225" i="23" s="1"/>
  <c r="P225" i="23"/>
  <c r="W225" i="23"/>
  <c r="Y225" i="23" s="1"/>
  <c r="AB226" i="23"/>
  <c r="AQ225" i="23"/>
  <c r="AD225" i="23"/>
  <c r="AS225" i="23" s="1"/>
  <c r="AI224" i="23"/>
  <c r="AC216" i="22"/>
  <c r="AR216" i="22" s="1"/>
  <c r="P215" i="22"/>
  <c r="Z215" i="22"/>
  <c r="AF215" i="22" s="1"/>
  <c r="AU215" i="22" s="1"/>
  <c r="AE215" i="22"/>
  <c r="AT215" i="22" s="1"/>
  <c r="AW215" i="22"/>
  <c r="W215" i="22"/>
  <c r="Y215" i="22" s="1"/>
  <c r="BB214" i="22"/>
  <c r="AD215" i="22"/>
  <c r="AS215" i="22" s="1"/>
  <c r="AQ215" i="22"/>
  <c r="AB216" i="22"/>
  <c r="AI214" i="22"/>
  <c r="AQ213" i="20"/>
  <c r="AI212" i="20"/>
  <c r="O213" i="20"/>
  <c r="Q213" i="20" s="1"/>
  <c r="AS212" i="20"/>
  <c r="BB212" i="20"/>
  <c r="C104" i="15" l="1"/>
  <c r="G110" i="32" s="1"/>
  <c r="F110" i="32" s="1"/>
  <c r="D247" i="19"/>
  <c r="C247" i="19"/>
  <c r="F246" i="19"/>
  <c r="AD214" i="24"/>
  <c r="AS214" i="24" s="1"/>
  <c r="L214" i="24"/>
  <c r="AW214" i="24"/>
  <c r="W214" i="24"/>
  <c r="Y214" i="24" s="1"/>
  <c r="P214" i="24"/>
  <c r="Z214" i="24"/>
  <c r="AF214" i="24" s="1"/>
  <c r="AU214" i="24" s="1"/>
  <c r="AC215" i="24"/>
  <c r="AR215" i="24" s="1"/>
  <c r="B215" i="24"/>
  <c r="M214" i="24"/>
  <c r="AE214" i="24"/>
  <c r="AT214" i="24" s="1"/>
  <c r="AB215" i="24"/>
  <c r="C227" i="20"/>
  <c r="B227" i="20" s="1"/>
  <c r="G226" i="20"/>
  <c r="D227" i="20"/>
  <c r="F226" i="20"/>
  <c r="AB121" i="19"/>
  <c r="AD120" i="19"/>
  <c r="AC121" i="19"/>
  <c r="AR121" i="19" s="1"/>
  <c r="P120" i="19"/>
  <c r="AE120" i="19"/>
  <c r="AW120" i="19"/>
  <c r="Z120" i="19"/>
  <c r="AF120" i="19" s="1"/>
  <c r="W120" i="19"/>
  <c r="Y120" i="19" s="1"/>
  <c r="BB225" i="23"/>
  <c r="O226" i="23"/>
  <c r="Q226" i="23" s="1"/>
  <c r="AI225" i="23"/>
  <c r="AQ226" i="23"/>
  <c r="AQ216" i="22"/>
  <c r="O216" i="22"/>
  <c r="Q216" i="22" s="1"/>
  <c r="BB215" i="22"/>
  <c r="AI215" i="22"/>
  <c r="AB214" i="20"/>
  <c r="AD213" i="20"/>
  <c r="AE213" i="20"/>
  <c r="AT213" i="20" s="1"/>
  <c r="Z213" i="20"/>
  <c r="AF213" i="20" s="1"/>
  <c r="AU213" i="20" s="1"/>
  <c r="AC214" i="20"/>
  <c r="AR214" i="20" s="1"/>
  <c r="AW213" i="20"/>
  <c r="P213" i="20"/>
  <c r="W213" i="20"/>
  <c r="Y213" i="20" s="1"/>
  <c r="B104" i="15" l="1"/>
  <c r="L226" i="20"/>
  <c r="L246" i="19"/>
  <c r="M246" i="19"/>
  <c r="B247" i="19"/>
  <c r="AQ215" i="24"/>
  <c r="D216" i="24"/>
  <c r="C216" i="24"/>
  <c r="B216" i="24" s="1"/>
  <c r="F215" i="24"/>
  <c r="O215" i="24"/>
  <c r="Q215" i="24" s="1"/>
  <c r="AI214" i="24"/>
  <c r="BB214" i="24"/>
  <c r="D228" i="20"/>
  <c r="F227" i="20"/>
  <c r="C228" i="20"/>
  <c r="M226" i="20"/>
  <c r="M227" i="20"/>
  <c r="L227" i="20"/>
  <c r="AI120" i="19"/>
  <c r="AQ121" i="19"/>
  <c r="AG120" i="19"/>
  <c r="AT120" i="19"/>
  <c r="BB120" i="19"/>
  <c r="AH120" i="19"/>
  <c r="AU120" i="19"/>
  <c r="AS120" i="19"/>
  <c r="AC227" i="23"/>
  <c r="AR227" i="23" s="1"/>
  <c r="AW226" i="23"/>
  <c r="AE226" i="23"/>
  <c r="AT226" i="23" s="1"/>
  <c r="Z226" i="23"/>
  <c r="AF226" i="23" s="1"/>
  <c r="AU226" i="23" s="1"/>
  <c r="P226" i="23"/>
  <c r="W226" i="23"/>
  <c r="Y226" i="23" s="1"/>
  <c r="AB227" i="23"/>
  <c r="AD226" i="23"/>
  <c r="AE216" i="22"/>
  <c r="AT216" i="22" s="1"/>
  <c r="AC217" i="22"/>
  <c r="AR217" i="22" s="1"/>
  <c r="AW216" i="22"/>
  <c r="P216" i="22"/>
  <c r="Z216" i="22"/>
  <c r="AF216" i="22" s="1"/>
  <c r="AU216" i="22" s="1"/>
  <c r="W216" i="22"/>
  <c r="Y216" i="22" s="1"/>
  <c r="AB217" i="22"/>
  <c r="AD216" i="22"/>
  <c r="AS213" i="20"/>
  <c r="BB213" i="20"/>
  <c r="AI213" i="20"/>
  <c r="O214" i="20"/>
  <c r="Q214" i="20" s="1"/>
  <c r="AQ214" i="20"/>
  <c r="F104" i="15" l="1"/>
  <c r="J104" i="15" s="1"/>
  <c r="D105" i="15"/>
  <c r="H111" i="32" s="1"/>
  <c r="D248" i="19"/>
  <c r="C248" i="19"/>
  <c r="F247" i="19"/>
  <c r="D217" i="24"/>
  <c r="F216" i="24"/>
  <c r="C217" i="24"/>
  <c r="O216" i="24"/>
  <c r="Q216" i="24" s="1"/>
  <c r="AD215" i="24"/>
  <c r="L215" i="24"/>
  <c r="M215" i="24"/>
  <c r="AB216" i="24"/>
  <c r="Z215" i="24"/>
  <c r="AF215" i="24" s="1"/>
  <c r="AU215" i="24" s="1"/>
  <c r="P215" i="24"/>
  <c r="AC216" i="24"/>
  <c r="AR216" i="24" s="1"/>
  <c r="AE215" i="24"/>
  <c r="AT215" i="24" s="1"/>
  <c r="AW215" i="24"/>
  <c r="W215" i="24"/>
  <c r="Y215" i="24" s="1"/>
  <c r="L216" i="24"/>
  <c r="M216" i="24"/>
  <c r="B228" i="20"/>
  <c r="O121" i="19"/>
  <c r="Q121" i="19" s="1"/>
  <c r="AS226" i="23"/>
  <c r="BB226" i="23"/>
  <c r="AI226" i="23"/>
  <c r="O227" i="23"/>
  <c r="Q227" i="23" s="1"/>
  <c r="AQ227" i="23"/>
  <c r="AS216" i="22"/>
  <c r="BB216" i="22"/>
  <c r="O217" i="22"/>
  <c r="Q217" i="22" s="1"/>
  <c r="AQ217" i="22"/>
  <c r="AI216" i="22"/>
  <c r="AD214" i="20"/>
  <c r="AE214" i="20"/>
  <c r="AT214" i="20" s="1"/>
  <c r="Z214" i="20"/>
  <c r="AF214" i="20" s="1"/>
  <c r="AU214" i="20" s="1"/>
  <c r="AC215" i="20"/>
  <c r="AR215" i="20" s="1"/>
  <c r="AW214" i="20"/>
  <c r="P214" i="20"/>
  <c r="W214" i="20"/>
  <c r="Y214" i="20" s="1"/>
  <c r="AB215" i="20"/>
  <c r="C105" i="15" l="1"/>
  <c r="G111" i="32" s="1"/>
  <c r="F111" i="32" s="1"/>
  <c r="L247" i="19"/>
  <c r="M247" i="19"/>
  <c r="B248" i="19"/>
  <c r="BB215" i="24"/>
  <c r="AD216" i="24"/>
  <c r="AQ216" i="24"/>
  <c r="AS215" i="24"/>
  <c r="B217" i="24"/>
  <c r="AE216" i="24"/>
  <c r="AT216" i="24" s="1"/>
  <c r="AW216" i="24"/>
  <c r="P216" i="24"/>
  <c r="Z216" i="24"/>
  <c r="AF216" i="24" s="1"/>
  <c r="AU216" i="24" s="1"/>
  <c r="AC217" i="24"/>
  <c r="AR217" i="24" s="1"/>
  <c r="W216" i="24"/>
  <c r="Y216" i="24" s="1"/>
  <c r="AI215" i="24"/>
  <c r="AB217" i="24"/>
  <c r="C229" i="20"/>
  <c r="B229" i="20" s="1"/>
  <c r="F228" i="20"/>
  <c r="D229" i="20"/>
  <c r="AW121" i="19"/>
  <c r="AE121" i="19"/>
  <c r="AC122" i="19"/>
  <c r="AR122" i="19" s="1"/>
  <c r="Z121" i="19"/>
  <c r="AF121" i="19" s="1"/>
  <c r="W121" i="19"/>
  <c r="Y121" i="19" s="1"/>
  <c r="P121" i="19"/>
  <c r="AD121" i="19"/>
  <c r="AB122" i="19"/>
  <c r="O228" i="23"/>
  <c r="AD227" i="23"/>
  <c r="AC228" i="23"/>
  <c r="AR228" i="23" s="1"/>
  <c r="AW227" i="23"/>
  <c r="Q228" i="23"/>
  <c r="AE227" i="23"/>
  <c r="AT227" i="23" s="1"/>
  <c r="Z227" i="23"/>
  <c r="AF227" i="23" s="1"/>
  <c r="AU227" i="23" s="1"/>
  <c r="P227" i="23"/>
  <c r="W227" i="23"/>
  <c r="Y227" i="23" s="1"/>
  <c r="AB228" i="23"/>
  <c r="AE217" i="22"/>
  <c r="AT217" i="22" s="1"/>
  <c r="AC218" i="22"/>
  <c r="AR218" i="22" s="1"/>
  <c r="AW217" i="22"/>
  <c r="Z217" i="22"/>
  <c r="AF217" i="22" s="1"/>
  <c r="AU217" i="22" s="1"/>
  <c r="P217" i="22"/>
  <c r="W217" i="22"/>
  <c r="Y217" i="22" s="1"/>
  <c r="AB218" i="22"/>
  <c r="AD217" i="22"/>
  <c r="O215" i="20"/>
  <c r="Q215" i="20" s="1"/>
  <c r="AQ215" i="20"/>
  <c r="AI214" i="20"/>
  <c r="AS214" i="20"/>
  <c r="BB214" i="20"/>
  <c r="B105" i="15" l="1"/>
  <c r="D249" i="19"/>
  <c r="C249" i="19"/>
  <c r="F248" i="19"/>
  <c r="AI216" i="24"/>
  <c r="AS216" i="24"/>
  <c r="BB216" i="24"/>
  <c r="AQ217" i="24"/>
  <c r="D218" i="24"/>
  <c r="F217" i="24"/>
  <c r="C218" i="24"/>
  <c r="B218" i="24" s="1"/>
  <c r="O217" i="24"/>
  <c r="Q217" i="24" s="1"/>
  <c r="C230" i="20"/>
  <c r="B230" i="20" s="1"/>
  <c r="F229" i="20"/>
  <c r="M229" i="20" s="1"/>
  <c r="D230" i="20"/>
  <c r="M228" i="20"/>
  <c r="L228" i="20"/>
  <c r="AQ122" i="19"/>
  <c r="AH121" i="19"/>
  <c r="AU121" i="19"/>
  <c r="AT121" i="19"/>
  <c r="AG121" i="19"/>
  <c r="AS121" i="19"/>
  <c r="BB121" i="19"/>
  <c r="AI121" i="19"/>
  <c r="AD228" i="23"/>
  <c r="AS228" i="23" s="1"/>
  <c r="AI227" i="23"/>
  <c r="AC229" i="23"/>
  <c r="AR229" i="23" s="1"/>
  <c r="AW228" i="23"/>
  <c r="AE228" i="23"/>
  <c r="AT228" i="23" s="1"/>
  <c r="Z228" i="23"/>
  <c r="AF228" i="23" s="1"/>
  <c r="AU228" i="23" s="1"/>
  <c r="P228" i="23"/>
  <c r="W228" i="23"/>
  <c r="Y228" i="23" s="1"/>
  <c r="O229" i="23"/>
  <c r="Q229" i="23" s="1"/>
  <c r="AQ228" i="23"/>
  <c r="AS227" i="23"/>
  <c r="BB227" i="23"/>
  <c r="AB229" i="23"/>
  <c r="AS217" i="22"/>
  <c r="BB217" i="22"/>
  <c r="AQ218" i="22"/>
  <c r="AI217" i="22"/>
  <c r="O218" i="22"/>
  <c r="Q218" i="22" s="1"/>
  <c r="AD215" i="20"/>
  <c r="AE215" i="20"/>
  <c r="AT215" i="20" s="1"/>
  <c r="Z215" i="20"/>
  <c r="AF215" i="20" s="1"/>
  <c r="AU215" i="20" s="1"/>
  <c r="AC216" i="20"/>
  <c r="AR216" i="20" s="1"/>
  <c r="AW215" i="20"/>
  <c r="P215" i="20"/>
  <c r="W215" i="20"/>
  <c r="Y215" i="20" s="1"/>
  <c r="AB216" i="20"/>
  <c r="F105" i="15" l="1"/>
  <c r="J105" i="15" s="1"/>
  <c r="D106" i="15"/>
  <c r="H112" i="32" s="1"/>
  <c r="L248" i="19"/>
  <c r="M248" i="19"/>
  <c r="B249" i="19"/>
  <c r="AD217" i="24"/>
  <c r="BB217" i="24" s="1"/>
  <c r="L217" i="24"/>
  <c r="M217" i="24"/>
  <c r="Z217" i="24"/>
  <c r="AF217" i="24" s="1"/>
  <c r="AU217" i="24" s="1"/>
  <c r="AW217" i="24"/>
  <c r="W217" i="24"/>
  <c r="Y217" i="24" s="1"/>
  <c r="AC218" i="24"/>
  <c r="AR218" i="24" s="1"/>
  <c r="P217" i="24"/>
  <c r="AE217" i="24"/>
  <c r="AT217" i="24" s="1"/>
  <c r="D219" i="24"/>
  <c r="C219" i="24"/>
  <c r="B219" i="24" s="1"/>
  <c r="F218" i="24"/>
  <c r="AD218" i="24" s="1"/>
  <c r="O218" i="24"/>
  <c r="Q218" i="24" s="1"/>
  <c r="L218" i="24"/>
  <c r="AB218" i="24"/>
  <c r="L229" i="20"/>
  <c r="C231" i="20"/>
  <c r="B231" i="20" s="1"/>
  <c r="F230" i="20"/>
  <c r="D231" i="20"/>
  <c r="L230" i="20"/>
  <c r="M230" i="20"/>
  <c r="BB228" i="23"/>
  <c r="O122" i="19"/>
  <c r="Q122" i="19" s="1"/>
  <c r="AC230" i="23"/>
  <c r="AR230" i="23" s="1"/>
  <c r="AW229" i="23"/>
  <c r="AE229" i="23"/>
  <c r="AT229" i="23" s="1"/>
  <c r="Z229" i="23"/>
  <c r="AF229" i="23" s="1"/>
  <c r="AU229" i="23" s="1"/>
  <c r="P229" i="23"/>
  <c r="W229" i="23"/>
  <c r="Y229" i="23" s="1"/>
  <c r="AB230" i="23"/>
  <c r="AQ229" i="23"/>
  <c r="AD229" i="23"/>
  <c r="AS229" i="23" s="1"/>
  <c r="AI228" i="23"/>
  <c r="AB219" i="22"/>
  <c r="AQ219" i="22" s="1"/>
  <c r="AC219" i="22"/>
  <c r="AR219" i="22" s="1"/>
  <c r="AE218" i="22"/>
  <c r="AT218" i="22" s="1"/>
  <c r="AW218" i="22"/>
  <c r="Z218" i="22"/>
  <c r="AF218" i="22" s="1"/>
  <c r="AU218" i="22" s="1"/>
  <c r="P218" i="22"/>
  <c r="W218" i="22"/>
  <c r="Y218" i="22" s="1"/>
  <c r="AD218" i="22"/>
  <c r="O216" i="20"/>
  <c r="Q216" i="20" s="1"/>
  <c r="AI215" i="20"/>
  <c r="AQ216" i="20"/>
  <c r="AS215" i="20"/>
  <c r="BB215" i="20"/>
  <c r="C106" i="15" l="1"/>
  <c r="G112" i="32" s="1"/>
  <c r="AS218" i="24"/>
  <c r="D250" i="19"/>
  <c r="F249" i="19"/>
  <c r="C250" i="19"/>
  <c r="D220" i="24"/>
  <c r="C220" i="24"/>
  <c r="F219" i="24"/>
  <c r="O219" i="24"/>
  <c r="Q219" i="24" s="1"/>
  <c r="AW218" i="24"/>
  <c r="P218" i="24"/>
  <c r="AE218" i="24"/>
  <c r="AT218" i="24" s="1"/>
  <c r="Z218" i="24"/>
  <c r="AF218" i="24" s="1"/>
  <c r="AU218" i="24" s="1"/>
  <c r="AC219" i="24"/>
  <c r="AR219" i="24" s="1"/>
  <c r="W218" i="24"/>
  <c r="Y218" i="24" s="1"/>
  <c r="AB219" i="24"/>
  <c r="AI217" i="24"/>
  <c r="AQ219" i="24"/>
  <c r="AQ218" i="24"/>
  <c r="M218" i="24"/>
  <c r="L219" i="24"/>
  <c r="AS217" i="24"/>
  <c r="D232" i="20"/>
  <c r="F231" i="20"/>
  <c r="M231" i="20" s="1"/>
  <c r="C232" i="20"/>
  <c r="AD122" i="19"/>
  <c r="P122" i="19"/>
  <c r="AE122" i="19"/>
  <c r="AC123" i="19"/>
  <c r="AR123" i="19" s="1"/>
  <c r="AW122" i="19"/>
  <c r="Z122" i="19"/>
  <c r="AF122" i="19" s="1"/>
  <c r="W122" i="19"/>
  <c r="Y122" i="19" s="1"/>
  <c r="AB123" i="19"/>
  <c r="BB229" i="23"/>
  <c r="O230" i="23"/>
  <c r="Q230" i="23" s="1"/>
  <c r="AI229" i="23"/>
  <c r="AQ230" i="23"/>
  <c r="O219" i="22"/>
  <c r="Q219" i="22" s="1"/>
  <c r="AS218" i="22"/>
  <c r="BB218" i="22"/>
  <c r="AI218" i="22"/>
  <c r="AD216" i="20"/>
  <c r="AE216" i="20"/>
  <c r="AT216" i="20" s="1"/>
  <c r="Z216" i="20"/>
  <c r="AF216" i="20" s="1"/>
  <c r="AU216" i="20" s="1"/>
  <c r="P216" i="20"/>
  <c r="AC217" i="20"/>
  <c r="AR217" i="20" s="1"/>
  <c r="AW216" i="20"/>
  <c r="W216" i="20"/>
  <c r="Y216" i="20" s="1"/>
  <c r="AB217" i="20"/>
  <c r="B106" i="15" l="1"/>
  <c r="L231" i="20"/>
  <c r="AD219" i="24"/>
  <c r="AI218" i="24"/>
  <c r="L249" i="19"/>
  <c r="M249" i="19"/>
  <c r="B250" i="19"/>
  <c r="AS219" i="24"/>
  <c r="BB219" i="24"/>
  <c r="BB218" i="24"/>
  <c r="AB220" i="24"/>
  <c r="AQ220" i="24" s="1"/>
  <c r="M219" i="24"/>
  <c r="P219" i="24"/>
  <c r="AC220" i="24"/>
  <c r="AR220" i="24" s="1"/>
  <c r="AE219" i="24"/>
  <c r="AT219" i="24" s="1"/>
  <c r="AW219" i="24"/>
  <c r="Z219" i="24"/>
  <c r="AF219" i="24" s="1"/>
  <c r="AU219" i="24" s="1"/>
  <c r="W219" i="24"/>
  <c r="Y219" i="24" s="1"/>
  <c r="B220" i="24"/>
  <c r="B232" i="20"/>
  <c r="BB122" i="19"/>
  <c r="AI122" i="19"/>
  <c r="AG122" i="19"/>
  <c r="AT122" i="19"/>
  <c r="AQ123" i="19"/>
  <c r="AU122" i="19"/>
  <c r="AH122" i="19"/>
  <c r="AS122" i="19"/>
  <c r="AB231" i="23"/>
  <c r="AD230" i="23"/>
  <c r="AC231" i="23"/>
  <c r="AR231" i="23" s="1"/>
  <c r="AW230" i="23"/>
  <c r="AE230" i="23"/>
  <c r="AT230" i="23" s="1"/>
  <c r="Z230" i="23"/>
  <c r="AF230" i="23" s="1"/>
  <c r="AU230" i="23" s="1"/>
  <c r="P230" i="23"/>
  <c r="W230" i="23"/>
  <c r="Y230" i="23" s="1"/>
  <c r="AB220" i="22"/>
  <c r="O220" i="22"/>
  <c r="Q220" i="22" s="1"/>
  <c r="P219" i="22"/>
  <c r="AC220" i="22"/>
  <c r="AR220" i="22" s="1"/>
  <c r="Z219" i="22"/>
  <c r="AF219" i="22" s="1"/>
  <c r="AU219" i="22" s="1"/>
  <c r="AE219" i="22"/>
  <c r="AT219" i="22" s="1"/>
  <c r="AW219" i="22"/>
  <c r="W219" i="22"/>
  <c r="Y219" i="22" s="1"/>
  <c r="AD219" i="22"/>
  <c r="AI216" i="20"/>
  <c r="AQ217" i="20"/>
  <c r="O217" i="20"/>
  <c r="Q217" i="20" s="1"/>
  <c r="AS216" i="20"/>
  <c r="BB216" i="20"/>
  <c r="G106" i="15" l="1"/>
  <c r="H106" i="15"/>
  <c r="F106" i="15"/>
  <c r="D107" i="15"/>
  <c r="H113" i="32" s="1"/>
  <c r="G250" i="19"/>
  <c r="F250" i="19"/>
  <c r="L250" i="19" s="1"/>
  <c r="D221" i="24"/>
  <c r="F220" i="24"/>
  <c r="C221" i="24"/>
  <c r="B221" i="24" s="1"/>
  <c r="O220" i="24"/>
  <c r="Q220" i="24" s="1"/>
  <c r="AI219" i="24"/>
  <c r="C233" i="20"/>
  <c r="B233" i="20" s="1"/>
  <c r="F232" i="20"/>
  <c r="D233" i="20"/>
  <c r="O123" i="19"/>
  <c r="Q123" i="19" s="1"/>
  <c r="AQ231" i="23"/>
  <c r="AS230" i="23"/>
  <c r="BB230" i="23"/>
  <c r="O231" i="23"/>
  <c r="Q231" i="23" s="1"/>
  <c r="AI230" i="23"/>
  <c r="AS219" i="22"/>
  <c r="BB219" i="22"/>
  <c r="P220" i="22"/>
  <c r="AW220" i="22"/>
  <c r="Z220" i="22"/>
  <c r="AF220" i="22" s="1"/>
  <c r="AU220" i="22" s="1"/>
  <c r="AC221" i="22"/>
  <c r="AR221" i="22" s="1"/>
  <c r="AE220" i="22"/>
  <c r="AT220" i="22" s="1"/>
  <c r="W220" i="22"/>
  <c r="Y220" i="22" s="1"/>
  <c r="O221" i="22"/>
  <c r="Q221" i="22" s="1"/>
  <c r="AB221" i="22"/>
  <c r="AD220" i="22"/>
  <c r="AS220" i="22" s="1"/>
  <c r="AI219" i="22"/>
  <c r="AQ220" i="22"/>
  <c r="AE217" i="20"/>
  <c r="AT217" i="20" s="1"/>
  <c r="Z217" i="20"/>
  <c r="AF217" i="20" s="1"/>
  <c r="AU217" i="20" s="1"/>
  <c r="P217" i="20"/>
  <c r="AC218" i="20"/>
  <c r="AR218" i="20" s="1"/>
  <c r="AW217" i="20"/>
  <c r="W217" i="20"/>
  <c r="Y217" i="20" s="1"/>
  <c r="AB218" i="20"/>
  <c r="AD217" i="20"/>
  <c r="N112" i="32" l="1"/>
  <c r="F112" i="32" s="1"/>
  <c r="J106" i="15"/>
  <c r="C107" i="15"/>
  <c r="G113" i="32" s="1"/>
  <c r="F113" i="32" s="1"/>
  <c r="M250" i="19"/>
  <c r="D222" i="24"/>
  <c r="F221" i="24"/>
  <c r="L221" i="24" s="1"/>
  <c r="C222" i="24"/>
  <c r="O221" i="24"/>
  <c r="Q221" i="24" s="1"/>
  <c r="Z220" i="24"/>
  <c r="AF220" i="24" s="1"/>
  <c r="AU220" i="24" s="1"/>
  <c r="W220" i="24"/>
  <c r="Y220" i="24" s="1"/>
  <c r="P220" i="24"/>
  <c r="AC221" i="24"/>
  <c r="AR221" i="24" s="1"/>
  <c r="AE220" i="24"/>
  <c r="AT220" i="24" s="1"/>
  <c r="AW220" i="24"/>
  <c r="AB221" i="24"/>
  <c r="AD220" i="24"/>
  <c r="BB220" i="24"/>
  <c r="M220" i="24"/>
  <c r="L220" i="24"/>
  <c r="C234" i="20"/>
  <c r="B234" i="20" s="1"/>
  <c r="D234" i="20"/>
  <c r="F233" i="20"/>
  <c r="M233" i="20" s="1"/>
  <c r="M232" i="20"/>
  <c r="L232" i="20"/>
  <c r="AD123" i="19"/>
  <c r="AB124" i="19"/>
  <c r="P123" i="19"/>
  <c r="AE123" i="19"/>
  <c r="AW123" i="19"/>
  <c r="Z123" i="19"/>
  <c r="AF123" i="19" s="1"/>
  <c r="W123" i="19"/>
  <c r="Y123" i="19" s="1"/>
  <c r="AC124" i="19"/>
  <c r="AR124" i="19" s="1"/>
  <c r="O232" i="23"/>
  <c r="AD231" i="23"/>
  <c r="AC232" i="23"/>
  <c r="AR232" i="23" s="1"/>
  <c r="AW231" i="23"/>
  <c r="Q232" i="23"/>
  <c r="AE231" i="23"/>
  <c r="AT231" i="23" s="1"/>
  <c r="Z231" i="23"/>
  <c r="AF231" i="23" s="1"/>
  <c r="AU231" i="23" s="1"/>
  <c r="P231" i="23"/>
  <c r="W231" i="23"/>
  <c r="Y231" i="23" s="1"/>
  <c r="AB232" i="23"/>
  <c r="O222" i="22"/>
  <c r="Q222" i="22" s="1"/>
  <c r="P221" i="22"/>
  <c r="AW221" i="22"/>
  <c r="AE221" i="22"/>
  <c r="AT221" i="22" s="1"/>
  <c r="AC222" i="22"/>
  <c r="AR222" i="22" s="1"/>
  <c r="Z221" i="22"/>
  <c r="AF221" i="22" s="1"/>
  <c r="AU221" i="22" s="1"/>
  <c r="W221" i="22"/>
  <c r="Y221" i="22" s="1"/>
  <c r="BB220" i="22"/>
  <c r="AB222" i="22"/>
  <c r="AI220" i="22"/>
  <c r="AQ221" i="22"/>
  <c r="AD221" i="22"/>
  <c r="AS221" i="22" s="1"/>
  <c r="AQ218" i="20"/>
  <c r="AI217" i="20"/>
  <c r="O218" i="20"/>
  <c r="Q218" i="20" s="1"/>
  <c r="AS217" i="20"/>
  <c r="BB217" i="20"/>
  <c r="B107" i="15" l="1"/>
  <c r="L233" i="20"/>
  <c r="AB222" i="24"/>
  <c r="M221" i="24"/>
  <c r="BB123" i="19"/>
  <c r="AQ221" i="24"/>
  <c r="AQ222" i="24"/>
  <c r="AI220" i="24"/>
  <c r="AD221" i="24"/>
  <c r="AS220" i="24"/>
  <c r="AW221" i="24"/>
  <c r="AE221" i="24"/>
  <c r="AT221" i="24" s="1"/>
  <c r="AC222" i="24"/>
  <c r="AR222" i="24" s="1"/>
  <c r="P221" i="24"/>
  <c r="Z221" i="24"/>
  <c r="AF221" i="24" s="1"/>
  <c r="AU221" i="24" s="1"/>
  <c r="W221" i="24"/>
  <c r="Y221" i="24" s="1"/>
  <c r="AI221" i="24" s="1"/>
  <c r="B222" i="24"/>
  <c r="C235" i="20"/>
  <c r="B235" i="20" s="1"/>
  <c r="F234" i="20"/>
  <c r="D235" i="20"/>
  <c r="L234" i="20"/>
  <c r="M234" i="20"/>
  <c r="AH123" i="19"/>
  <c r="AU123" i="19"/>
  <c r="AI123" i="19"/>
  <c r="AQ124" i="19"/>
  <c r="AS123" i="19"/>
  <c r="AG123" i="19"/>
  <c r="AT123" i="19"/>
  <c r="AD232" i="23"/>
  <c r="AS232" i="23" s="1"/>
  <c r="O233" i="23"/>
  <c r="Q233" i="23" s="1"/>
  <c r="AI231" i="23"/>
  <c r="AC233" i="23"/>
  <c r="AR233" i="23" s="1"/>
  <c r="AW232" i="23"/>
  <c r="AE232" i="23"/>
  <c r="AT232" i="23" s="1"/>
  <c r="Z232" i="23"/>
  <c r="AF232" i="23" s="1"/>
  <c r="AU232" i="23" s="1"/>
  <c r="P232" i="23"/>
  <c r="W232" i="23"/>
  <c r="Y232" i="23" s="1"/>
  <c r="AQ232" i="23"/>
  <c r="AS231" i="23"/>
  <c r="BB231" i="23"/>
  <c r="AB233" i="23"/>
  <c r="O223" i="22"/>
  <c r="Q223" i="22" s="1"/>
  <c r="AI221" i="22"/>
  <c r="P222" i="22"/>
  <c r="AC223" i="22"/>
  <c r="AR223" i="22" s="1"/>
  <c r="AE222" i="22"/>
  <c r="AT222" i="22" s="1"/>
  <c r="AW222" i="22"/>
  <c r="Z222" i="22"/>
  <c r="AF222" i="22" s="1"/>
  <c r="AU222" i="22" s="1"/>
  <c r="W222" i="22"/>
  <c r="Y222" i="22" s="1"/>
  <c r="AQ222" i="22"/>
  <c r="AB223" i="22"/>
  <c r="BB221" i="22"/>
  <c r="AD222" i="22"/>
  <c r="AS222" i="22" s="1"/>
  <c r="AE218" i="20"/>
  <c r="AT218" i="20" s="1"/>
  <c r="Z218" i="20"/>
  <c r="AF218" i="20" s="1"/>
  <c r="AU218" i="20" s="1"/>
  <c r="P218" i="20"/>
  <c r="AC219" i="20"/>
  <c r="AR219" i="20" s="1"/>
  <c r="AW218" i="20"/>
  <c r="W218" i="20"/>
  <c r="Y218" i="20" s="1"/>
  <c r="AB219" i="20"/>
  <c r="AD218" i="20"/>
  <c r="D108" i="15" l="1"/>
  <c r="H114" i="32" s="1"/>
  <c r="F107" i="15"/>
  <c r="J107" i="15" s="1"/>
  <c r="BB221" i="24"/>
  <c r="AS221" i="24"/>
  <c r="D223" i="24"/>
  <c r="B223" i="24"/>
  <c r="C223" i="24"/>
  <c r="F222" i="24"/>
  <c r="O222" i="24"/>
  <c r="Q222" i="24" s="1"/>
  <c r="D236" i="20"/>
  <c r="F235" i="20"/>
  <c r="M235" i="20" s="1"/>
  <c r="C236" i="20"/>
  <c r="BB232" i="23"/>
  <c r="O124" i="19"/>
  <c r="Q124" i="19" s="1"/>
  <c r="AD233" i="23"/>
  <c r="AS233" i="23" s="1"/>
  <c r="O234" i="23"/>
  <c r="Q234" i="23" s="1"/>
  <c r="AW233" i="23"/>
  <c r="AE233" i="23"/>
  <c r="AT233" i="23" s="1"/>
  <c r="Z233" i="23"/>
  <c r="AF233" i="23" s="1"/>
  <c r="AU233" i="23" s="1"/>
  <c r="AC234" i="23"/>
  <c r="AR234" i="23" s="1"/>
  <c r="P233" i="23"/>
  <c r="W233" i="23"/>
  <c r="Y233" i="23" s="1"/>
  <c r="AI232" i="23"/>
  <c r="AQ233" i="23"/>
  <c r="AB234" i="23"/>
  <c r="AQ223" i="22"/>
  <c r="O224" i="22"/>
  <c r="Q224" i="22" s="1"/>
  <c r="BB222" i="22"/>
  <c r="AD223" i="22"/>
  <c r="AS223" i="22" s="1"/>
  <c r="P223" i="22"/>
  <c r="Z223" i="22"/>
  <c r="AF223" i="22" s="1"/>
  <c r="AU223" i="22" s="1"/>
  <c r="AC224" i="22"/>
  <c r="AR224" i="22" s="1"/>
  <c r="AW223" i="22"/>
  <c r="AE223" i="22"/>
  <c r="AT223" i="22" s="1"/>
  <c r="W223" i="22"/>
  <c r="Y223" i="22" s="1"/>
  <c r="AB224" i="22"/>
  <c r="AI222" i="22"/>
  <c r="O219" i="20"/>
  <c r="Q219" i="20" s="1"/>
  <c r="AQ219" i="20"/>
  <c r="AI218" i="20"/>
  <c r="AS218" i="20"/>
  <c r="BB218" i="20"/>
  <c r="C108" i="15" l="1"/>
  <c r="G114" i="32" s="1"/>
  <c r="F114" i="32" s="1"/>
  <c r="D224" i="24"/>
  <c r="C224" i="24"/>
  <c r="F223" i="24"/>
  <c r="M223" i="24" s="1"/>
  <c r="O223" i="24"/>
  <c r="Q223" i="24" s="1"/>
  <c r="AD222" i="24"/>
  <c r="AS222" i="24" s="1"/>
  <c r="L222" i="24"/>
  <c r="M222" i="24"/>
  <c r="L223" i="24"/>
  <c r="P222" i="24"/>
  <c r="AW222" i="24"/>
  <c r="Z222" i="24"/>
  <c r="AF222" i="24" s="1"/>
  <c r="AU222" i="24" s="1"/>
  <c r="W222" i="24"/>
  <c r="Y222" i="24" s="1"/>
  <c r="AC223" i="24"/>
  <c r="AR223" i="24" s="1"/>
  <c r="AE222" i="24"/>
  <c r="AT222" i="24" s="1"/>
  <c r="AB223" i="24"/>
  <c r="AQ223" i="24" s="1"/>
  <c r="L235" i="20"/>
  <c r="B236" i="20"/>
  <c r="AC125" i="19"/>
  <c r="AR125" i="19" s="1"/>
  <c r="Z124" i="19"/>
  <c r="AF124" i="19" s="1"/>
  <c r="AW124" i="19"/>
  <c r="W124" i="19"/>
  <c r="Y124" i="19" s="1"/>
  <c r="AE124" i="19"/>
  <c r="P124" i="19"/>
  <c r="AD124" i="19"/>
  <c r="AB125" i="19"/>
  <c r="BB233" i="23"/>
  <c r="AI233" i="23"/>
  <c r="AQ234" i="23"/>
  <c r="AC235" i="23"/>
  <c r="AR235" i="23" s="1"/>
  <c r="AE234" i="23"/>
  <c r="AT234" i="23" s="1"/>
  <c r="Z234" i="23"/>
  <c r="AF234" i="23" s="1"/>
  <c r="AU234" i="23" s="1"/>
  <c r="P234" i="23"/>
  <c r="AW234" i="23"/>
  <c r="W234" i="23"/>
  <c r="Y234" i="23" s="1"/>
  <c r="AD234" i="23"/>
  <c r="AS234" i="23" s="1"/>
  <c r="O235" i="23"/>
  <c r="Q235" i="23" s="1"/>
  <c r="AB235" i="23"/>
  <c r="AQ224" i="22"/>
  <c r="AB225" i="22"/>
  <c r="AD224" i="22"/>
  <c r="AS224" i="22" s="1"/>
  <c r="P224" i="22"/>
  <c r="AW224" i="22"/>
  <c r="Z224" i="22"/>
  <c r="AF224" i="22" s="1"/>
  <c r="AU224" i="22" s="1"/>
  <c r="AC225" i="22"/>
  <c r="AR225" i="22" s="1"/>
  <c r="AE224" i="22"/>
  <c r="AT224" i="22" s="1"/>
  <c r="W224" i="22"/>
  <c r="Y224" i="22" s="1"/>
  <c r="AI223" i="22"/>
  <c r="BB223" i="22"/>
  <c r="AE219" i="20"/>
  <c r="AT219" i="20" s="1"/>
  <c r="Z219" i="20"/>
  <c r="AF219" i="20" s="1"/>
  <c r="AU219" i="20" s="1"/>
  <c r="P219" i="20"/>
  <c r="AC220" i="20"/>
  <c r="AR220" i="20" s="1"/>
  <c r="AW219" i="20"/>
  <c r="W219" i="20"/>
  <c r="Y219" i="20" s="1"/>
  <c r="AB220" i="20"/>
  <c r="AD219" i="20"/>
  <c r="B108" i="15" l="1"/>
  <c r="AB224" i="24"/>
  <c r="AD223" i="24"/>
  <c r="AQ224" i="24"/>
  <c r="AI222" i="24"/>
  <c r="BB222" i="24"/>
  <c r="AS223" i="24"/>
  <c r="AC224" i="24"/>
  <c r="AR224" i="24" s="1"/>
  <c r="AE223" i="24"/>
  <c r="AT223" i="24" s="1"/>
  <c r="Z223" i="24"/>
  <c r="AF223" i="24" s="1"/>
  <c r="AU223" i="24" s="1"/>
  <c r="W223" i="24"/>
  <c r="Y223" i="24" s="1"/>
  <c r="P223" i="24"/>
  <c r="AW223" i="24"/>
  <c r="B224" i="24"/>
  <c r="C237" i="20"/>
  <c r="B237" i="20" s="1"/>
  <c r="F236" i="20"/>
  <c r="D237" i="20"/>
  <c r="BB124" i="19"/>
  <c r="AI124" i="19"/>
  <c r="AS124" i="19"/>
  <c r="AH124" i="19"/>
  <c r="AU124" i="19"/>
  <c r="AQ125" i="19"/>
  <c r="AT124" i="19"/>
  <c r="AG124" i="19"/>
  <c r="AI234" i="23"/>
  <c r="AC236" i="23"/>
  <c r="AR236" i="23" s="1"/>
  <c r="AW235" i="23"/>
  <c r="AE235" i="23"/>
  <c r="AT235" i="23" s="1"/>
  <c r="Z235" i="23"/>
  <c r="AF235" i="23" s="1"/>
  <c r="AU235" i="23" s="1"/>
  <c r="P235" i="23"/>
  <c r="W235" i="23"/>
  <c r="Y235" i="23" s="1"/>
  <c r="AQ235" i="23"/>
  <c r="AB236" i="23"/>
  <c r="AD235" i="23"/>
  <c r="AS235" i="23" s="1"/>
  <c r="BB234" i="23"/>
  <c r="AI224" i="22"/>
  <c r="O225" i="22"/>
  <c r="Q225" i="22" s="1"/>
  <c r="AQ225" i="22"/>
  <c r="BB224" i="22"/>
  <c r="O220" i="20"/>
  <c r="Q220" i="20" s="1"/>
  <c r="AQ220" i="20"/>
  <c r="AI219" i="20"/>
  <c r="AS219" i="20"/>
  <c r="BB219" i="20"/>
  <c r="D109" i="15" l="1"/>
  <c r="H115" i="32" s="1"/>
  <c r="F108" i="15"/>
  <c r="J108" i="15" s="1"/>
  <c r="AI223" i="24"/>
  <c r="D225" i="24"/>
  <c r="F224" i="24"/>
  <c r="C225" i="24"/>
  <c r="O224" i="24"/>
  <c r="Q224" i="24" s="1"/>
  <c r="BB223" i="24"/>
  <c r="C238" i="20"/>
  <c r="B238" i="20" s="1"/>
  <c r="D238" i="20"/>
  <c r="F237" i="20"/>
  <c r="L237" i="20" s="1"/>
  <c r="M236" i="20"/>
  <c r="L236" i="20"/>
  <c r="M237" i="20"/>
  <c r="O125" i="19"/>
  <c r="Q125" i="19" s="1"/>
  <c r="AI235" i="23"/>
  <c r="AQ236" i="23"/>
  <c r="BB235" i="23"/>
  <c r="O236" i="23"/>
  <c r="Q236" i="23" s="1"/>
  <c r="AB226" i="22"/>
  <c r="P225" i="22"/>
  <c r="AW225" i="22"/>
  <c r="AE225" i="22"/>
  <c r="AT225" i="22" s="1"/>
  <c r="Z225" i="22"/>
  <c r="AF225" i="22" s="1"/>
  <c r="AU225" i="22" s="1"/>
  <c r="AC226" i="22"/>
  <c r="AR226" i="22" s="1"/>
  <c r="W225" i="22"/>
  <c r="Y225" i="22" s="1"/>
  <c r="O226" i="22"/>
  <c r="Q226" i="22" s="1"/>
  <c r="AD225" i="22"/>
  <c r="AE220" i="20"/>
  <c r="AT220" i="20" s="1"/>
  <c r="Z220" i="20"/>
  <c r="AF220" i="20" s="1"/>
  <c r="AU220" i="20" s="1"/>
  <c r="P220" i="20"/>
  <c r="AC221" i="20"/>
  <c r="AR221" i="20" s="1"/>
  <c r="AW220" i="20"/>
  <c r="W220" i="20"/>
  <c r="Y220" i="20" s="1"/>
  <c r="AB221" i="20"/>
  <c r="AD220" i="20"/>
  <c r="C109" i="15" l="1"/>
  <c r="G115" i="32" s="1"/>
  <c r="F115" i="32" s="1"/>
  <c r="L224" i="24"/>
  <c r="AD224" i="24"/>
  <c r="M224" i="24"/>
  <c r="B225" i="24"/>
  <c r="P224" i="24"/>
  <c r="Z224" i="24"/>
  <c r="AF224" i="24" s="1"/>
  <c r="AU224" i="24" s="1"/>
  <c r="AC225" i="24"/>
  <c r="AR225" i="24" s="1"/>
  <c r="W224" i="24"/>
  <c r="Y224" i="24" s="1"/>
  <c r="AE224" i="24"/>
  <c r="AT224" i="24" s="1"/>
  <c r="AW224" i="24"/>
  <c r="AB225" i="24"/>
  <c r="AQ225" i="24" s="1"/>
  <c r="F238" i="20"/>
  <c r="D239" i="20"/>
  <c r="G238" i="20"/>
  <c r="C239" i="20"/>
  <c r="L238" i="20"/>
  <c r="AD125" i="19"/>
  <c r="AB126" i="19"/>
  <c r="P125" i="19"/>
  <c r="AE125" i="19"/>
  <c r="AC126" i="19"/>
  <c r="AR126" i="19" s="1"/>
  <c r="W125" i="19"/>
  <c r="Y125" i="19" s="1"/>
  <c r="Z125" i="19"/>
  <c r="AF125" i="19" s="1"/>
  <c r="AW125" i="19"/>
  <c r="O237" i="23"/>
  <c r="Q237" i="23" s="1"/>
  <c r="AB237" i="23"/>
  <c r="AC237" i="23"/>
  <c r="AR237" i="23" s="1"/>
  <c r="AW236" i="23"/>
  <c r="AE236" i="23"/>
  <c r="AT236" i="23" s="1"/>
  <c r="Z236" i="23"/>
  <c r="AF236" i="23" s="1"/>
  <c r="AU236" i="23" s="1"/>
  <c r="P236" i="23"/>
  <c r="W236" i="23"/>
  <c r="Y236" i="23" s="1"/>
  <c r="AD236" i="23"/>
  <c r="O227" i="22"/>
  <c r="Q227" i="22" s="1"/>
  <c r="P226" i="22"/>
  <c r="AC227" i="22"/>
  <c r="AR227" i="22" s="1"/>
  <c r="AE226" i="22"/>
  <c r="AT226" i="22" s="1"/>
  <c r="AW226" i="22"/>
  <c r="Z226" i="22"/>
  <c r="AF226" i="22" s="1"/>
  <c r="AU226" i="22" s="1"/>
  <c r="W226" i="22"/>
  <c r="Y226" i="22" s="1"/>
  <c r="AS225" i="22"/>
  <c r="BB225" i="22"/>
  <c r="AB227" i="22"/>
  <c r="AI225" i="22"/>
  <c r="AD226" i="22"/>
  <c r="AS226" i="22" s="1"/>
  <c r="AQ226" i="22"/>
  <c r="AQ221" i="20"/>
  <c r="AI220" i="20"/>
  <c r="O221" i="20"/>
  <c r="Q221" i="20" s="1"/>
  <c r="AS220" i="20"/>
  <c r="BB220" i="20"/>
  <c r="B109" i="15" l="1"/>
  <c r="BB125" i="19"/>
  <c r="AS224" i="24"/>
  <c r="BB224" i="24"/>
  <c r="AI224" i="24"/>
  <c r="D226" i="24"/>
  <c r="F225" i="24"/>
  <c r="C226" i="24"/>
  <c r="B226" i="24" s="1"/>
  <c r="O226" i="24" s="1"/>
  <c r="Q226" i="24" s="1"/>
  <c r="O225" i="24"/>
  <c r="Q225" i="24" s="1"/>
  <c r="M238" i="20"/>
  <c r="B239" i="20"/>
  <c r="AU125" i="19"/>
  <c r="AH125" i="19"/>
  <c r="AI125" i="19"/>
  <c r="AQ126" i="19"/>
  <c r="AS125" i="19"/>
  <c r="AT125" i="19"/>
  <c r="AG125" i="19"/>
  <c r="AD237" i="23"/>
  <c r="AS237" i="23" s="1"/>
  <c r="O238" i="23"/>
  <c r="Q238" i="23" s="1"/>
  <c r="AQ237" i="23"/>
  <c r="AC238" i="23"/>
  <c r="AR238" i="23" s="1"/>
  <c r="AW237" i="23"/>
  <c r="AE237" i="23"/>
  <c r="AT237" i="23" s="1"/>
  <c r="Z237" i="23"/>
  <c r="AF237" i="23" s="1"/>
  <c r="AU237" i="23" s="1"/>
  <c r="P237" i="23"/>
  <c r="W237" i="23"/>
  <c r="Y237" i="23" s="1"/>
  <c r="AS236" i="23"/>
  <c r="BB236" i="23"/>
  <c r="AI236" i="23"/>
  <c r="AB238" i="23"/>
  <c r="AI226" i="22"/>
  <c r="AB228" i="22"/>
  <c r="AQ227" i="22"/>
  <c r="P227" i="22"/>
  <c r="AC228" i="22"/>
  <c r="AR228" i="22" s="1"/>
  <c r="Z227" i="22"/>
  <c r="AF227" i="22" s="1"/>
  <c r="AU227" i="22" s="1"/>
  <c r="AE227" i="22"/>
  <c r="AT227" i="22" s="1"/>
  <c r="AW227" i="22"/>
  <c r="W227" i="22"/>
  <c r="Y227" i="22" s="1"/>
  <c r="O228" i="22"/>
  <c r="Q228" i="22" s="1"/>
  <c r="BB226" i="22"/>
  <c r="AD227" i="22"/>
  <c r="AS227" i="22" s="1"/>
  <c r="AE221" i="20"/>
  <c r="AT221" i="20" s="1"/>
  <c r="Z221" i="20"/>
  <c r="AF221" i="20" s="1"/>
  <c r="AU221" i="20" s="1"/>
  <c r="P221" i="20"/>
  <c r="AC222" i="20"/>
  <c r="AR222" i="20" s="1"/>
  <c r="AW221" i="20"/>
  <c r="W221" i="20"/>
  <c r="Y221" i="20" s="1"/>
  <c r="AB222" i="20"/>
  <c r="AD221" i="20"/>
  <c r="F109" i="15" l="1"/>
  <c r="J109" i="15" s="1"/>
  <c r="D110" i="15"/>
  <c r="H116" i="32" s="1"/>
  <c r="AE225" i="24"/>
  <c r="AT225" i="24" s="1"/>
  <c r="W225" i="24"/>
  <c r="Y225" i="24" s="1"/>
  <c r="P225" i="24"/>
  <c r="AC226" i="24"/>
  <c r="AR226" i="24" s="1"/>
  <c r="AW225" i="24"/>
  <c r="Z225" i="24"/>
  <c r="AF225" i="24" s="1"/>
  <c r="AU225" i="24" s="1"/>
  <c r="C227" i="24"/>
  <c r="G226" i="24"/>
  <c r="M226" i="24" s="1"/>
  <c r="F226" i="24"/>
  <c r="D227" i="24"/>
  <c r="L225" i="24"/>
  <c r="M225" i="24"/>
  <c r="AD225" i="24"/>
  <c r="AB226" i="24"/>
  <c r="AQ226" i="24" s="1"/>
  <c r="D240" i="20"/>
  <c r="C240" i="20"/>
  <c r="B240" i="20" s="1"/>
  <c r="F239" i="20"/>
  <c r="O126" i="19"/>
  <c r="Q126" i="19" s="1"/>
  <c r="AB227" i="24"/>
  <c r="AC227" i="24"/>
  <c r="Z226" i="24"/>
  <c r="AF226" i="24" s="1"/>
  <c r="AU226" i="24" s="1"/>
  <c r="AW226" i="24"/>
  <c r="P226" i="24"/>
  <c r="W226" i="24"/>
  <c r="Y226" i="24" s="1"/>
  <c r="AD226" i="24"/>
  <c r="AD238" i="23"/>
  <c r="AS238" i="23" s="1"/>
  <c r="O239" i="23"/>
  <c r="Q239" i="23" s="1"/>
  <c r="AI237" i="23"/>
  <c r="AC239" i="23"/>
  <c r="AR239" i="23" s="1"/>
  <c r="AW238" i="23"/>
  <c r="AE238" i="23"/>
  <c r="AT238" i="23" s="1"/>
  <c r="Z238" i="23"/>
  <c r="AF238" i="23" s="1"/>
  <c r="AU238" i="23" s="1"/>
  <c r="P238" i="23"/>
  <c r="W238" i="23"/>
  <c r="Y238" i="23" s="1"/>
  <c r="BB237" i="23"/>
  <c r="AQ238" i="23"/>
  <c r="AB239" i="23"/>
  <c r="P228" i="22"/>
  <c r="AW228" i="22"/>
  <c r="Z228" i="22"/>
  <c r="AF228" i="22" s="1"/>
  <c r="AU228" i="22" s="1"/>
  <c r="AC229" i="22"/>
  <c r="AR229" i="22" s="1"/>
  <c r="AE228" i="22"/>
  <c r="AT228" i="22" s="1"/>
  <c r="W228" i="22"/>
  <c r="Y228" i="22" s="1"/>
  <c r="BB227" i="22"/>
  <c r="AD228" i="22"/>
  <c r="AS228" i="22" s="1"/>
  <c r="AQ228" i="22"/>
  <c r="AB229" i="22"/>
  <c r="AI227" i="22"/>
  <c r="O222" i="20"/>
  <c r="Q222" i="20" s="1"/>
  <c r="AQ222" i="20"/>
  <c r="AI221" i="20"/>
  <c r="AS221" i="20"/>
  <c r="BB221" i="20"/>
  <c r="C110" i="15" l="1"/>
  <c r="G116" i="32" s="1"/>
  <c r="F116" i="32" s="1"/>
  <c r="L226" i="24"/>
  <c r="AR227" i="24"/>
  <c r="AQ227" i="24"/>
  <c r="AI225" i="24"/>
  <c r="AS225" i="24"/>
  <c r="BB225" i="24"/>
  <c r="AE226" i="24"/>
  <c r="AT226" i="24" s="1"/>
  <c r="B227" i="24"/>
  <c r="O227" i="24" s="1"/>
  <c r="Q227" i="24" s="1"/>
  <c r="C241" i="20"/>
  <c r="D241" i="20"/>
  <c r="F240" i="20"/>
  <c r="L240" i="20" s="1"/>
  <c r="L239" i="20"/>
  <c r="M239" i="20"/>
  <c r="BB228" i="22"/>
  <c r="AI238" i="23"/>
  <c r="AC127" i="19"/>
  <c r="AR127" i="19" s="1"/>
  <c r="W126" i="19"/>
  <c r="Y126" i="19" s="1"/>
  <c r="AW126" i="19"/>
  <c r="AE126" i="19"/>
  <c r="Z126" i="19"/>
  <c r="AF126" i="19" s="1"/>
  <c r="P126" i="19"/>
  <c r="AB127" i="19"/>
  <c r="AD126" i="19"/>
  <c r="AI226" i="24"/>
  <c r="AS226" i="24"/>
  <c r="BB238" i="23"/>
  <c r="AD239" i="23"/>
  <c r="AS239" i="23" s="1"/>
  <c r="O240" i="23"/>
  <c r="Q240" i="23" s="1"/>
  <c r="AQ239" i="23"/>
  <c r="AC240" i="23"/>
  <c r="AR240" i="23" s="1"/>
  <c r="AW239" i="23"/>
  <c r="AE239" i="23"/>
  <c r="AT239" i="23" s="1"/>
  <c r="Z239" i="23"/>
  <c r="AF239" i="23" s="1"/>
  <c r="AU239" i="23" s="1"/>
  <c r="P239" i="23"/>
  <c r="W239" i="23"/>
  <c r="Y239" i="23" s="1"/>
  <c r="AB240" i="23"/>
  <c r="O229" i="22"/>
  <c r="Q229" i="22" s="1"/>
  <c r="AQ229" i="22"/>
  <c r="AI228" i="22"/>
  <c r="AE222" i="20"/>
  <c r="AT222" i="20" s="1"/>
  <c r="Z222" i="20"/>
  <c r="AF222" i="20" s="1"/>
  <c r="AU222" i="20" s="1"/>
  <c r="P222" i="20"/>
  <c r="AC223" i="20"/>
  <c r="AR223" i="20" s="1"/>
  <c r="AW222" i="20"/>
  <c r="W222" i="20"/>
  <c r="Y222" i="20" s="1"/>
  <c r="AB223" i="20"/>
  <c r="AD222" i="20"/>
  <c r="B110" i="15" l="1"/>
  <c r="M240" i="20"/>
  <c r="BB226" i="24"/>
  <c r="C228" i="24"/>
  <c r="F227" i="24"/>
  <c r="D228" i="24"/>
  <c r="B228" i="24"/>
  <c r="O228" i="24" s="1"/>
  <c r="Q228" i="24" s="1"/>
  <c r="B241" i="20"/>
  <c r="BB126" i="19"/>
  <c r="O127" i="19"/>
  <c r="Q127" i="19" s="1"/>
  <c r="AT126" i="19"/>
  <c r="AG126" i="19"/>
  <c r="AS126" i="19"/>
  <c r="AI126" i="19"/>
  <c r="AQ127" i="19"/>
  <c r="AH126" i="19"/>
  <c r="AU126" i="19"/>
  <c r="AC228" i="24"/>
  <c r="AR228" i="24" s="1"/>
  <c r="AW227" i="24"/>
  <c r="AE227" i="24"/>
  <c r="AT227" i="24" s="1"/>
  <c r="Z227" i="24"/>
  <c r="AF227" i="24" s="1"/>
  <c r="AU227" i="24" s="1"/>
  <c r="P227" i="24"/>
  <c r="W227" i="24"/>
  <c r="Y227" i="24" s="1"/>
  <c r="AD227" i="24"/>
  <c r="AB228" i="24"/>
  <c r="AB241" i="23"/>
  <c r="AQ241" i="23" s="1"/>
  <c r="AI239" i="23"/>
  <c r="AD240" i="23"/>
  <c r="AS240" i="23" s="1"/>
  <c r="AQ240" i="23"/>
  <c r="AE240" i="23"/>
  <c r="AT240" i="23" s="1"/>
  <c r="AC241" i="23"/>
  <c r="AR241" i="23" s="1"/>
  <c r="Z240" i="23"/>
  <c r="AF240" i="23" s="1"/>
  <c r="AU240" i="23" s="1"/>
  <c r="AW240" i="23"/>
  <c r="P240" i="23"/>
  <c r="W240" i="23"/>
  <c r="Y240" i="23" s="1"/>
  <c r="BB239" i="23"/>
  <c r="AB230" i="22"/>
  <c r="P229" i="22"/>
  <c r="AW229" i="22"/>
  <c r="AE229" i="22"/>
  <c r="AT229" i="22" s="1"/>
  <c r="AC230" i="22"/>
  <c r="AR230" i="22" s="1"/>
  <c r="Z229" i="22"/>
  <c r="AF229" i="22" s="1"/>
  <c r="AU229" i="22" s="1"/>
  <c r="W229" i="22"/>
  <c r="Y229" i="22" s="1"/>
  <c r="O230" i="22"/>
  <c r="Q230" i="22" s="1"/>
  <c r="AD229" i="22"/>
  <c r="O223" i="20"/>
  <c r="Q223" i="20" s="1"/>
  <c r="AQ223" i="20"/>
  <c r="AI222" i="20"/>
  <c r="AS222" i="20"/>
  <c r="BB222" i="20"/>
  <c r="F110" i="15" l="1"/>
  <c r="J110" i="15" s="1"/>
  <c r="D111" i="15"/>
  <c r="H117" i="32" s="1"/>
  <c r="C229" i="24"/>
  <c r="B229" i="24" s="1"/>
  <c r="F228" i="24"/>
  <c r="L228" i="24" s="1"/>
  <c r="D229" i="24"/>
  <c r="AB229" i="24" s="1"/>
  <c r="M227" i="24"/>
  <c r="L227" i="24"/>
  <c r="M228" i="24"/>
  <c r="D242" i="20"/>
  <c r="F241" i="20"/>
  <c r="C242" i="20"/>
  <c r="AI240" i="23"/>
  <c r="AB128" i="19"/>
  <c r="AE127" i="19"/>
  <c r="P127" i="19"/>
  <c r="Z127" i="19"/>
  <c r="AF127" i="19" s="1"/>
  <c r="AC128" i="19"/>
  <c r="AR128" i="19" s="1"/>
  <c r="W127" i="19"/>
  <c r="Y127" i="19" s="1"/>
  <c r="AW127" i="19"/>
  <c r="AD127" i="19"/>
  <c r="AS227" i="24"/>
  <c r="BB227" i="24"/>
  <c r="AI227" i="24"/>
  <c r="AC229" i="24"/>
  <c r="AR229" i="24" s="1"/>
  <c r="AW228" i="24"/>
  <c r="AE228" i="24"/>
  <c r="AT228" i="24" s="1"/>
  <c r="Z228" i="24"/>
  <c r="AF228" i="24" s="1"/>
  <c r="AU228" i="24" s="1"/>
  <c r="P228" i="24"/>
  <c r="W228" i="24"/>
  <c r="Y228" i="24" s="1"/>
  <c r="AQ228" i="24"/>
  <c r="O241" i="23"/>
  <c r="Q241" i="23" s="1"/>
  <c r="BB240" i="23"/>
  <c r="P230" i="22"/>
  <c r="AW230" i="22"/>
  <c r="AE230" i="22"/>
  <c r="AT230" i="22" s="1"/>
  <c r="Z230" i="22"/>
  <c r="AF230" i="22" s="1"/>
  <c r="AU230" i="22" s="1"/>
  <c r="AC231" i="22"/>
  <c r="AR231" i="22" s="1"/>
  <c r="W230" i="22"/>
  <c r="Y230" i="22" s="1"/>
  <c r="AB231" i="22"/>
  <c r="AS229" i="22"/>
  <c r="BB229" i="22"/>
  <c r="AI229" i="22"/>
  <c r="AD230" i="22"/>
  <c r="AS230" i="22" s="1"/>
  <c r="AQ230" i="22"/>
  <c r="AE223" i="20"/>
  <c r="AT223" i="20" s="1"/>
  <c r="Z223" i="20"/>
  <c r="AF223" i="20" s="1"/>
  <c r="AU223" i="20" s="1"/>
  <c r="P223" i="20"/>
  <c r="AC224" i="20"/>
  <c r="AR224" i="20" s="1"/>
  <c r="AW223" i="20"/>
  <c r="W223" i="20"/>
  <c r="Y223" i="20" s="1"/>
  <c r="AB224" i="20"/>
  <c r="AD223" i="20"/>
  <c r="C111" i="15" l="1"/>
  <c r="G117" i="32" s="1"/>
  <c r="F117" i="32" s="1"/>
  <c r="AD228" i="24"/>
  <c r="AS228" i="24" s="1"/>
  <c r="C230" i="24"/>
  <c r="F229" i="24"/>
  <c r="AD229" i="24" s="1"/>
  <c r="AS229" i="24" s="1"/>
  <c r="D230" i="24"/>
  <c r="B230" i="24"/>
  <c r="O229" i="24"/>
  <c r="Q229" i="24" s="1"/>
  <c r="AC230" i="24" s="1"/>
  <c r="AR230" i="24" s="1"/>
  <c r="M229" i="24"/>
  <c r="L229" i="24"/>
  <c r="L241" i="20"/>
  <c r="M241" i="20"/>
  <c r="B242" i="20"/>
  <c r="BB127" i="19"/>
  <c r="AS127" i="19"/>
  <c r="AT127" i="19"/>
  <c r="AG127" i="19"/>
  <c r="AU127" i="19"/>
  <c r="AH127" i="19"/>
  <c r="AQ128" i="19"/>
  <c r="AI127" i="19"/>
  <c r="BB228" i="24"/>
  <c r="AE229" i="24"/>
  <c r="AT229" i="24" s="1"/>
  <c r="Z229" i="24"/>
  <c r="AF229" i="24" s="1"/>
  <c r="AU229" i="24" s="1"/>
  <c r="P229" i="24"/>
  <c r="W229" i="24"/>
  <c r="Y229" i="24" s="1"/>
  <c r="AI228" i="24"/>
  <c r="AQ229" i="24"/>
  <c r="AB230" i="24"/>
  <c r="AD241" i="23"/>
  <c r="AB242" i="23"/>
  <c r="AE241" i="23"/>
  <c r="AT241" i="23" s="1"/>
  <c r="Z241" i="23"/>
  <c r="AF241" i="23" s="1"/>
  <c r="AU241" i="23" s="1"/>
  <c r="AC242" i="23"/>
  <c r="AR242" i="23" s="1"/>
  <c r="AW241" i="23"/>
  <c r="P241" i="23"/>
  <c r="W241" i="23"/>
  <c r="Y241" i="23" s="1"/>
  <c r="O231" i="22"/>
  <c r="Q231" i="22" s="1"/>
  <c r="AQ231" i="22"/>
  <c r="BB230" i="22"/>
  <c r="AI230" i="22"/>
  <c r="AS223" i="20"/>
  <c r="BB223" i="20"/>
  <c r="AQ224" i="20"/>
  <c r="AI223" i="20"/>
  <c r="O224" i="20"/>
  <c r="Q224" i="20" s="1"/>
  <c r="B111" i="15" l="1"/>
  <c r="C231" i="24"/>
  <c r="B231" i="24" s="1"/>
  <c r="F230" i="24"/>
  <c r="M230" i="24" s="1"/>
  <c r="D231" i="24"/>
  <c r="AB231" i="24" s="1"/>
  <c r="AW229" i="24"/>
  <c r="O230" i="24"/>
  <c r="Q230" i="24" s="1"/>
  <c r="AW230" i="24" s="1"/>
  <c r="L230" i="24"/>
  <c r="D243" i="20"/>
  <c r="F242" i="20"/>
  <c r="C243" i="20"/>
  <c r="AB225" i="20"/>
  <c r="O128" i="19"/>
  <c r="Q128" i="19" s="1"/>
  <c r="AI229" i="24"/>
  <c r="BB229" i="24"/>
  <c r="AQ230" i="24"/>
  <c r="AC231" i="24"/>
  <c r="AR231" i="24" s="1"/>
  <c r="AE230" i="24"/>
  <c r="AT230" i="24" s="1"/>
  <c r="Z230" i="24"/>
  <c r="AF230" i="24" s="1"/>
  <c r="AU230" i="24" s="1"/>
  <c r="P230" i="24"/>
  <c r="AQ242" i="23"/>
  <c r="AI241" i="23"/>
  <c r="O242" i="23"/>
  <c r="Q242" i="23" s="1"/>
  <c r="AS241" i="23"/>
  <c r="BB241" i="23"/>
  <c r="O232" i="22"/>
  <c r="Q232" i="22" s="1"/>
  <c r="P231" i="22"/>
  <c r="AC232" i="22"/>
  <c r="AR232" i="22" s="1"/>
  <c r="AE231" i="22"/>
  <c r="AT231" i="22" s="1"/>
  <c r="Z231" i="22"/>
  <c r="AF231" i="22" s="1"/>
  <c r="AU231" i="22" s="1"/>
  <c r="AW231" i="22"/>
  <c r="W231" i="22"/>
  <c r="Y231" i="22" s="1"/>
  <c r="AB232" i="22"/>
  <c r="AD231" i="22"/>
  <c r="AQ225" i="20"/>
  <c r="AE224" i="20"/>
  <c r="AT224" i="20" s="1"/>
  <c r="Z224" i="20"/>
  <c r="AF224" i="20" s="1"/>
  <c r="AU224" i="20" s="1"/>
  <c r="P224" i="20"/>
  <c r="AW224" i="20"/>
  <c r="AC225" i="20"/>
  <c r="AR225" i="20" s="1"/>
  <c r="W224" i="20"/>
  <c r="Y224" i="20" s="1"/>
  <c r="AD224" i="20"/>
  <c r="F111" i="15" l="1"/>
  <c r="J111" i="15" s="1"/>
  <c r="D112" i="15"/>
  <c r="H118" i="32" s="1"/>
  <c r="W230" i="24"/>
  <c r="Y230" i="24" s="1"/>
  <c r="AD230" i="24"/>
  <c r="AS230" i="24" s="1"/>
  <c r="C232" i="24"/>
  <c r="B232" i="24" s="1"/>
  <c r="F231" i="24"/>
  <c r="L231" i="24" s="1"/>
  <c r="D232" i="24"/>
  <c r="O231" i="24"/>
  <c r="Q231" i="24" s="1"/>
  <c r="Z231" i="24" s="1"/>
  <c r="AF231" i="24" s="1"/>
  <c r="AU231" i="24" s="1"/>
  <c r="M231" i="24"/>
  <c r="L242" i="20"/>
  <c r="M242" i="20"/>
  <c r="B243" i="20"/>
  <c r="AE128" i="19"/>
  <c r="P128" i="19"/>
  <c r="AC129" i="19"/>
  <c r="AR129" i="19" s="1"/>
  <c r="W128" i="19"/>
  <c r="Y128" i="19" s="1"/>
  <c r="Z128" i="19"/>
  <c r="AF128" i="19" s="1"/>
  <c r="AW128" i="19"/>
  <c r="AB129" i="19"/>
  <c r="AD128" i="19"/>
  <c r="AI230" i="24"/>
  <c r="AQ231" i="24"/>
  <c r="AD231" i="24"/>
  <c r="AS231" i="24" s="1"/>
  <c r="BB230" i="24"/>
  <c r="AW231" i="24"/>
  <c r="AE231" i="24"/>
  <c r="AT231" i="24" s="1"/>
  <c r="W231" i="24"/>
  <c r="Y231" i="24" s="1"/>
  <c r="AB243" i="23"/>
  <c r="AQ243" i="23" s="1"/>
  <c r="AE242" i="23"/>
  <c r="AT242" i="23" s="1"/>
  <c r="Z242" i="23"/>
  <c r="AF242" i="23" s="1"/>
  <c r="AU242" i="23" s="1"/>
  <c r="AC243" i="23"/>
  <c r="AR243" i="23" s="1"/>
  <c r="AW242" i="23"/>
  <c r="P242" i="23"/>
  <c r="W242" i="23"/>
  <c r="Y242" i="23" s="1"/>
  <c r="AD242" i="23"/>
  <c r="AB233" i="22"/>
  <c r="AQ233" i="22" s="1"/>
  <c r="O233" i="22"/>
  <c r="Q233" i="22" s="1"/>
  <c r="AS231" i="22"/>
  <c r="BB231" i="22"/>
  <c r="AI231" i="22"/>
  <c r="AQ232" i="22"/>
  <c r="P232" i="22"/>
  <c r="AW232" i="22"/>
  <c r="AE232" i="22"/>
  <c r="AT232" i="22" s="1"/>
  <c r="AC233" i="22"/>
  <c r="AR233" i="22" s="1"/>
  <c r="Z232" i="22"/>
  <c r="AF232" i="22" s="1"/>
  <c r="AU232" i="22" s="1"/>
  <c r="W232" i="22"/>
  <c r="Y232" i="22" s="1"/>
  <c r="AD232" i="22"/>
  <c r="AS232" i="22" s="1"/>
  <c r="AI224" i="20"/>
  <c r="AS224" i="20"/>
  <c r="BB224" i="20"/>
  <c r="O225" i="20"/>
  <c r="Q225" i="20" s="1"/>
  <c r="C112" i="15" l="1"/>
  <c r="G118" i="32" s="1"/>
  <c r="F118" i="32" s="1"/>
  <c r="P231" i="24"/>
  <c r="AC232" i="24"/>
  <c r="AR232" i="24" s="1"/>
  <c r="AB232" i="24"/>
  <c r="AQ232" i="24" s="1"/>
  <c r="BB128" i="19"/>
  <c r="C233" i="24"/>
  <c r="F232" i="24"/>
  <c r="L232" i="24" s="1"/>
  <c r="D233" i="24"/>
  <c r="B233" i="24"/>
  <c r="O232" i="24"/>
  <c r="Q232" i="24" s="1"/>
  <c r="M232" i="24"/>
  <c r="D244" i="20"/>
  <c r="C244" i="20"/>
  <c r="B244" i="20" s="1"/>
  <c r="F243" i="20"/>
  <c r="AQ129" i="19"/>
  <c r="AI128" i="19"/>
  <c r="AS128" i="19"/>
  <c r="AU128" i="19"/>
  <c r="AH128" i="19"/>
  <c r="AG128" i="19"/>
  <c r="AT128" i="19"/>
  <c r="AD232" i="24"/>
  <c r="AS232" i="24" s="1"/>
  <c r="AI231" i="24"/>
  <c r="AC233" i="24"/>
  <c r="AR233" i="24" s="1"/>
  <c r="AW232" i="24"/>
  <c r="AE232" i="24"/>
  <c r="AT232" i="24" s="1"/>
  <c r="Z232" i="24"/>
  <c r="AF232" i="24" s="1"/>
  <c r="AU232" i="24" s="1"/>
  <c r="P232" i="24"/>
  <c r="W232" i="24"/>
  <c r="Y232" i="24" s="1"/>
  <c r="BB231" i="24"/>
  <c r="O243" i="23"/>
  <c r="Q243" i="23" s="1"/>
  <c r="AS242" i="23"/>
  <c r="BB242" i="23"/>
  <c r="AI242" i="23"/>
  <c r="P233" i="22"/>
  <c r="AW233" i="22"/>
  <c r="Z233" i="22"/>
  <c r="AF233" i="22" s="1"/>
  <c r="AU233" i="22" s="1"/>
  <c r="AC234" i="22"/>
  <c r="AR234" i="22" s="1"/>
  <c r="AE233" i="22"/>
  <c r="AT233" i="22" s="1"/>
  <c r="W233" i="22"/>
  <c r="Y233" i="22" s="1"/>
  <c r="BB232" i="22"/>
  <c r="AB234" i="22"/>
  <c r="AD233" i="22"/>
  <c r="AI232" i="22"/>
  <c r="AD225" i="20"/>
  <c r="AB226" i="20"/>
  <c r="AE225" i="20"/>
  <c r="AT225" i="20" s="1"/>
  <c r="Z225" i="20"/>
  <c r="AF225" i="20" s="1"/>
  <c r="AU225" i="20" s="1"/>
  <c r="P225" i="20"/>
  <c r="AW225" i="20"/>
  <c r="AC226" i="20"/>
  <c r="AR226" i="20" s="1"/>
  <c r="W225" i="20"/>
  <c r="Y225" i="20" s="1"/>
  <c r="B112" i="15" l="1"/>
  <c r="AB233" i="24"/>
  <c r="AQ233" i="24" s="1"/>
  <c r="C234" i="24"/>
  <c r="B234" i="24" s="1"/>
  <c r="F233" i="24"/>
  <c r="M233" i="24" s="1"/>
  <c r="D234" i="24"/>
  <c r="L233" i="24"/>
  <c r="C245" i="20"/>
  <c r="D245" i="20"/>
  <c r="F244" i="20"/>
  <c r="L244" i="20" s="1"/>
  <c r="L243" i="20"/>
  <c r="M243" i="20"/>
  <c r="O129" i="19"/>
  <c r="Q129" i="19" s="1"/>
  <c r="AI232" i="24"/>
  <c r="O233" i="24"/>
  <c r="Q233" i="24" s="1"/>
  <c r="BB232" i="24"/>
  <c r="AE243" i="23"/>
  <c r="AT243" i="23" s="1"/>
  <c r="Z243" i="23"/>
  <c r="AF243" i="23" s="1"/>
  <c r="AU243" i="23" s="1"/>
  <c r="AC244" i="23"/>
  <c r="AR244" i="23" s="1"/>
  <c r="AW243" i="23"/>
  <c r="P243" i="23"/>
  <c r="W243" i="23"/>
  <c r="Y243" i="23" s="1"/>
  <c r="AD243" i="23"/>
  <c r="AB244" i="23"/>
  <c r="AI233" i="22"/>
  <c r="O234" i="22"/>
  <c r="Q234" i="22" s="1"/>
  <c r="AQ234" i="22"/>
  <c r="AS233" i="22"/>
  <c r="BB233" i="22"/>
  <c r="AI225" i="20"/>
  <c r="O226" i="20"/>
  <c r="Q226" i="20" s="1"/>
  <c r="AQ226" i="20"/>
  <c r="AS225" i="20"/>
  <c r="BB225" i="20"/>
  <c r="D113" i="15" l="1"/>
  <c r="H119" i="32" s="1"/>
  <c r="F112" i="15"/>
  <c r="J112" i="15" s="1"/>
  <c r="M244" i="20"/>
  <c r="C235" i="24"/>
  <c r="F234" i="24"/>
  <c r="B235" i="24"/>
  <c r="D235" i="24"/>
  <c r="M234" i="24"/>
  <c r="L234" i="24"/>
  <c r="B245" i="20"/>
  <c r="AB227" i="20"/>
  <c r="AQ227" i="20" s="1"/>
  <c r="AB130" i="19"/>
  <c r="AD129" i="19"/>
  <c r="Z129" i="19"/>
  <c r="AF129" i="19" s="1"/>
  <c r="AC130" i="19"/>
  <c r="P129" i="19"/>
  <c r="AE129" i="19"/>
  <c r="AW129" i="19"/>
  <c r="W129" i="19"/>
  <c r="Y129" i="19" s="1"/>
  <c r="O234" i="24"/>
  <c r="Q234" i="24" s="1"/>
  <c r="AC234" i="24"/>
  <c r="AR234" i="24" s="1"/>
  <c r="AW233" i="24"/>
  <c r="AE233" i="24"/>
  <c r="AT233" i="24" s="1"/>
  <c r="Z233" i="24"/>
  <c r="AF233" i="24" s="1"/>
  <c r="AU233" i="24" s="1"/>
  <c r="P233" i="24"/>
  <c r="W233" i="24"/>
  <c r="Y233" i="24" s="1"/>
  <c r="AB234" i="24"/>
  <c r="AD233" i="24"/>
  <c r="AS243" i="23"/>
  <c r="BB243" i="23"/>
  <c r="AQ244" i="23"/>
  <c r="AI243" i="23"/>
  <c r="O244" i="23"/>
  <c r="Q244" i="23" s="1"/>
  <c r="AB235" i="22"/>
  <c r="P234" i="22"/>
  <c r="Z234" i="22"/>
  <c r="AF234" i="22" s="1"/>
  <c r="AU234" i="22" s="1"/>
  <c r="AC235" i="22"/>
  <c r="AR235" i="22" s="1"/>
  <c r="AE234" i="22"/>
  <c r="AT234" i="22" s="1"/>
  <c r="AW234" i="22"/>
  <c r="W234" i="22"/>
  <c r="Y234" i="22" s="1"/>
  <c r="O235" i="22"/>
  <c r="Q235" i="22" s="1"/>
  <c r="AD234" i="22"/>
  <c r="AD226" i="20"/>
  <c r="AE226" i="20"/>
  <c r="AT226" i="20" s="1"/>
  <c r="Z226" i="20"/>
  <c r="AF226" i="20" s="1"/>
  <c r="AU226" i="20" s="1"/>
  <c r="AC227" i="20"/>
  <c r="AR227" i="20" s="1"/>
  <c r="P226" i="20"/>
  <c r="AW226" i="20"/>
  <c r="W226" i="20"/>
  <c r="Y226" i="20" s="1"/>
  <c r="C113" i="15" l="1"/>
  <c r="G119" i="32" s="1"/>
  <c r="F119" i="32" s="1"/>
  <c r="C236" i="24"/>
  <c r="B236" i="24" s="1"/>
  <c r="F235" i="24"/>
  <c r="M235" i="24" s="1"/>
  <c r="D236" i="24"/>
  <c r="D246" i="20"/>
  <c r="F245" i="20"/>
  <c r="C246" i="20"/>
  <c r="BB129" i="19"/>
  <c r="AG1" i="19"/>
  <c r="AQ130" i="19"/>
  <c r="AI129" i="19"/>
  <c r="AR130" i="19"/>
  <c r="AG2" i="19"/>
  <c r="AT129" i="19"/>
  <c r="AG129" i="19"/>
  <c r="AH129" i="19"/>
  <c r="AU129" i="19"/>
  <c r="AS129" i="19"/>
  <c r="AE234" i="24"/>
  <c r="AT234" i="24" s="1"/>
  <c r="Z234" i="24"/>
  <c r="AF234" i="24" s="1"/>
  <c r="AU234" i="24" s="1"/>
  <c r="AC235" i="24"/>
  <c r="AR235" i="24" s="1"/>
  <c r="AW234" i="24"/>
  <c r="P234" i="24"/>
  <c r="W234" i="24"/>
  <c r="Y234" i="24" s="1"/>
  <c r="AS233" i="24"/>
  <c r="BB233" i="24"/>
  <c r="AI233" i="24"/>
  <c r="AD234" i="24"/>
  <c r="AS234" i="24" s="1"/>
  <c r="AB235" i="24"/>
  <c r="AQ234" i="24"/>
  <c r="AB245" i="23"/>
  <c r="AD244" i="23"/>
  <c r="AE244" i="23"/>
  <c r="AT244" i="23" s="1"/>
  <c r="Z244" i="23"/>
  <c r="AF244" i="23" s="1"/>
  <c r="AU244" i="23" s="1"/>
  <c r="AC245" i="23"/>
  <c r="AR245" i="23" s="1"/>
  <c r="AW244" i="23"/>
  <c r="P244" i="23"/>
  <c r="W244" i="23"/>
  <c r="Y244" i="23" s="1"/>
  <c r="AE235" i="22"/>
  <c r="AT235" i="22" s="1"/>
  <c r="AW235" i="22"/>
  <c r="P235" i="22"/>
  <c r="AC236" i="22"/>
  <c r="AR236" i="22" s="1"/>
  <c r="Z235" i="22"/>
  <c r="AF235" i="22" s="1"/>
  <c r="AU235" i="22" s="1"/>
  <c r="W235" i="22"/>
  <c r="Y235" i="22" s="1"/>
  <c r="AS234" i="22"/>
  <c r="BB234" i="22"/>
  <c r="AI234" i="22"/>
  <c r="AD235" i="22"/>
  <c r="AS235" i="22" s="1"/>
  <c r="AB236" i="22"/>
  <c r="AQ235" i="22"/>
  <c r="AI226" i="20"/>
  <c r="AS226" i="20"/>
  <c r="BB226" i="20"/>
  <c r="O227" i="20"/>
  <c r="Q227" i="20" s="1"/>
  <c r="B113" i="15" l="1"/>
  <c r="L235" i="24"/>
  <c r="C237" i="24"/>
  <c r="B237" i="24" s="1"/>
  <c r="F236" i="24"/>
  <c r="M236" i="24" s="1"/>
  <c r="D237" i="24"/>
  <c r="B246" i="20"/>
  <c r="L245" i="20"/>
  <c r="M245" i="20"/>
  <c r="O130" i="19"/>
  <c r="Q130" i="19" s="1"/>
  <c r="O235" i="24"/>
  <c r="Q235" i="24" s="1"/>
  <c r="BB234" i="24"/>
  <c r="AI234" i="24"/>
  <c r="AQ235" i="24"/>
  <c r="O245" i="23"/>
  <c r="Q245" i="23" s="1"/>
  <c r="AI244" i="23"/>
  <c r="AS244" i="23"/>
  <c r="BB244" i="23"/>
  <c r="AQ245" i="23"/>
  <c r="AI235" i="22"/>
  <c r="BB235" i="22"/>
  <c r="O236" i="22"/>
  <c r="Q236" i="22" s="1"/>
  <c r="AQ236" i="22"/>
  <c r="AD227" i="20"/>
  <c r="AB228" i="20"/>
  <c r="AE227" i="20"/>
  <c r="AT227" i="20" s="1"/>
  <c r="Z227" i="20"/>
  <c r="AF227" i="20" s="1"/>
  <c r="AU227" i="20" s="1"/>
  <c r="AC228" i="20"/>
  <c r="AR228" i="20" s="1"/>
  <c r="AW227" i="20"/>
  <c r="P227" i="20"/>
  <c r="W227" i="20"/>
  <c r="Y227" i="20" s="1"/>
  <c r="D114" i="15" l="1"/>
  <c r="H120" i="32" s="1"/>
  <c r="F113" i="15"/>
  <c r="J113" i="15" s="1"/>
  <c r="L236" i="24"/>
  <c r="C238" i="24"/>
  <c r="F237" i="24"/>
  <c r="M237" i="24" s="1"/>
  <c r="D238" i="24"/>
  <c r="B238" i="24"/>
  <c r="L237" i="24"/>
  <c r="D247" i="20"/>
  <c r="F246" i="20"/>
  <c r="C247" i="20"/>
  <c r="AE130" i="19"/>
  <c r="AT130" i="19" s="1"/>
  <c r="AD130" i="19"/>
  <c r="J5" i="19"/>
  <c r="J6" i="19"/>
  <c r="AB131" i="19"/>
  <c r="P130" i="19"/>
  <c r="AW130" i="19"/>
  <c r="Z130" i="19"/>
  <c r="AF130" i="19" s="1"/>
  <c r="W130" i="19"/>
  <c r="Y130" i="19" s="1"/>
  <c r="AC131" i="19"/>
  <c r="AR131" i="19" s="1"/>
  <c r="AB236" i="24"/>
  <c r="AE235" i="24"/>
  <c r="AT235" i="24" s="1"/>
  <c r="Z235" i="24"/>
  <c r="AF235" i="24" s="1"/>
  <c r="AU235" i="24" s="1"/>
  <c r="AC236" i="24"/>
  <c r="AR236" i="24" s="1"/>
  <c r="AW235" i="24"/>
  <c r="P235" i="24"/>
  <c r="W235" i="24"/>
  <c r="Y235" i="24" s="1"/>
  <c r="AD235" i="24"/>
  <c r="AE245" i="23"/>
  <c r="AT245" i="23" s="1"/>
  <c r="Z245" i="23"/>
  <c r="AF245" i="23" s="1"/>
  <c r="AU245" i="23" s="1"/>
  <c r="AC246" i="23"/>
  <c r="AR246" i="23" s="1"/>
  <c r="AW245" i="23"/>
  <c r="P245" i="23"/>
  <c r="W245" i="23"/>
  <c r="Y245" i="23" s="1"/>
  <c r="AB246" i="23"/>
  <c r="AD245" i="23"/>
  <c r="AE236" i="22"/>
  <c r="AT236" i="22" s="1"/>
  <c r="Z236" i="22"/>
  <c r="AF236" i="22" s="1"/>
  <c r="AU236" i="22" s="1"/>
  <c r="AC237" i="22"/>
  <c r="AR237" i="22" s="1"/>
  <c r="P236" i="22"/>
  <c r="AW236" i="22"/>
  <c r="W236" i="22"/>
  <c r="Y236" i="22" s="1"/>
  <c r="AD236" i="22"/>
  <c r="AB237" i="22"/>
  <c r="AQ228" i="20"/>
  <c r="AI227" i="20"/>
  <c r="O228" i="20"/>
  <c r="Q228" i="20" s="1"/>
  <c r="AS227" i="20"/>
  <c r="BB227" i="20"/>
  <c r="C114" i="15" l="1"/>
  <c r="G120" i="32" s="1"/>
  <c r="F120" i="32" s="1"/>
  <c r="F238" i="24"/>
  <c r="D239" i="24"/>
  <c r="G238" i="24"/>
  <c r="M238" i="24" s="1"/>
  <c r="C239" i="24"/>
  <c r="M246" i="20"/>
  <c r="L246" i="20"/>
  <c r="B247" i="20"/>
  <c r="AG130" i="19"/>
  <c r="AG4" i="19"/>
  <c r="BB130" i="19"/>
  <c r="AG6" i="19"/>
  <c r="AI130" i="19"/>
  <c r="AD6" i="19" s="1"/>
  <c r="AQ131" i="19"/>
  <c r="AG5" i="19"/>
  <c r="AH130" i="19"/>
  <c r="AU130" i="19"/>
  <c r="AG3" i="19"/>
  <c r="AS130" i="19"/>
  <c r="AS235" i="24"/>
  <c r="BB235" i="24"/>
  <c r="O236" i="24"/>
  <c r="Q236" i="24" s="1"/>
  <c r="AI235" i="24"/>
  <c r="AQ236" i="24"/>
  <c r="AQ246" i="23"/>
  <c r="O246" i="23"/>
  <c r="Q246" i="23" s="1"/>
  <c r="AI245" i="23"/>
  <c r="AS245" i="23"/>
  <c r="BB245" i="23"/>
  <c r="AS236" i="22"/>
  <c r="BB236" i="22"/>
  <c r="AQ237" i="22"/>
  <c r="AI236" i="22"/>
  <c r="O237" i="22"/>
  <c r="Q237" i="22" s="1"/>
  <c r="AD228" i="20"/>
  <c r="AE228" i="20"/>
  <c r="AT228" i="20" s="1"/>
  <c r="Z228" i="20"/>
  <c r="AF228" i="20" s="1"/>
  <c r="AU228" i="20" s="1"/>
  <c r="AC229" i="20"/>
  <c r="AR229" i="20" s="1"/>
  <c r="AW228" i="20"/>
  <c r="P228" i="20"/>
  <c r="W228" i="20"/>
  <c r="Y228" i="20" s="1"/>
  <c r="AB229" i="20"/>
  <c r="B114" i="15" l="1"/>
  <c r="L238" i="24"/>
  <c r="B239" i="24"/>
  <c r="D248" i="20"/>
  <c r="C248" i="20"/>
  <c r="B248" i="20" s="1"/>
  <c r="F247" i="20"/>
  <c r="AD1" i="19"/>
  <c r="AI2" i="19"/>
  <c r="AI3" i="19"/>
  <c r="O131" i="19"/>
  <c r="Q131" i="19" s="1"/>
  <c r="AD5" i="19"/>
  <c r="AE236" i="24"/>
  <c r="AT236" i="24" s="1"/>
  <c r="Z236" i="24"/>
  <c r="AF236" i="24" s="1"/>
  <c r="AU236" i="24" s="1"/>
  <c r="AC237" i="24"/>
  <c r="AR237" i="24" s="1"/>
  <c r="AW236" i="24"/>
  <c r="P236" i="24"/>
  <c r="W236" i="24"/>
  <c r="Y236" i="24" s="1"/>
  <c r="AB237" i="24"/>
  <c r="AD236" i="24"/>
  <c r="AB247" i="23"/>
  <c r="AQ247" i="23" s="1"/>
  <c r="AD246" i="23"/>
  <c r="AE246" i="23"/>
  <c r="AT246" i="23" s="1"/>
  <c r="Z246" i="23"/>
  <c r="AF246" i="23" s="1"/>
  <c r="AU246" i="23" s="1"/>
  <c r="AC247" i="23"/>
  <c r="AR247" i="23" s="1"/>
  <c r="AW246" i="23"/>
  <c r="P246" i="23"/>
  <c r="W246" i="23"/>
  <c r="Y246" i="23" s="1"/>
  <c r="AE237" i="22"/>
  <c r="AT237" i="22" s="1"/>
  <c r="Z237" i="22"/>
  <c r="AF237" i="22" s="1"/>
  <c r="AU237" i="22" s="1"/>
  <c r="P237" i="22"/>
  <c r="AC238" i="22"/>
  <c r="AR238" i="22" s="1"/>
  <c r="AW237" i="22"/>
  <c r="W237" i="22"/>
  <c r="Y237" i="22" s="1"/>
  <c r="AD237" i="22"/>
  <c r="AB238" i="22"/>
  <c r="O229" i="20"/>
  <c r="Q229" i="20" s="1"/>
  <c r="AI228" i="20"/>
  <c r="AQ229" i="20"/>
  <c r="AS228" i="20"/>
  <c r="BB228" i="20"/>
  <c r="F114" i="15" l="1"/>
  <c r="J114" i="15" s="1"/>
  <c r="D115" i="15"/>
  <c r="H121" i="32" s="1"/>
  <c r="D240" i="24"/>
  <c r="C240" i="24"/>
  <c r="F239" i="24"/>
  <c r="C249" i="20"/>
  <c r="F248" i="20"/>
  <c r="D249" i="20"/>
  <c r="L247" i="20"/>
  <c r="M247" i="20"/>
  <c r="L248" i="20"/>
  <c r="M248" i="20"/>
  <c r="AI5" i="19"/>
  <c r="AB132" i="19"/>
  <c r="Z131" i="19"/>
  <c r="AF131" i="19" s="1"/>
  <c r="W131" i="19"/>
  <c r="Y131" i="19" s="1"/>
  <c r="AC132" i="19"/>
  <c r="AR132" i="19" s="1"/>
  <c r="AE131" i="19"/>
  <c r="AW131" i="19"/>
  <c r="P131" i="19"/>
  <c r="AD131" i="19"/>
  <c r="AQ237" i="24"/>
  <c r="AS236" i="24"/>
  <c r="BB236" i="24"/>
  <c r="O237" i="24"/>
  <c r="Q237" i="24" s="1"/>
  <c r="AI236" i="24"/>
  <c r="AI246" i="23"/>
  <c r="AS246" i="23"/>
  <c r="BB246" i="23"/>
  <c r="O247" i="23"/>
  <c r="Q247" i="23" s="1"/>
  <c r="AI237" i="22"/>
  <c r="AS237" i="22"/>
  <c r="BB237" i="22"/>
  <c r="O238" i="22"/>
  <c r="Q238" i="22" s="1"/>
  <c r="AQ238" i="22"/>
  <c r="AD229" i="20"/>
  <c r="AE229" i="20"/>
  <c r="AT229" i="20" s="1"/>
  <c r="Z229" i="20"/>
  <c r="AF229" i="20" s="1"/>
  <c r="AU229" i="20" s="1"/>
  <c r="AC230" i="20"/>
  <c r="AR230" i="20" s="1"/>
  <c r="AW229" i="20"/>
  <c r="P229" i="20"/>
  <c r="W229" i="20"/>
  <c r="Y229" i="20" s="1"/>
  <c r="AB230" i="20"/>
  <c r="C115" i="15" l="1"/>
  <c r="G121" i="32" s="1"/>
  <c r="F121" i="32" s="1"/>
  <c r="L239" i="24"/>
  <c r="M239" i="24"/>
  <c r="B240" i="24"/>
  <c r="B249" i="20"/>
  <c r="AU131" i="19"/>
  <c r="AH131" i="19"/>
  <c r="AT131" i="19"/>
  <c r="AG131" i="19"/>
  <c r="AS131" i="19"/>
  <c r="BB131" i="19"/>
  <c r="AQ132" i="19"/>
  <c r="AI131" i="19"/>
  <c r="AB238" i="24"/>
  <c r="AD237" i="24"/>
  <c r="AE237" i="24"/>
  <c r="AT237" i="24" s="1"/>
  <c r="Z237" i="24"/>
  <c r="AF237" i="24" s="1"/>
  <c r="AU237" i="24" s="1"/>
  <c r="AC238" i="24"/>
  <c r="AR238" i="24" s="1"/>
  <c r="AW237" i="24"/>
  <c r="P237" i="24"/>
  <c r="W237" i="24"/>
  <c r="Y237" i="24" s="1"/>
  <c r="AD247" i="23"/>
  <c r="AE247" i="23"/>
  <c r="AT247" i="23" s="1"/>
  <c r="Z247" i="23"/>
  <c r="AF247" i="23" s="1"/>
  <c r="AU247" i="23" s="1"/>
  <c r="AC248" i="23"/>
  <c r="AR248" i="23" s="1"/>
  <c r="AW247" i="23"/>
  <c r="P247" i="23"/>
  <c r="W247" i="23"/>
  <c r="Y247" i="23" s="1"/>
  <c r="AB248" i="23"/>
  <c r="P238" i="22"/>
  <c r="AE238" i="22"/>
  <c r="AT238" i="22" s="1"/>
  <c r="Z238" i="22"/>
  <c r="AF238" i="22" s="1"/>
  <c r="AU238" i="22" s="1"/>
  <c r="AW238" i="22"/>
  <c r="AC239" i="22"/>
  <c r="AR239" i="22" s="1"/>
  <c r="W238" i="22"/>
  <c r="Y238" i="22" s="1"/>
  <c r="O239" i="22"/>
  <c r="Q239" i="22" s="1"/>
  <c r="AB239" i="22"/>
  <c r="AD238" i="22"/>
  <c r="O230" i="20"/>
  <c r="Q230" i="20" s="1"/>
  <c r="AI229" i="20"/>
  <c r="AQ230" i="20"/>
  <c r="AS229" i="20"/>
  <c r="BB229" i="20"/>
  <c r="B115" i="15" l="1"/>
  <c r="D241" i="24"/>
  <c r="C241" i="24"/>
  <c r="F240" i="24"/>
  <c r="D250" i="20"/>
  <c r="F249" i="20"/>
  <c r="C250" i="20"/>
  <c r="O132" i="19"/>
  <c r="Q132" i="19" s="1"/>
  <c r="O238" i="24"/>
  <c r="Q238" i="24" s="1"/>
  <c r="AI237" i="24"/>
  <c r="AS237" i="24"/>
  <c r="BB237" i="24"/>
  <c r="AQ238" i="24"/>
  <c r="AQ248" i="23"/>
  <c r="O248" i="23"/>
  <c r="Q248" i="23" s="1"/>
  <c r="AI247" i="23"/>
  <c r="AS247" i="23"/>
  <c r="BB247" i="23"/>
  <c r="P239" i="22"/>
  <c r="AE239" i="22"/>
  <c r="AT239" i="22" s="1"/>
  <c r="Z239" i="22"/>
  <c r="AF239" i="22" s="1"/>
  <c r="AU239" i="22" s="1"/>
  <c r="AW239" i="22"/>
  <c r="AC240" i="22"/>
  <c r="AR240" i="22" s="1"/>
  <c r="W239" i="22"/>
  <c r="Y239" i="22" s="1"/>
  <c r="AS238" i="22"/>
  <c r="BB238" i="22"/>
  <c r="AD239" i="22"/>
  <c r="AS239" i="22" s="1"/>
  <c r="AB240" i="22"/>
  <c r="AI238" i="22"/>
  <c r="AQ239" i="22"/>
  <c r="AE230" i="20"/>
  <c r="AT230" i="20" s="1"/>
  <c r="Z230" i="20"/>
  <c r="AF230" i="20" s="1"/>
  <c r="AU230" i="20" s="1"/>
  <c r="P230" i="20"/>
  <c r="AC231" i="20"/>
  <c r="AR231" i="20" s="1"/>
  <c r="AW230" i="20"/>
  <c r="W230" i="20"/>
  <c r="Y230" i="20" s="1"/>
  <c r="AB231" i="20"/>
  <c r="AD230" i="20"/>
  <c r="F115" i="15" l="1"/>
  <c r="J115" i="15" s="1"/>
  <c r="D116" i="15"/>
  <c r="H122" i="32" s="1"/>
  <c r="L240" i="24"/>
  <c r="M240" i="24"/>
  <c r="B241" i="24"/>
  <c r="L249" i="20"/>
  <c r="M249" i="20"/>
  <c r="B250" i="20"/>
  <c r="AD132" i="19"/>
  <c r="Z132" i="19"/>
  <c r="AF132" i="19" s="1"/>
  <c r="W132" i="19"/>
  <c r="Y132" i="19" s="1"/>
  <c r="P132" i="19"/>
  <c r="AC133" i="19"/>
  <c r="AR133" i="19" s="1"/>
  <c r="AE132" i="19"/>
  <c r="AW132" i="19"/>
  <c r="AB133" i="19"/>
  <c r="AB239" i="24"/>
  <c r="AD238" i="24"/>
  <c r="AE238" i="24"/>
  <c r="AT238" i="24" s="1"/>
  <c r="Z238" i="24"/>
  <c r="AF238" i="24" s="1"/>
  <c r="AU238" i="24" s="1"/>
  <c r="AC239" i="24"/>
  <c r="AR239" i="24" s="1"/>
  <c r="AW238" i="24"/>
  <c r="P238" i="24"/>
  <c r="W238" i="24"/>
  <c r="Y238" i="24" s="1"/>
  <c r="AQ239" i="24"/>
  <c r="AB249" i="23"/>
  <c r="AQ249" i="23" s="1"/>
  <c r="AD248" i="23"/>
  <c r="AE248" i="23"/>
  <c r="AT248" i="23" s="1"/>
  <c r="Z248" i="23"/>
  <c r="AF248" i="23" s="1"/>
  <c r="AU248" i="23" s="1"/>
  <c r="AC249" i="23"/>
  <c r="AR249" i="23" s="1"/>
  <c r="AW248" i="23"/>
  <c r="P248" i="23"/>
  <c r="W248" i="23"/>
  <c r="Y248" i="23" s="1"/>
  <c r="AI239" i="22"/>
  <c r="BB239" i="22"/>
  <c r="O240" i="22"/>
  <c r="Q240" i="22" s="1"/>
  <c r="AQ240" i="22"/>
  <c r="AS230" i="20"/>
  <c r="BB230" i="20"/>
  <c r="AQ231" i="20"/>
  <c r="AI230" i="20"/>
  <c r="O231" i="20"/>
  <c r="Q231" i="20" s="1"/>
  <c r="C116" i="15" l="1"/>
  <c r="G122" i="32" s="1"/>
  <c r="F122" i="32" s="1"/>
  <c r="D242" i="24"/>
  <c r="F241" i="24"/>
  <c r="C242" i="24"/>
  <c r="B242" i="24" s="1"/>
  <c r="F250" i="20"/>
  <c r="G250" i="20"/>
  <c r="AT132" i="19"/>
  <c r="AG132" i="19"/>
  <c r="AU132" i="19"/>
  <c r="AH132" i="19"/>
  <c r="BB132" i="19"/>
  <c r="AQ133" i="19"/>
  <c r="AI132" i="19"/>
  <c r="AS132" i="19"/>
  <c r="AI238" i="24"/>
  <c r="O239" i="24"/>
  <c r="Q239" i="24" s="1"/>
  <c r="AS238" i="24"/>
  <c r="BB238" i="24"/>
  <c r="AI248" i="23"/>
  <c r="AS248" i="23"/>
  <c r="BB248" i="23"/>
  <c r="O249" i="23"/>
  <c r="Q249" i="23" s="1"/>
  <c r="AB232" i="20"/>
  <c r="AQ232" i="20" s="1"/>
  <c r="AE240" i="22"/>
  <c r="AT240" i="22" s="1"/>
  <c r="AW240" i="22"/>
  <c r="P240" i="22"/>
  <c r="Z240" i="22"/>
  <c r="AF240" i="22" s="1"/>
  <c r="AU240" i="22" s="1"/>
  <c r="AC241" i="22"/>
  <c r="AR241" i="22" s="1"/>
  <c r="W240" i="22"/>
  <c r="Y240" i="22" s="1"/>
  <c r="AB241" i="22"/>
  <c r="AD240" i="22"/>
  <c r="AD231" i="20"/>
  <c r="AE231" i="20"/>
  <c r="AT231" i="20" s="1"/>
  <c r="Z231" i="20"/>
  <c r="AF231" i="20" s="1"/>
  <c r="AU231" i="20" s="1"/>
  <c r="P231" i="20"/>
  <c r="AC232" i="20"/>
  <c r="AR232" i="20" s="1"/>
  <c r="AW231" i="20"/>
  <c r="W231" i="20"/>
  <c r="Y231" i="20" s="1"/>
  <c r="B116" i="15" l="1"/>
  <c r="M250" i="20"/>
  <c r="D243" i="24"/>
  <c r="F242" i="24"/>
  <c r="C243" i="24"/>
  <c r="M241" i="24"/>
  <c r="L241" i="24"/>
  <c r="L242" i="24"/>
  <c r="M242" i="24"/>
  <c r="L250" i="20"/>
  <c r="O133" i="19"/>
  <c r="Q133" i="19" s="1"/>
  <c r="AB240" i="24"/>
  <c r="AD239" i="24"/>
  <c r="AE239" i="24"/>
  <c r="AT239" i="24" s="1"/>
  <c r="Z239" i="24"/>
  <c r="AF239" i="24" s="1"/>
  <c r="AU239" i="24" s="1"/>
  <c r="AC240" i="24"/>
  <c r="AR240" i="24" s="1"/>
  <c r="AW239" i="24"/>
  <c r="P239" i="24"/>
  <c r="W239" i="24"/>
  <c r="Y239" i="24" s="1"/>
  <c r="AD249" i="23"/>
  <c r="AE249" i="23"/>
  <c r="AT249" i="23" s="1"/>
  <c r="Z249" i="23"/>
  <c r="AF249" i="23" s="1"/>
  <c r="AU249" i="23" s="1"/>
  <c r="AC250" i="23"/>
  <c r="AR250" i="23" s="1"/>
  <c r="AW249" i="23"/>
  <c r="P249" i="23"/>
  <c r="W249" i="23"/>
  <c r="Y249" i="23" s="1"/>
  <c r="AB250" i="23"/>
  <c r="AQ241" i="22"/>
  <c r="O241" i="22"/>
  <c r="Q241" i="22" s="1"/>
  <c r="AS240" i="22"/>
  <c r="BB240" i="22"/>
  <c r="AI240" i="22"/>
  <c r="O232" i="20"/>
  <c r="Q232" i="20" s="1"/>
  <c r="AI231" i="20"/>
  <c r="AS231" i="20"/>
  <c r="BB231" i="20"/>
  <c r="D117" i="15" l="1"/>
  <c r="H123" i="32" s="1"/>
  <c r="F116" i="15"/>
  <c r="J116" i="15" s="1"/>
  <c r="B243" i="24"/>
  <c r="AD133" i="19"/>
  <c r="AB134" i="19"/>
  <c r="AE133" i="19"/>
  <c r="W133" i="19"/>
  <c r="Y133" i="19" s="1"/>
  <c r="Z133" i="19"/>
  <c r="AF133" i="19" s="1"/>
  <c r="AC134" i="19"/>
  <c r="AR134" i="19" s="1"/>
  <c r="P133" i="19"/>
  <c r="AW133" i="19"/>
  <c r="AS239" i="24"/>
  <c r="BB239" i="24"/>
  <c r="O240" i="24"/>
  <c r="Q240" i="24" s="1"/>
  <c r="AI239" i="24"/>
  <c r="AQ240" i="24"/>
  <c r="AQ250" i="23"/>
  <c r="O250" i="23"/>
  <c r="Q250" i="23" s="1"/>
  <c r="AI249" i="23"/>
  <c r="AS249" i="23"/>
  <c r="BB249" i="23"/>
  <c r="AE241" i="22"/>
  <c r="AT241" i="22" s="1"/>
  <c r="Z241" i="22"/>
  <c r="AF241" i="22" s="1"/>
  <c r="AU241" i="22" s="1"/>
  <c r="AC242" i="22"/>
  <c r="AR242" i="22" s="1"/>
  <c r="AW241" i="22"/>
  <c r="P241" i="22"/>
  <c r="W241" i="22"/>
  <c r="Y241" i="22" s="1"/>
  <c r="AD241" i="22"/>
  <c r="AB242" i="22"/>
  <c r="AE232" i="20"/>
  <c r="AT232" i="20" s="1"/>
  <c r="Z232" i="20"/>
  <c r="AF232" i="20" s="1"/>
  <c r="AU232" i="20" s="1"/>
  <c r="P232" i="20"/>
  <c r="AC233" i="20"/>
  <c r="AR233" i="20" s="1"/>
  <c r="AW232" i="20"/>
  <c r="W232" i="20"/>
  <c r="Y232" i="20" s="1"/>
  <c r="AB233" i="20"/>
  <c r="AD232" i="20"/>
  <c r="C117" i="15" l="1"/>
  <c r="G123" i="32" s="1"/>
  <c r="F123" i="32" s="1"/>
  <c r="D244" i="24"/>
  <c r="C244" i="24"/>
  <c r="F243" i="24"/>
  <c r="AT133" i="19"/>
  <c r="AG133" i="19"/>
  <c r="AU133" i="19"/>
  <c r="AH133" i="19"/>
  <c r="AQ134" i="19"/>
  <c r="BB133" i="19"/>
  <c r="AI133" i="19"/>
  <c r="AS133" i="19"/>
  <c r="AB241" i="24"/>
  <c r="AQ241" i="24" s="1"/>
  <c r="AE240" i="24"/>
  <c r="AT240" i="24" s="1"/>
  <c r="AC241" i="24"/>
  <c r="AR241" i="24" s="1"/>
  <c r="Z240" i="24"/>
  <c r="AF240" i="24" s="1"/>
  <c r="AU240" i="24" s="1"/>
  <c r="AW240" i="24"/>
  <c r="P240" i="24"/>
  <c r="W240" i="24"/>
  <c r="Y240" i="24" s="1"/>
  <c r="AD240" i="24"/>
  <c r="AD250" i="23"/>
  <c r="J7" i="23"/>
  <c r="AE250" i="23"/>
  <c r="AT250" i="23" s="1"/>
  <c r="Z250" i="23"/>
  <c r="AF250" i="23" s="1"/>
  <c r="AU250" i="23" s="1"/>
  <c r="AW250" i="23"/>
  <c r="P250" i="23"/>
  <c r="W250" i="23"/>
  <c r="Y250" i="23" s="1"/>
  <c r="AS241" i="22"/>
  <c r="BB241" i="22"/>
  <c r="AI241" i="22"/>
  <c r="AQ242" i="22"/>
  <c r="O242" i="22"/>
  <c r="Q242" i="22" s="1"/>
  <c r="AS232" i="20"/>
  <c r="BB232" i="20"/>
  <c r="AQ233" i="20"/>
  <c r="O233" i="20"/>
  <c r="Q233" i="20" s="1"/>
  <c r="AI232" i="20"/>
  <c r="B117" i="15" l="1"/>
  <c r="L243" i="24"/>
  <c r="M243" i="24"/>
  <c r="B244" i="24"/>
  <c r="AI250" i="23"/>
  <c r="O134" i="19"/>
  <c r="Q134" i="19" s="1"/>
  <c r="O241" i="24"/>
  <c r="Q241" i="24" s="1"/>
  <c r="AS240" i="24"/>
  <c r="BB240" i="24"/>
  <c r="AI240" i="24"/>
  <c r="AS250" i="23"/>
  <c r="AS251" i="23" s="1"/>
  <c r="BB250" i="23"/>
  <c r="AD242" i="22"/>
  <c r="AB243" i="22"/>
  <c r="AE242" i="22"/>
  <c r="AT242" i="22" s="1"/>
  <c r="Z242" i="22"/>
  <c r="AF242" i="22" s="1"/>
  <c r="AU242" i="22" s="1"/>
  <c r="AC243" i="22"/>
  <c r="AR243" i="22" s="1"/>
  <c r="AW242" i="22"/>
  <c r="P242" i="22"/>
  <c r="W242" i="22"/>
  <c r="Y242" i="22" s="1"/>
  <c r="AB234" i="20"/>
  <c r="AE233" i="20"/>
  <c r="AT233" i="20" s="1"/>
  <c r="Z233" i="20"/>
  <c r="AF233" i="20" s="1"/>
  <c r="AU233" i="20" s="1"/>
  <c r="P233" i="20"/>
  <c r="AC234" i="20"/>
  <c r="AR234" i="20" s="1"/>
  <c r="AW233" i="20"/>
  <c r="W233" i="20"/>
  <c r="Y233" i="20" s="1"/>
  <c r="AD233" i="20"/>
  <c r="D118" i="15" l="1"/>
  <c r="H124" i="32" s="1"/>
  <c r="F117" i="15"/>
  <c r="J117" i="15" s="1"/>
  <c r="D245" i="24"/>
  <c r="C245" i="24"/>
  <c r="F244" i="24"/>
  <c r="AD134" i="19"/>
  <c r="AE134" i="19"/>
  <c r="AC135" i="19"/>
  <c r="AR135" i="19" s="1"/>
  <c r="Z134" i="19"/>
  <c r="AF134" i="19" s="1"/>
  <c r="P134" i="19"/>
  <c r="AW134" i="19"/>
  <c r="W134" i="19"/>
  <c r="Y134" i="19" s="1"/>
  <c r="AB135" i="19"/>
  <c r="AD241" i="24"/>
  <c r="AB242" i="24"/>
  <c r="AE241" i="24"/>
  <c r="AT241" i="24" s="1"/>
  <c r="Z241" i="24"/>
  <c r="AF241" i="24" s="1"/>
  <c r="AU241" i="24" s="1"/>
  <c r="AC242" i="24"/>
  <c r="AR242" i="24" s="1"/>
  <c r="AW241" i="24"/>
  <c r="P241" i="24"/>
  <c r="W241" i="24"/>
  <c r="Y241" i="24" s="1"/>
  <c r="AI242" i="22"/>
  <c r="AQ243" i="22"/>
  <c r="O243" i="22"/>
  <c r="Q243" i="22" s="1"/>
  <c r="AS242" i="22"/>
  <c r="BB242" i="22"/>
  <c r="AI233" i="20"/>
  <c r="O234" i="20"/>
  <c r="Q234" i="20" s="1"/>
  <c r="AS233" i="20"/>
  <c r="BB233" i="20"/>
  <c r="AQ234" i="20"/>
  <c r="C118" i="15" l="1"/>
  <c r="G124" i="32" s="1"/>
  <c r="L244" i="24"/>
  <c r="M244" i="24"/>
  <c r="B245" i="24"/>
  <c r="AT134" i="19"/>
  <c r="AG134" i="19"/>
  <c r="AU134" i="19"/>
  <c r="AH134" i="19"/>
  <c r="BB134" i="19"/>
  <c r="O135" i="19"/>
  <c r="Q135" i="19" s="1"/>
  <c r="AI134" i="19"/>
  <c r="AQ135" i="19"/>
  <c r="AS134" i="19"/>
  <c r="AQ242" i="24"/>
  <c r="AI241" i="24"/>
  <c r="O242" i="24"/>
  <c r="Q242" i="24" s="1"/>
  <c r="AS241" i="24"/>
  <c r="BB241" i="24"/>
  <c r="AD243" i="22"/>
  <c r="AE243" i="22"/>
  <c r="AT243" i="22" s="1"/>
  <c r="Z243" i="22"/>
  <c r="AF243" i="22" s="1"/>
  <c r="AU243" i="22" s="1"/>
  <c r="AC244" i="22"/>
  <c r="AR244" i="22" s="1"/>
  <c r="AW243" i="22"/>
  <c r="P243" i="22"/>
  <c r="W243" i="22"/>
  <c r="Y243" i="22" s="1"/>
  <c r="AB244" i="22"/>
  <c r="AD234" i="20"/>
  <c r="AE234" i="20"/>
  <c r="AT234" i="20" s="1"/>
  <c r="Z234" i="20"/>
  <c r="AF234" i="20" s="1"/>
  <c r="AU234" i="20" s="1"/>
  <c r="P234" i="20"/>
  <c r="AC235" i="20"/>
  <c r="AR235" i="20" s="1"/>
  <c r="AW234" i="20"/>
  <c r="W234" i="20"/>
  <c r="Y234" i="20" s="1"/>
  <c r="AB235" i="20"/>
  <c r="B118" i="15" l="1"/>
  <c r="D246" i="24"/>
  <c r="F245" i="24"/>
  <c r="C246" i="24"/>
  <c r="AD135" i="19"/>
  <c r="AB136" i="19"/>
  <c r="Z135" i="19"/>
  <c r="AF135" i="19" s="1"/>
  <c r="P135" i="19"/>
  <c r="AC136" i="19"/>
  <c r="AR136" i="19" s="1"/>
  <c r="AE135" i="19"/>
  <c r="AW135" i="19"/>
  <c r="W135" i="19"/>
  <c r="Y135" i="19" s="1"/>
  <c r="AB243" i="24"/>
  <c r="AQ243" i="24" s="1"/>
  <c r="AD242" i="24"/>
  <c r="AE242" i="24"/>
  <c r="AT242" i="24" s="1"/>
  <c r="Z242" i="24"/>
  <c r="AF242" i="24" s="1"/>
  <c r="AU242" i="24" s="1"/>
  <c r="AC243" i="24"/>
  <c r="AR243" i="24" s="1"/>
  <c r="AW242" i="24"/>
  <c r="P242" i="24"/>
  <c r="W242" i="24"/>
  <c r="Y242" i="24" s="1"/>
  <c r="AQ244" i="22"/>
  <c r="O244" i="22"/>
  <c r="Q244" i="22" s="1"/>
  <c r="AI243" i="22"/>
  <c r="AS243" i="22"/>
  <c r="BB243" i="22"/>
  <c r="AI234" i="20"/>
  <c r="AQ235" i="20"/>
  <c r="O235" i="20"/>
  <c r="Q235" i="20" s="1"/>
  <c r="AS234" i="20"/>
  <c r="BB234" i="20"/>
  <c r="F118" i="15" l="1"/>
  <c r="D119" i="15"/>
  <c r="H125" i="32" s="1"/>
  <c r="G118" i="15"/>
  <c r="H118" i="15"/>
  <c r="B246" i="24"/>
  <c r="L245" i="24"/>
  <c r="M245" i="24"/>
  <c r="AU135" i="19"/>
  <c r="AH135" i="19"/>
  <c r="AT135" i="19"/>
  <c r="AG135" i="19"/>
  <c r="BB135" i="19"/>
  <c r="AS135" i="19"/>
  <c r="AI135" i="19"/>
  <c r="AQ136" i="19"/>
  <c r="O243" i="24"/>
  <c r="Q243" i="24" s="1"/>
  <c r="AI242" i="24"/>
  <c r="AS242" i="24"/>
  <c r="BB242" i="24"/>
  <c r="AB245" i="22"/>
  <c r="AQ245" i="22"/>
  <c r="AD244" i="22"/>
  <c r="AE244" i="22"/>
  <c r="AT244" i="22" s="1"/>
  <c r="Z244" i="22"/>
  <c r="AF244" i="22" s="1"/>
  <c r="AU244" i="22" s="1"/>
  <c r="AC245" i="22"/>
  <c r="AR245" i="22" s="1"/>
  <c r="AW244" i="22"/>
  <c r="P244" i="22"/>
  <c r="W244" i="22"/>
  <c r="Y244" i="22" s="1"/>
  <c r="AB236" i="20"/>
  <c r="AD235" i="20"/>
  <c r="AC236" i="20"/>
  <c r="AR236" i="20" s="1"/>
  <c r="AE235" i="20"/>
  <c r="AT235" i="20" s="1"/>
  <c r="Z235" i="20"/>
  <c r="AF235" i="20" s="1"/>
  <c r="AU235" i="20" s="1"/>
  <c r="P235" i="20"/>
  <c r="AW235" i="20"/>
  <c r="W235" i="20"/>
  <c r="Y235" i="20" s="1"/>
  <c r="N124" i="32" l="1"/>
  <c r="F124" i="32" s="1"/>
  <c r="C119" i="15"/>
  <c r="G125" i="32" s="1"/>
  <c r="F125" i="32" s="1"/>
  <c r="J118" i="15"/>
  <c r="D247" i="24"/>
  <c r="F246" i="24"/>
  <c r="C247" i="24"/>
  <c r="O136" i="19"/>
  <c r="Q136" i="19" s="1"/>
  <c r="AB244" i="24"/>
  <c r="AD243" i="24"/>
  <c r="AE243" i="24"/>
  <c r="AT243" i="24" s="1"/>
  <c r="Z243" i="24"/>
  <c r="AF243" i="24" s="1"/>
  <c r="AU243" i="24" s="1"/>
  <c r="AC244" i="24"/>
  <c r="AR244" i="24" s="1"/>
  <c r="AW243" i="24"/>
  <c r="P243" i="24"/>
  <c r="W243" i="24"/>
  <c r="Y243" i="24" s="1"/>
  <c r="AQ244" i="24"/>
  <c r="AI244" i="22"/>
  <c r="AS244" i="22"/>
  <c r="BB244" i="22"/>
  <c r="O245" i="22"/>
  <c r="Q245" i="22" s="1"/>
  <c r="AI235" i="20"/>
  <c r="O236" i="20"/>
  <c r="Q236" i="20" s="1"/>
  <c r="AS235" i="20"/>
  <c r="BB235" i="20"/>
  <c r="AQ236" i="20"/>
  <c r="B119" i="15" l="1"/>
  <c r="L246" i="24"/>
  <c r="M246" i="24"/>
  <c r="B247" i="24"/>
  <c r="P136" i="19"/>
  <c r="AC137" i="19"/>
  <c r="AR137" i="19" s="1"/>
  <c r="Z136" i="19"/>
  <c r="AF136" i="19" s="1"/>
  <c r="AW136" i="19"/>
  <c r="W136" i="19"/>
  <c r="Y136" i="19" s="1"/>
  <c r="AE136" i="19"/>
  <c r="AB137" i="19"/>
  <c r="AD136" i="19"/>
  <c r="O244" i="24"/>
  <c r="Q244" i="24" s="1"/>
  <c r="AI243" i="24"/>
  <c r="AS243" i="24"/>
  <c r="BB243" i="24"/>
  <c r="AD245" i="22"/>
  <c r="AB246" i="22"/>
  <c r="AE245" i="22"/>
  <c r="AT245" i="22" s="1"/>
  <c r="Z245" i="22"/>
  <c r="AF245" i="22" s="1"/>
  <c r="AU245" i="22" s="1"/>
  <c r="AC246" i="22"/>
  <c r="AR246" i="22" s="1"/>
  <c r="AW245" i="22"/>
  <c r="P245" i="22"/>
  <c r="W245" i="22"/>
  <c r="Y245" i="22" s="1"/>
  <c r="AC237" i="20"/>
  <c r="AR237" i="20" s="1"/>
  <c r="AW236" i="20"/>
  <c r="AE236" i="20"/>
  <c r="AT236" i="20" s="1"/>
  <c r="Z236" i="20"/>
  <c r="AF236" i="20" s="1"/>
  <c r="AU236" i="20" s="1"/>
  <c r="P236" i="20"/>
  <c r="W236" i="20"/>
  <c r="Y236" i="20" s="1"/>
  <c r="AB237" i="20"/>
  <c r="AD236" i="20"/>
  <c r="F119" i="15" l="1"/>
  <c r="J119" i="15" s="1"/>
  <c r="D120" i="15"/>
  <c r="H126" i="32" s="1"/>
  <c r="D248" i="24"/>
  <c r="C248" i="24"/>
  <c r="F247" i="24"/>
  <c r="AU136" i="19"/>
  <c r="AH136" i="19"/>
  <c r="AT136" i="19"/>
  <c r="AG136" i="19"/>
  <c r="AB245" i="24"/>
  <c r="BB136" i="19"/>
  <c r="AQ137" i="19"/>
  <c r="AS136" i="19"/>
  <c r="AI136" i="19"/>
  <c r="AD244" i="24"/>
  <c r="AE244" i="24"/>
  <c r="AT244" i="24" s="1"/>
  <c r="Z244" i="24"/>
  <c r="AF244" i="24" s="1"/>
  <c r="AU244" i="24" s="1"/>
  <c r="AC245" i="24"/>
  <c r="AR245" i="24" s="1"/>
  <c r="AW244" i="24"/>
  <c r="P244" i="24"/>
  <c r="W244" i="24"/>
  <c r="Y244" i="24" s="1"/>
  <c r="AQ245" i="24"/>
  <c r="AQ246" i="22"/>
  <c r="AI245" i="22"/>
  <c r="O246" i="22"/>
  <c r="Q246" i="22" s="1"/>
  <c r="AS245" i="22"/>
  <c r="BB245" i="22"/>
  <c r="AS236" i="20"/>
  <c r="BB236" i="20"/>
  <c r="AI236" i="20"/>
  <c r="O237" i="20"/>
  <c r="Q237" i="20" s="1"/>
  <c r="AQ237" i="20"/>
  <c r="C120" i="15" l="1"/>
  <c r="G126" i="32" s="1"/>
  <c r="F126" i="32" s="1"/>
  <c r="L247" i="24"/>
  <c r="M247" i="24"/>
  <c r="B248" i="24"/>
  <c r="O137" i="19"/>
  <c r="Q137" i="19" s="1"/>
  <c r="O245" i="24"/>
  <c r="Q245" i="24" s="1"/>
  <c r="AI244" i="24"/>
  <c r="AS244" i="24"/>
  <c r="BB244" i="24"/>
  <c r="AB238" i="20"/>
  <c r="AQ238" i="20" s="1"/>
  <c r="AD246" i="22"/>
  <c r="AE246" i="22"/>
  <c r="AT246" i="22" s="1"/>
  <c r="Z246" i="22"/>
  <c r="AF246" i="22" s="1"/>
  <c r="AU246" i="22" s="1"/>
  <c r="AC247" i="22"/>
  <c r="AR247" i="22" s="1"/>
  <c r="AW246" i="22"/>
  <c r="P246" i="22"/>
  <c r="W246" i="22"/>
  <c r="Y246" i="22" s="1"/>
  <c r="AB247" i="22"/>
  <c r="AD237" i="20"/>
  <c r="AC238" i="20"/>
  <c r="AR238" i="20" s="1"/>
  <c r="AW237" i="20"/>
  <c r="AE237" i="20"/>
  <c r="AT237" i="20" s="1"/>
  <c r="Z237" i="20"/>
  <c r="AF237" i="20" s="1"/>
  <c r="AU237" i="20" s="1"/>
  <c r="P237" i="20"/>
  <c r="W237" i="20"/>
  <c r="Y237" i="20" s="1"/>
  <c r="B120" i="15" l="1"/>
  <c r="D249" i="24"/>
  <c r="C249" i="24"/>
  <c r="F248" i="24"/>
  <c r="AD137" i="19"/>
  <c r="P137" i="19"/>
  <c r="Z137" i="19"/>
  <c r="AF137" i="19" s="1"/>
  <c r="W137" i="19"/>
  <c r="Y137" i="19" s="1"/>
  <c r="AC138" i="19"/>
  <c r="AR138" i="19" s="1"/>
  <c r="AW137" i="19"/>
  <c r="AE137" i="19"/>
  <c r="AB138" i="19"/>
  <c r="AE245" i="24"/>
  <c r="AT245" i="24" s="1"/>
  <c r="Z245" i="24"/>
  <c r="AF245" i="24" s="1"/>
  <c r="AU245" i="24" s="1"/>
  <c r="AC246" i="24"/>
  <c r="AR246" i="24" s="1"/>
  <c r="AW245" i="24"/>
  <c r="P245" i="24"/>
  <c r="W245" i="24"/>
  <c r="Y245" i="24" s="1"/>
  <c r="AD245" i="24"/>
  <c r="AB246" i="24"/>
  <c r="O247" i="22"/>
  <c r="Q247" i="22" s="1"/>
  <c r="AI246" i="22"/>
  <c r="AQ247" i="22"/>
  <c r="AS246" i="22"/>
  <c r="BB246" i="22"/>
  <c r="AS237" i="20"/>
  <c r="BB237" i="20"/>
  <c r="O238" i="20"/>
  <c r="Q238" i="20" s="1"/>
  <c r="AI237" i="20"/>
  <c r="D121" i="15" l="1"/>
  <c r="H127" i="32" s="1"/>
  <c r="F120" i="15"/>
  <c r="J120" i="15" s="1"/>
  <c r="L248" i="24"/>
  <c r="M248" i="24"/>
  <c r="B249" i="24"/>
  <c r="AU137" i="19"/>
  <c r="AH137" i="19"/>
  <c r="AT137" i="19"/>
  <c r="AG137" i="19"/>
  <c r="BB137" i="19"/>
  <c r="AI137" i="19"/>
  <c r="AQ138" i="19"/>
  <c r="AS137" i="19"/>
  <c r="AS245" i="24"/>
  <c r="BB245" i="24"/>
  <c r="AQ246" i="24"/>
  <c r="AI245" i="24"/>
  <c r="O246" i="24"/>
  <c r="Q246" i="24" s="1"/>
  <c r="AD247" i="22"/>
  <c r="AE247" i="22"/>
  <c r="AT247" i="22" s="1"/>
  <c r="Z247" i="22"/>
  <c r="AF247" i="22" s="1"/>
  <c r="AU247" i="22" s="1"/>
  <c r="AC248" i="22"/>
  <c r="AR248" i="22" s="1"/>
  <c r="AW247" i="22"/>
  <c r="P247" i="22"/>
  <c r="W247" i="22"/>
  <c r="Y247" i="22" s="1"/>
  <c r="AB248" i="22"/>
  <c r="AC239" i="20"/>
  <c r="AR239" i="20" s="1"/>
  <c r="AW238" i="20"/>
  <c r="AE238" i="20"/>
  <c r="AT238" i="20" s="1"/>
  <c r="Z238" i="20"/>
  <c r="AF238" i="20" s="1"/>
  <c r="AU238" i="20" s="1"/>
  <c r="P238" i="20"/>
  <c r="W238" i="20"/>
  <c r="Y238" i="20" s="1"/>
  <c r="AB239" i="20"/>
  <c r="AD238" i="20"/>
  <c r="O239" i="20"/>
  <c r="Q239" i="20" s="1"/>
  <c r="C121" i="15" l="1"/>
  <c r="G127" i="32" s="1"/>
  <c r="F127" i="32" s="1"/>
  <c r="D250" i="24"/>
  <c r="F249" i="24"/>
  <c r="C250" i="24"/>
  <c r="AB247" i="24"/>
  <c r="AQ247" i="24" s="1"/>
  <c r="O138" i="19"/>
  <c r="Q138" i="19" s="1"/>
  <c r="AD246" i="24"/>
  <c r="AE246" i="24"/>
  <c r="AT246" i="24" s="1"/>
  <c r="Z246" i="24"/>
  <c r="AF246" i="24" s="1"/>
  <c r="AU246" i="24" s="1"/>
  <c r="AC247" i="24"/>
  <c r="AR247" i="24" s="1"/>
  <c r="AW246" i="24"/>
  <c r="P246" i="24"/>
  <c r="W246" i="24"/>
  <c r="Y246" i="24" s="1"/>
  <c r="AQ248" i="22"/>
  <c r="O248" i="22"/>
  <c r="Q248" i="22" s="1"/>
  <c r="AI247" i="22"/>
  <c r="AS247" i="22"/>
  <c r="BB247" i="22"/>
  <c r="AC240" i="20"/>
  <c r="AR240" i="20" s="1"/>
  <c r="AW239" i="20"/>
  <c r="AE239" i="20"/>
  <c r="AT239" i="20" s="1"/>
  <c r="Z239" i="20"/>
  <c r="AF239" i="20" s="1"/>
  <c r="AU239" i="20" s="1"/>
  <c r="P239" i="20"/>
  <c r="W239" i="20"/>
  <c r="Y239" i="20" s="1"/>
  <c r="AD239" i="20"/>
  <c r="AS239" i="20" s="1"/>
  <c r="O240" i="20"/>
  <c r="Q240" i="20" s="1"/>
  <c r="AS238" i="20"/>
  <c r="BB238" i="20"/>
  <c r="AI238" i="20"/>
  <c r="AB240" i="20"/>
  <c r="AQ239" i="20"/>
  <c r="B121" i="15" l="1"/>
  <c r="L249" i="24"/>
  <c r="M249" i="24"/>
  <c r="B250" i="24"/>
  <c r="AD138" i="19"/>
  <c r="Z138" i="19"/>
  <c r="AF138" i="19" s="1"/>
  <c r="W138" i="19"/>
  <c r="Y138" i="19" s="1"/>
  <c r="AC139" i="19"/>
  <c r="AW138" i="19"/>
  <c r="AE138" i="19"/>
  <c r="P138" i="19"/>
  <c r="AB139" i="19"/>
  <c r="AI246" i="24"/>
  <c r="O247" i="24"/>
  <c r="Q247" i="24" s="1"/>
  <c r="AS246" i="24"/>
  <c r="BB246" i="24"/>
  <c r="AB249" i="22"/>
  <c r="AQ249" i="22" s="1"/>
  <c r="AD248" i="22"/>
  <c r="AE248" i="22"/>
  <c r="AT248" i="22" s="1"/>
  <c r="Z248" i="22"/>
  <c r="AF248" i="22" s="1"/>
  <c r="AU248" i="22" s="1"/>
  <c r="AC249" i="22"/>
  <c r="AR249" i="22" s="1"/>
  <c r="AW248" i="22"/>
  <c r="P248" i="22"/>
  <c r="W248" i="22"/>
  <c r="Y248" i="22" s="1"/>
  <c r="AE240" i="20"/>
  <c r="AT240" i="20" s="1"/>
  <c r="AC241" i="20"/>
  <c r="AR241" i="20" s="1"/>
  <c r="Z240" i="20"/>
  <c r="AF240" i="20" s="1"/>
  <c r="AU240" i="20" s="1"/>
  <c r="AW240" i="20"/>
  <c r="P240" i="20"/>
  <c r="W240" i="20"/>
  <c r="Y240" i="20" s="1"/>
  <c r="BB239" i="20"/>
  <c r="AB241" i="20"/>
  <c r="AQ240" i="20"/>
  <c r="AI239" i="20"/>
  <c r="AD240" i="20"/>
  <c r="AS240" i="20" s="1"/>
  <c r="F121" i="15" l="1"/>
  <c r="J121" i="15" s="1"/>
  <c r="D122" i="15"/>
  <c r="H128" i="32" s="1"/>
  <c r="G250" i="24"/>
  <c r="M250" i="24" s="1"/>
  <c r="F250" i="24"/>
  <c r="AT138" i="19"/>
  <c r="AG138" i="19"/>
  <c r="AU138" i="19"/>
  <c r="AH138" i="19"/>
  <c r="BB138" i="19"/>
  <c r="AQ139" i="19"/>
  <c r="AR139" i="19"/>
  <c r="AI138" i="19"/>
  <c r="AS138" i="19"/>
  <c r="AB248" i="24"/>
  <c r="AQ248" i="24"/>
  <c r="AD247" i="24"/>
  <c r="AE247" i="24"/>
  <c r="AT247" i="24" s="1"/>
  <c r="Z247" i="24"/>
  <c r="AF247" i="24" s="1"/>
  <c r="AU247" i="24" s="1"/>
  <c r="AC248" i="24"/>
  <c r="AR248" i="24" s="1"/>
  <c r="AW247" i="24"/>
  <c r="P247" i="24"/>
  <c r="W247" i="24"/>
  <c r="Y247" i="24" s="1"/>
  <c r="BB240" i="20"/>
  <c r="AI248" i="22"/>
  <c r="AS248" i="22"/>
  <c r="BB248" i="22"/>
  <c r="O249" i="22"/>
  <c r="Q249" i="22" s="1"/>
  <c r="O241" i="20"/>
  <c r="Q241" i="20" s="1"/>
  <c r="AQ241" i="20"/>
  <c r="AI240" i="20"/>
  <c r="C122" i="15" l="1"/>
  <c r="G128" i="32" s="1"/>
  <c r="F128" i="32" s="1"/>
  <c r="L250" i="24"/>
  <c r="O139" i="19"/>
  <c r="Q139" i="19" s="1"/>
  <c r="AS247" i="24"/>
  <c r="BB247" i="24"/>
  <c r="AI247" i="24"/>
  <c r="O248" i="24"/>
  <c r="Q248" i="24" s="1"/>
  <c r="AD249" i="22"/>
  <c r="AB250" i="22"/>
  <c r="AE249" i="22"/>
  <c r="AT249" i="22" s="1"/>
  <c r="Z249" i="22"/>
  <c r="AF249" i="22" s="1"/>
  <c r="AU249" i="22" s="1"/>
  <c r="AC250" i="22"/>
  <c r="AR250" i="22" s="1"/>
  <c r="AW249" i="22"/>
  <c r="P249" i="22"/>
  <c r="W249" i="22"/>
  <c r="Y249" i="22" s="1"/>
  <c r="AE241" i="20"/>
  <c r="AT241" i="20" s="1"/>
  <c r="Z241" i="20"/>
  <c r="AF241" i="20" s="1"/>
  <c r="AU241" i="20" s="1"/>
  <c r="AC242" i="20"/>
  <c r="AR242" i="20" s="1"/>
  <c r="P241" i="20"/>
  <c r="AW241" i="20"/>
  <c r="W241" i="20"/>
  <c r="Y241" i="20" s="1"/>
  <c r="AB242" i="20"/>
  <c r="AD241" i="20"/>
  <c r="B122" i="15" l="1"/>
  <c r="AD139" i="19"/>
  <c r="AC140" i="19"/>
  <c r="AE139" i="19"/>
  <c r="AW139" i="19"/>
  <c r="P139" i="19"/>
  <c r="Z139" i="19"/>
  <c r="AF139" i="19" s="1"/>
  <c r="W139" i="19"/>
  <c r="Y139" i="19" s="1"/>
  <c r="AB140" i="19"/>
  <c r="AD248" i="24"/>
  <c r="AE248" i="24"/>
  <c r="AT248" i="24" s="1"/>
  <c r="Z248" i="24"/>
  <c r="AF248" i="24" s="1"/>
  <c r="AU248" i="24" s="1"/>
  <c r="AC249" i="24"/>
  <c r="AR249" i="24" s="1"/>
  <c r="AW248" i="24"/>
  <c r="P248" i="24"/>
  <c r="W248" i="24"/>
  <c r="Y248" i="24" s="1"/>
  <c r="AB249" i="24"/>
  <c r="AQ250" i="22"/>
  <c r="AI249" i="22"/>
  <c r="O250" i="22"/>
  <c r="Q250" i="22" s="1"/>
  <c r="AS249" i="22"/>
  <c r="BB249" i="22"/>
  <c r="AQ242" i="20"/>
  <c r="AI241" i="20"/>
  <c r="O242" i="20"/>
  <c r="Q242" i="20" s="1"/>
  <c r="AS241" i="20"/>
  <c r="BB241" i="20"/>
  <c r="F122" i="15" l="1"/>
  <c r="J122" i="15" s="1"/>
  <c r="D123" i="15"/>
  <c r="H129" i="32" s="1"/>
  <c r="AU139" i="19"/>
  <c r="AH139" i="19"/>
  <c r="AT139" i="19"/>
  <c r="AG139" i="19"/>
  <c r="AI139" i="19"/>
  <c r="BB139" i="19"/>
  <c r="AQ140" i="19"/>
  <c r="AR140" i="19"/>
  <c r="AS139" i="19"/>
  <c r="O249" i="24"/>
  <c r="Q249" i="24" s="1"/>
  <c r="AI248" i="24"/>
  <c r="AQ249" i="24"/>
  <c r="AS248" i="24"/>
  <c r="BB248" i="24"/>
  <c r="AD250" i="22"/>
  <c r="J7" i="22"/>
  <c r="AE250" i="22"/>
  <c r="AT250" i="22" s="1"/>
  <c r="Z250" i="22"/>
  <c r="AF250" i="22" s="1"/>
  <c r="AU250" i="22" s="1"/>
  <c r="AW250" i="22"/>
  <c r="P250" i="22"/>
  <c r="W250" i="22"/>
  <c r="Y250" i="22" s="1"/>
  <c r="AE242" i="20"/>
  <c r="AT242" i="20" s="1"/>
  <c r="Z242" i="20"/>
  <c r="AF242" i="20" s="1"/>
  <c r="AU242" i="20" s="1"/>
  <c r="AC243" i="20"/>
  <c r="AR243" i="20" s="1"/>
  <c r="P242" i="20"/>
  <c r="AW242" i="20"/>
  <c r="W242" i="20"/>
  <c r="Y242" i="20" s="1"/>
  <c r="AB243" i="20"/>
  <c r="AD242" i="20"/>
  <c r="C123" i="15" l="1"/>
  <c r="G129" i="32" s="1"/>
  <c r="F129" i="32" s="1"/>
  <c r="O140" i="19"/>
  <c r="Q140" i="19" s="1"/>
  <c r="AE249" i="24"/>
  <c r="AT249" i="24" s="1"/>
  <c r="Z249" i="24"/>
  <c r="AF249" i="24" s="1"/>
  <c r="AU249" i="24" s="1"/>
  <c r="AC250" i="24"/>
  <c r="AR250" i="24" s="1"/>
  <c r="AW249" i="24"/>
  <c r="P249" i="24"/>
  <c r="W249" i="24"/>
  <c r="Y249" i="24" s="1"/>
  <c r="AD249" i="24"/>
  <c r="AB250" i="24"/>
  <c r="AI250" i="22"/>
  <c r="AS250" i="22"/>
  <c r="AS251" i="22" s="1"/>
  <c r="BB250" i="22"/>
  <c r="AQ243" i="20"/>
  <c r="AI242" i="20"/>
  <c r="O243" i="20"/>
  <c r="Q243" i="20" s="1"/>
  <c r="AS242" i="20"/>
  <c r="BB242" i="20"/>
  <c r="B123" i="15" l="1"/>
  <c r="AD140" i="19"/>
  <c r="AW140" i="19"/>
  <c r="AE140" i="19"/>
  <c r="P140" i="19"/>
  <c r="Z140" i="19"/>
  <c r="AF140" i="19" s="1"/>
  <c r="W140" i="19"/>
  <c r="Y140" i="19" s="1"/>
  <c r="AC141" i="19"/>
  <c r="AB141" i="19"/>
  <c r="AS249" i="24"/>
  <c r="BB249" i="24"/>
  <c r="AQ250" i="24"/>
  <c r="AI249" i="24"/>
  <c r="O250" i="24"/>
  <c r="Q250" i="24" s="1"/>
  <c r="AE243" i="20"/>
  <c r="AT243" i="20" s="1"/>
  <c r="Z243" i="20"/>
  <c r="AF243" i="20" s="1"/>
  <c r="AU243" i="20" s="1"/>
  <c r="AC244" i="20"/>
  <c r="AR244" i="20" s="1"/>
  <c r="P243" i="20"/>
  <c r="AW243" i="20"/>
  <c r="W243" i="20"/>
  <c r="Y243" i="20" s="1"/>
  <c r="AB244" i="20"/>
  <c r="AD243" i="20"/>
  <c r="D124" i="15" l="1"/>
  <c r="H130" i="32" s="1"/>
  <c r="F123" i="15"/>
  <c r="J123" i="15" s="1"/>
  <c r="AU140" i="19"/>
  <c r="AH140" i="19"/>
  <c r="AT140" i="19"/>
  <c r="AG140" i="19"/>
  <c r="BB140" i="19"/>
  <c r="AQ141" i="19"/>
  <c r="AR141" i="19"/>
  <c r="AI140" i="19"/>
  <c r="AS140" i="19"/>
  <c r="AD250" i="24"/>
  <c r="J7" i="24"/>
  <c r="AE250" i="24"/>
  <c r="AT250" i="24" s="1"/>
  <c r="Z250" i="24"/>
  <c r="AF250" i="24" s="1"/>
  <c r="AU250" i="24" s="1"/>
  <c r="AW250" i="24"/>
  <c r="P250" i="24"/>
  <c r="W250" i="24"/>
  <c r="Y250" i="24" s="1"/>
  <c r="AQ244" i="20"/>
  <c r="AI243" i="20"/>
  <c r="O244" i="20"/>
  <c r="Q244" i="20" s="1"/>
  <c r="AS243" i="20"/>
  <c r="BB243" i="20"/>
  <c r="C124" i="15" l="1"/>
  <c r="G130" i="32" s="1"/>
  <c r="F130" i="32" s="1"/>
  <c r="AI250" i="24"/>
  <c r="O141" i="19"/>
  <c r="Q141" i="19" s="1"/>
  <c r="AS250" i="24"/>
  <c r="AS251" i="24" s="1"/>
  <c r="BB250" i="24"/>
  <c r="AE244" i="20"/>
  <c r="AT244" i="20" s="1"/>
  <c r="Z244" i="20"/>
  <c r="AF244" i="20" s="1"/>
  <c r="AU244" i="20" s="1"/>
  <c r="AC245" i="20"/>
  <c r="AR245" i="20" s="1"/>
  <c r="AW244" i="20"/>
  <c r="P244" i="20"/>
  <c r="W244" i="20"/>
  <c r="Y244" i="20" s="1"/>
  <c r="AD244" i="20"/>
  <c r="AB245" i="20"/>
  <c r="B124" i="15" l="1"/>
  <c r="AB142" i="19"/>
  <c r="AD141" i="19"/>
  <c r="AW141" i="19"/>
  <c r="W141" i="19"/>
  <c r="Y141" i="19" s="1"/>
  <c r="AE141" i="19"/>
  <c r="P141" i="19"/>
  <c r="Z141" i="19"/>
  <c r="AF141" i="19" s="1"/>
  <c r="AC142" i="19"/>
  <c r="AS244" i="20"/>
  <c r="BB244" i="20"/>
  <c r="AQ245" i="20"/>
  <c r="AI244" i="20"/>
  <c r="O245" i="20"/>
  <c r="Q245" i="20" s="1"/>
  <c r="D125" i="15" l="1"/>
  <c r="H131" i="32" s="1"/>
  <c r="F124" i="15"/>
  <c r="J124" i="15" s="1"/>
  <c r="AT141" i="19"/>
  <c r="AG141" i="19"/>
  <c r="AU141" i="19"/>
  <c r="AH141" i="19"/>
  <c r="AS141" i="19"/>
  <c r="AQ142" i="19"/>
  <c r="AR142" i="19"/>
  <c r="AI141" i="19"/>
  <c r="BB141" i="19"/>
  <c r="AB246" i="20"/>
  <c r="AD245" i="20"/>
  <c r="AE245" i="20"/>
  <c r="AT245" i="20" s="1"/>
  <c r="Z245" i="20"/>
  <c r="AF245" i="20" s="1"/>
  <c r="AU245" i="20" s="1"/>
  <c r="AC246" i="20"/>
  <c r="AR246" i="20" s="1"/>
  <c r="AW245" i="20"/>
  <c r="P245" i="20"/>
  <c r="W245" i="20"/>
  <c r="Y245" i="20" s="1"/>
  <c r="C125" i="15" l="1"/>
  <c r="G131" i="32" s="1"/>
  <c r="F131" i="32" s="1"/>
  <c r="O142" i="19"/>
  <c r="Q142" i="19" s="1"/>
  <c r="AI245" i="20"/>
  <c r="AQ246" i="20"/>
  <c r="O246" i="20"/>
  <c r="Q246" i="20" s="1"/>
  <c r="AS245" i="20"/>
  <c r="BB245" i="20"/>
  <c r="B125" i="15" l="1"/>
  <c r="AD142" i="19"/>
  <c r="Z142" i="19"/>
  <c r="AF142" i="19" s="1"/>
  <c r="W142" i="19"/>
  <c r="Y142" i="19" s="1"/>
  <c r="AC143" i="19"/>
  <c r="P142" i="19"/>
  <c r="AW142" i="19"/>
  <c r="AE142" i="19"/>
  <c r="AB143" i="19"/>
  <c r="AD246" i="20"/>
  <c r="AE246" i="20"/>
  <c r="AT246" i="20" s="1"/>
  <c r="Z246" i="20"/>
  <c r="AF246" i="20" s="1"/>
  <c r="AU246" i="20" s="1"/>
  <c r="AC247" i="20"/>
  <c r="AR247" i="20" s="1"/>
  <c r="AW246" i="20"/>
  <c r="P246" i="20"/>
  <c r="W246" i="20"/>
  <c r="Y246" i="20" s="1"/>
  <c r="AB247" i="20"/>
  <c r="F125" i="15" l="1"/>
  <c r="J125" i="15" s="1"/>
  <c r="D126" i="15"/>
  <c r="H132" i="32" s="1"/>
  <c r="AT142" i="19"/>
  <c r="AG142" i="19"/>
  <c r="AU142" i="19"/>
  <c r="AH142" i="19"/>
  <c r="BB142" i="19"/>
  <c r="AQ143" i="19"/>
  <c r="AR143" i="19"/>
  <c r="AI142" i="19"/>
  <c r="AS142" i="19"/>
  <c r="AQ247" i="20"/>
  <c r="O247" i="20"/>
  <c r="Q247" i="20" s="1"/>
  <c r="AI246" i="20"/>
  <c r="AS246" i="20"/>
  <c r="BB246" i="20"/>
  <c r="C126" i="15" l="1"/>
  <c r="G132" i="32" s="1"/>
  <c r="F132" i="32" s="1"/>
  <c r="O143" i="19"/>
  <c r="Q143" i="19" s="1"/>
  <c r="AB248" i="20"/>
  <c r="AQ248" i="20"/>
  <c r="AD247" i="20"/>
  <c r="AE247" i="20"/>
  <c r="AT247" i="20" s="1"/>
  <c r="Z247" i="20"/>
  <c r="AF247" i="20" s="1"/>
  <c r="AU247" i="20" s="1"/>
  <c r="AC248" i="20"/>
  <c r="AR248" i="20" s="1"/>
  <c r="AW247" i="20"/>
  <c r="P247" i="20"/>
  <c r="W247" i="20"/>
  <c r="Y247" i="20" s="1"/>
  <c r="B126" i="15" l="1"/>
  <c r="AB144" i="19"/>
  <c r="AD143" i="19"/>
  <c r="AE143" i="19"/>
  <c r="P143" i="19"/>
  <c r="AC144" i="19"/>
  <c r="AR144" i="19" s="1"/>
  <c r="Z143" i="19"/>
  <c r="AF143" i="19" s="1"/>
  <c r="W143" i="19"/>
  <c r="Y143" i="19" s="1"/>
  <c r="AW143" i="19"/>
  <c r="AI247" i="20"/>
  <c r="AS247" i="20"/>
  <c r="BB247" i="20"/>
  <c r="O248" i="20"/>
  <c r="Q248" i="20" s="1"/>
  <c r="D127" i="15" l="1"/>
  <c r="H133" i="32" s="1"/>
  <c r="F126" i="15"/>
  <c r="J126" i="15" s="1"/>
  <c r="AT143" i="19"/>
  <c r="AG143" i="19"/>
  <c r="AU143" i="19"/>
  <c r="AH143" i="19"/>
  <c r="AI143" i="19"/>
  <c r="AS143" i="19"/>
  <c r="AQ144" i="19"/>
  <c r="BB143" i="19"/>
  <c r="AD248" i="20"/>
  <c r="AB249" i="20"/>
  <c r="AE248" i="20"/>
  <c r="AT248" i="20" s="1"/>
  <c r="Z248" i="20"/>
  <c r="AF248" i="20" s="1"/>
  <c r="AU248" i="20" s="1"/>
  <c r="AC249" i="20"/>
  <c r="AR249" i="20" s="1"/>
  <c r="AW248" i="20"/>
  <c r="P248" i="20"/>
  <c r="W248" i="20"/>
  <c r="Y248" i="20" s="1"/>
  <c r="C127" i="15" l="1"/>
  <c r="G133" i="32" s="1"/>
  <c r="F133" i="32" s="1"/>
  <c r="O144" i="19"/>
  <c r="Q144" i="19" s="1"/>
  <c r="AQ249" i="20"/>
  <c r="AI248" i="20"/>
  <c r="O249" i="20"/>
  <c r="Q249" i="20" s="1"/>
  <c r="AS248" i="20"/>
  <c r="BB248" i="20"/>
  <c r="B127" i="15" l="1"/>
  <c r="AB145" i="19"/>
  <c r="AD144" i="19"/>
  <c r="Z144" i="19"/>
  <c r="AF144" i="19" s="1"/>
  <c r="W144" i="19"/>
  <c r="Y144" i="19" s="1"/>
  <c r="AC145" i="19"/>
  <c r="AR145" i="19" s="1"/>
  <c r="AE144" i="19"/>
  <c r="P144" i="19"/>
  <c r="AW144" i="19"/>
  <c r="AD249" i="20"/>
  <c r="AE249" i="20"/>
  <c r="AT249" i="20" s="1"/>
  <c r="Z249" i="20"/>
  <c r="AF249" i="20" s="1"/>
  <c r="AU249" i="20" s="1"/>
  <c r="AC250" i="20"/>
  <c r="AR250" i="20" s="1"/>
  <c r="AW249" i="20"/>
  <c r="P249" i="20"/>
  <c r="W249" i="20"/>
  <c r="Y249" i="20" s="1"/>
  <c r="AB250" i="20"/>
  <c r="F127" i="15" l="1"/>
  <c r="J127" i="15" s="1"/>
  <c r="D128" i="15"/>
  <c r="H134" i="32" s="1"/>
  <c r="AU144" i="19"/>
  <c r="AH144" i="19"/>
  <c r="AT144" i="19"/>
  <c r="AG144" i="19"/>
  <c r="AQ145" i="19"/>
  <c r="AS144" i="19"/>
  <c r="AI144" i="19"/>
  <c r="BB144" i="19"/>
  <c r="O250" i="20"/>
  <c r="Q250" i="20" s="1"/>
  <c r="AI249" i="20"/>
  <c r="AQ250" i="20"/>
  <c r="AS249" i="20"/>
  <c r="BB249" i="20"/>
  <c r="C128" i="15" l="1"/>
  <c r="G134" i="32" s="1"/>
  <c r="F134" i="32" s="1"/>
  <c r="O145" i="19"/>
  <c r="Q145" i="19" s="1"/>
  <c r="AD250" i="20"/>
  <c r="J7" i="20"/>
  <c r="AE250" i="20"/>
  <c r="AT250" i="20" s="1"/>
  <c r="Z250" i="20"/>
  <c r="AF250" i="20" s="1"/>
  <c r="AU250" i="20" s="1"/>
  <c r="AW250" i="20"/>
  <c r="P250" i="20"/>
  <c r="W250" i="20"/>
  <c r="Y250" i="20" s="1"/>
  <c r="B128" i="15" l="1"/>
  <c r="AI250" i="20"/>
  <c r="AD145" i="19"/>
  <c r="AE145" i="19"/>
  <c r="P145" i="19"/>
  <c r="W145" i="19"/>
  <c r="Y145" i="19" s="1"/>
  <c r="AC146" i="19"/>
  <c r="AR146" i="19" s="1"/>
  <c r="Z145" i="19"/>
  <c r="AF145" i="19" s="1"/>
  <c r="AW145" i="19"/>
  <c r="AB146" i="19"/>
  <c r="AS250" i="20"/>
  <c r="AS251" i="20" s="1"/>
  <c r="BB250" i="20"/>
  <c r="D129" i="15" l="1"/>
  <c r="H135" i="32" s="1"/>
  <c r="F128" i="15"/>
  <c r="J128" i="15" s="1"/>
  <c r="AU145" i="19"/>
  <c r="AH145" i="19"/>
  <c r="AT145" i="19"/>
  <c r="AG145" i="19"/>
  <c r="BB145" i="19"/>
  <c r="AQ146" i="19"/>
  <c r="AI145" i="19"/>
  <c r="AS145" i="19"/>
  <c r="C129" i="15" l="1"/>
  <c r="G135" i="32" s="1"/>
  <c r="F135" i="32" s="1"/>
  <c r="O146" i="19"/>
  <c r="Q146" i="19" s="1"/>
  <c r="B129" i="15" l="1"/>
  <c r="AB147" i="19"/>
  <c r="AD146" i="19"/>
  <c r="Z146" i="19"/>
  <c r="AF146" i="19" s="1"/>
  <c r="W146" i="19"/>
  <c r="Y146" i="19" s="1"/>
  <c r="AE146" i="19"/>
  <c r="AC147" i="19"/>
  <c r="AR147" i="19" s="1"/>
  <c r="AW146" i="19"/>
  <c r="P146" i="19"/>
  <c r="F129" i="15" l="1"/>
  <c r="J129" i="15" s="1"/>
  <c r="D130" i="15"/>
  <c r="H136" i="32" s="1"/>
  <c r="AU146" i="19"/>
  <c r="AH146" i="19"/>
  <c r="AT146" i="19"/>
  <c r="AG146" i="19"/>
  <c r="AQ147" i="19"/>
  <c r="AS146" i="19"/>
  <c r="AI146" i="19"/>
  <c r="BB146" i="19"/>
  <c r="C130" i="15" l="1"/>
  <c r="G136" i="32" s="1"/>
  <c r="O147" i="19"/>
  <c r="Q147" i="19" s="1"/>
  <c r="B130" i="15" l="1"/>
  <c r="P147" i="19"/>
  <c r="Z147" i="19"/>
  <c r="AF147" i="19" s="1"/>
  <c r="W147" i="19"/>
  <c r="Y147" i="19" s="1"/>
  <c r="AC148" i="19"/>
  <c r="AR148" i="19" s="1"/>
  <c r="AW147" i="19"/>
  <c r="AE147" i="19"/>
  <c r="AD147" i="19"/>
  <c r="AB148" i="19"/>
  <c r="F130" i="15" l="1"/>
  <c r="G130" i="15"/>
  <c r="H130" i="15"/>
  <c r="D131" i="15"/>
  <c r="H137" i="32" s="1"/>
  <c r="AT147" i="19"/>
  <c r="AG147" i="19"/>
  <c r="AU147" i="19"/>
  <c r="AH147" i="19"/>
  <c r="BB147" i="19"/>
  <c r="AQ148" i="19"/>
  <c r="AS147" i="19"/>
  <c r="AI147" i="19"/>
  <c r="N136" i="32" l="1"/>
  <c r="F136" i="32" s="1"/>
  <c r="C131" i="15"/>
  <c r="G137" i="32" s="1"/>
  <c r="F137" i="32" s="1"/>
  <c r="J130" i="15"/>
  <c r="O148" i="19"/>
  <c r="Q148" i="19" s="1"/>
  <c r="B131" i="15" l="1"/>
  <c r="AB149" i="19"/>
  <c r="AD148" i="19"/>
  <c r="AE148" i="19"/>
  <c r="Z148" i="19"/>
  <c r="AF148" i="19" s="1"/>
  <c r="W148" i="19"/>
  <c r="Y148" i="19" s="1"/>
  <c r="AC149" i="19"/>
  <c r="AR149" i="19" s="1"/>
  <c r="AW148" i="19"/>
  <c r="P148" i="19"/>
  <c r="D132" i="15" l="1"/>
  <c r="H138" i="32" s="1"/>
  <c r="F131" i="15"/>
  <c r="J131" i="15" s="1"/>
  <c r="AT148" i="19"/>
  <c r="AG148" i="19"/>
  <c r="AU148" i="19"/>
  <c r="AH148" i="19"/>
  <c r="AS148" i="19"/>
  <c r="AI148" i="19"/>
  <c r="AQ149" i="19"/>
  <c r="BB148" i="19"/>
  <c r="C132" i="15" l="1"/>
  <c r="G138" i="32" s="1"/>
  <c r="F138" i="32" s="1"/>
  <c r="O149" i="19"/>
  <c r="Q149" i="19" s="1"/>
  <c r="B132" i="15" l="1"/>
  <c r="AD149" i="19"/>
  <c r="AC150" i="19"/>
  <c r="AR150" i="19" s="1"/>
  <c r="AW149" i="19"/>
  <c r="P149" i="19"/>
  <c r="Z149" i="19"/>
  <c r="AF149" i="19" s="1"/>
  <c r="W149" i="19"/>
  <c r="Y149" i="19" s="1"/>
  <c r="AE149" i="19"/>
  <c r="AB150" i="19"/>
  <c r="F132" i="15" l="1"/>
  <c r="J132" i="15" s="1"/>
  <c r="D133" i="15"/>
  <c r="H139" i="32" s="1"/>
  <c r="AU149" i="19"/>
  <c r="AH149" i="19"/>
  <c r="AT149" i="19"/>
  <c r="AG149" i="19"/>
  <c r="BB149" i="19"/>
  <c r="AQ150" i="19"/>
  <c r="AI149" i="19"/>
  <c r="AS149" i="19"/>
  <c r="C133" i="15" l="1"/>
  <c r="G139" i="32" s="1"/>
  <c r="F139" i="32" s="1"/>
  <c r="O150" i="19"/>
  <c r="Q150" i="19" s="1"/>
  <c r="B133" i="15" l="1"/>
  <c r="AB151" i="19"/>
  <c r="AD150" i="19"/>
  <c r="AW150" i="19"/>
  <c r="AE150" i="19"/>
  <c r="Z150" i="19"/>
  <c r="AF150" i="19" s="1"/>
  <c r="W150" i="19"/>
  <c r="Y150" i="19" s="1"/>
  <c r="P150" i="19"/>
  <c r="AC151" i="19"/>
  <c r="AR151" i="19" s="1"/>
  <c r="D134" i="15" l="1"/>
  <c r="H140" i="32" s="1"/>
  <c r="F133" i="15"/>
  <c r="J133" i="15" s="1"/>
  <c r="AU150" i="19"/>
  <c r="AH150" i="19"/>
  <c r="AT150" i="19"/>
  <c r="AG150" i="19"/>
  <c r="AS150" i="19"/>
  <c r="AI150" i="19"/>
  <c r="AQ151" i="19"/>
  <c r="BB150" i="19"/>
  <c r="C134" i="15" l="1"/>
  <c r="G140" i="32" s="1"/>
  <c r="F140" i="32" s="1"/>
  <c r="O151" i="19"/>
  <c r="Q151" i="19" s="1"/>
  <c r="B134" i="15" l="1"/>
  <c r="AE151" i="19"/>
  <c r="P151" i="19"/>
  <c r="Z151" i="19"/>
  <c r="AF151" i="19" s="1"/>
  <c r="AC152" i="19"/>
  <c r="AR152" i="19" s="1"/>
  <c r="AW151" i="19"/>
  <c r="W151" i="19"/>
  <c r="Y151" i="19" s="1"/>
  <c r="AB152" i="19"/>
  <c r="AQ152" i="19" s="1"/>
  <c r="AD151" i="19"/>
  <c r="AS151" i="19" s="1"/>
  <c r="F134" i="15" l="1"/>
  <c r="J134" i="15" s="1"/>
  <c r="D135" i="15"/>
  <c r="H141" i="32" s="1"/>
  <c r="AU151" i="19"/>
  <c r="AH151" i="19"/>
  <c r="AT151" i="19"/>
  <c r="AG151" i="19"/>
  <c r="BB151" i="19"/>
  <c r="AI151" i="19"/>
  <c r="C135" i="15" l="1"/>
  <c r="G141" i="32" s="1"/>
  <c r="F141" i="32" s="1"/>
  <c r="O152" i="19"/>
  <c r="Q152" i="19" s="1"/>
  <c r="B135" i="15" l="1"/>
  <c r="AD152" i="19"/>
  <c r="AS152" i="19" s="1"/>
  <c r="AW152" i="19"/>
  <c r="P152" i="19"/>
  <c r="Z152" i="19"/>
  <c r="AF152" i="19" s="1"/>
  <c r="W152" i="19"/>
  <c r="Y152" i="19" s="1"/>
  <c r="AC153" i="19"/>
  <c r="AR153" i="19" s="1"/>
  <c r="AE152" i="19"/>
  <c r="AB153" i="19"/>
  <c r="AQ153" i="19" s="1"/>
  <c r="F135" i="15" l="1"/>
  <c r="J135" i="15" s="1"/>
  <c r="D136" i="15"/>
  <c r="H142" i="32" s="1"/>
  <c r="AT152" i="19"/>
  <c r="AG152" i="19"/>
  <c r="AU152" i="19"/>
  <c r="AH152" i="19"/>
  <c r="AI152" i="19"/>
  <c r="BB152" i="19"/>
  <c r="C136" i="15" l="1"/>
  <c r="G142" i="32" s="1"/>
  <c r="F142" i="32" s="1"/>
  <c r="O153" i="19"/>
  <c r="Q153" i="19" s="1"/>
  <c r="B136" i="15" l="1"/>
  <c r="Z153" i="19"/>
  <c r="AF153" i="19" s="1"/>
  <c r="W153" i="19"/>
  <c r="Y153" i="19" s="1"/>
  <c r="AC154" i="19"/>
  <c r="AR154" i="19" s="1"/>
  <c r="AE153" i="19"/>
  <c r="AW153" i="19"/>
  <c r="P153" i="19"/>
  <c r="AD153" i="19"/>
  <c r="AS153" i="19" s="1"/>
  <c r="AB154" i="19"/>
  <c r="AQ154" i="19" s="1"/>
  <c r="D137" i="15" l="1"/>
  <c r="H143" i="32" s="1"/>
  <c r="F136" i="15"/>
  <c r="J136" i="15" s="1"/>
  <c r="AU153" i="19"/>
  <c r="AH153" i="19"/>
  <c r="AT153" i="19"/>
  <c r="AG153" i="19"/>
  <c r="BB153" i="19"/>
  <c r="AI153" i="19"/>
  <c r="C137" i="15" l="1"/>
  <c r="G143" i="32" s="1"/>
  <c r="F143" i="32" s="1"/>
  <c r="O154" i="19"/>
  <c r="Q154" i="19" s="1"/>
  <c r="B137" i="15" l="1"/>
  <c r="AD154" i="19"/>
  <c r="AS154" i="19" s="1"/>
  <c r="AC155" i="19"/>
  <c r="AR155" i="19" s="1"/>
  <c r="AE154" i="19"/>
  <c r="Z154" i="19"/>
  <c r="AF154" i="19" s="1"/>
  <c r="AW154" i="19"/>
  <c r="P154" i="19"/>
  <c r="W154" i="19"/>
  <c r="Y154" i="19" s="1"/>
  <c r="AB155" i="19"/>
  <c r="AQ155" i="19" s="1"/>
  <c r="F137" i="15" l="1"/>
  <c r="J137" i="15" s="1"/>
  <c r="D138" i="15"/>
  <c r="H144" i="32" s="1"/>
  <c r="AU154" i="19"/>
  <c r="AH154" i="19"/>
  <c r="AT154" i="19"/>
  <c r="AG154" i="19"/>
  <c r="AI154" i="19"/>
  <c r="BB154" i="19"/>
  <c r="C138" i="15" l="1"/>
  <c r="G144" i="32" s="1"/>
  <c r="F144" i="32" s="1"/>
  <c r="O155" i="19"/>
  <c r="Q155" i="19" s="1"/>
  <c r="B138" i="15" l="1"/>
  <c r="Z155" i="19"/>
  <c r="AF155" i="19" s="1"/>
  <c r="W155" i="19"/>
  <c r="Y155" i="19" s="1"/>
  <c r="AW155" i="19"/>
  <c r="AC156" i="19"/>
  <c r="AR156" i="19" s="1"/>
  <c r="AE155" i="19"/>
  <c r="P155" i="19"/>
  <c r="AD155" i="19"/>
  <c r="AS155" i="19" s="1"/>
  <c r="AB156" i="19"/>
  <c r="AQ156" i="19" s="1"/>
  <c r="F138" i="15" l="1"/>
  <c r="J138" i="15" s="1"/>
  <c r="D139" i="15"/>
  <c r="H145" i="32" s="1"/>
  <c r="AT155" i="19"/>
  <c r="AG155" i="19"/>
  <c r="AU155" i="19"/>
  <c r="AH155" i="19"/>
  <c r="BB155" i="19"/>
  <c r="AI155" i="19"/>
  <c r="C139" i="15" l="1"/>
  <c r="G145" i="32" s="1"/>
  <c r="F145" i="32" s="1"/>
  <c r="O156" i="19"/>
  <c r="Q156" i="19" s="1"/>
  <c r="B139" i="15" l="1"/>
  <c r="Z156" i="19"/>
  <c r="AF156" i="19" s="1"/>
  <c r="W156" i="19"/>
  <c r="Y156" i="19" s="1"/>
  <c r="AC157" i="19"/>
  <c r="AR157" i="19" s="1"/>
  <c r="AW156" i="19"/>
  <c r="AE156" i="19"/>
  <c r="P156" i="19"/>
  <c r="AD156" i="19"/>
  <c r="AS156" i="19" s="1"/>
  <c r="AB157" i="19"/>
  <c r="AQ157" i="19" s="1"/>
  <c r="F139" i="15" l="1"/>
  <c r="J139" i="15" s="1"/>
  <c r="D140" i="15"/>
  <c r="H146" i="32" s="1"/>
  <c r="AT156" i="19"/>
  <c r="AG156" i="19"/>
  <c r="AU156" i="19"/>
  <c r="AH156" i="19"/>
  <c r="BB156" i="19"/>
  <c r="AI156" i="19"/>
  <c r="C140" i="15" l="1"/>
  <c r="G146" i="32" s="1"/>
  <c r="F146" i="32" s="1"/>
  <c r="O157" i="19"/>
  <c r="Q157" i="19" s="1"/>
  <c r="B140" i="15" l="1"/>
  <c r="Z157" i="19"/>
  <c r="AF157" i="19" s="1"/>
  <c r="W157" i="19"/>
  <c r="Y157" i="19" s="1"/>
  <c r="AC158" i="19"/>
  <c r="AR158" i="19" s="1"/>
  <c r="AE157" i="19"/>
  <c r="P157" i="19"/>
  <c r="AW157" i="19"/>
  <c r="AD157" i="19"/>
  <c r="AS157" i="19" s="1"/>
  <c r="AB158" i="19"/>
  <c r="AQ158" i="19" s="1"/>
  <c r="D141" i="15" l="1"/>
  <c r="H147" i="32" s="1"/>
  <c r="F140" i="15"/>
  <c r="J140" i="15" s="1"/>
  <c r="AT157" i="19"/>
  <c r="AG157" i="19"/>
  <c r="AU157" i="19"/>
  <c r="AH157" i="19"/>
  <c r="BB157" i="19"/>
  <c r="AI157" i="19"/>
  <c r="C141" i="15" l="1"/>
  <c r="G147" i="32" s="1"/>
  <c r="F147" i="32" s="1"/>
  <c r="O158" i="19"/>
  <c r="Q158" i="19" s="1"/>
  <c r="B141" i="15" l="1"/>
  <c r="AE158" i="19"/>
  <c r="P158" i="19"/>
  <c r="W158" i="19"/>
  <c r="Y158" i="19" s="1"/>
  <c r="AC159" i="19"/>
  <c r="AR159" i="19" s="1"/>
  <c r="AW158" i="19"/>
  <c r="Z158" i="19"/>
  <c r="AF158" i="19" s="1"/>
  <c r="AD158" i="19"/>
  <c r="AS158" i="19" s="1"/>
  <c r="AB159" i="19"/>
  <c r="AQ159" i="19" s="1"/>
  <c r="F141" i="15" l="1"/>
  <c r="J141" i="15" s="1"/>
  <c r="D142" i="15"/>
  <c r="H148" i="32" s="1"/>
  <c r="AU158" i="19"/>
  <c r="AH158" i="19"/>
  <c r="AT158" i="19"/>
  <c r="AG158" i="19"/>
  <c r="BB158" i="19"/>
  <c r="AI158" i="19"/>
  <c r="C142" i="15" l="1"/>
  <c r="G148" i="32" s="1"/>
  <c r="O159" i="19"/>
  <c r="Q159" i="19" s="1"/>
  <c r="B142" i="15" l="1"/>
  <c r="AD159" i="19"/>
  <c r="AS159" i="19" s="1"/>
  <c r="AB160" i="19"/>
  <c r="AQ160" i="19" s="1"/>
  <c r="AC160" i="19"/>
  <c r="AR160" i="19" s="1"/>
  <c r="P159" i="19"/>
  <c r="AW159" i="19"/>
  <c r="Z159" i="19"/>
  <c r="AF159" i="19" s="1"/>
  <c r="W159" i="19"/>
  <c r="Y159" i="19" s="1"/>
  <c r="AE159" i="19"/>
  <c r="G142" i="15" l="1"/>
  <c r="H142" i="15"/>
  <c r="D143" i="15"/>
  <c r="H149" i="32" s="1"/>
  <c r="F142" i="15"/>
  <c r="AU159" i="19"/>
  <c r="AH159" i="19"/>
  <c r="AT159" i="19"/>
  <c r="AG159" i="19"/>
  <c r="AI159" i="19"/>
  <c r="BB159" i="19"/>
  <c r="N148" i="32" l="1"/>
  <c r="F148" i="32" s="1"/>
  <c r="J142" i="15"/>
  <c r="C143" i="15"/>
  <c r="G149" i="32" s="1"/>
  <c r="F149" i="32" s="1"/>
  <c r="O160" i="19"/>
  <c r="Q160" i="19" s="1"/>
  <c r="B143" i="15" l="1"/>
  <c r="Z160" i="19"/>
  <c r="AF160" i="19" s="1"/>
  <c r="W160" i="19"/>
  <c r="Y160" i="19" s="1"/>
  <c r="AE160" i="19"/>
  <c r="AC161" i="19"/>
  <c r="AR161" i="19" s="1"/>
  <c r="AW160" i="19"/>
  <c r="P160" i="19"/>
  <c r="AB161" i="19"/>
  <c r="AQ161" i="19" s="1"/>
  <c r="AD160" i="19"/>
  <c r="AS160" i="19" s="1"/>
  <c r="F143" i="15" l="1"/>
  <c r="J143" i="15" s="1"/>
  <c r="D144" i="15"/>
  <c r="H150" i="32" s="1"/>
  <c r="AT160" i="19"/>
  <c r="AG160" i="19"/>
  <c r="AU160" i="19"/>
  <c r="AH160" i="19"/>
  <c r="BB160" i="19"/>
  <c r="AI160" i="19"/>
  <c r="C144" i="15" l="1"/>
  <c r="G150" i="32" s="1"/>
  <c r="F150" i="32" s="1"/>
  <c r="O161" i="19"/>
  <c r="Q161" i="19" s="1"/>
  <c r="B144" i="15" l="1"/>
  <c r="Z161" i="19"/>
  <c r="AF161" i="19" s="1"/>
  <c r="W161" i="19"/>
  <c r="Y161" i="19" s="1"/>
  <c r="AW161" i="19"/>
  <c r="AE161" i="19"/>
  <c r="P161" i="19"/>
  <c r="AC162" i="19"/>
  <c r="AR162" i="19" s="1"/>
  <c r="AB162" i="19"/>
  <c r="AQ162" i="19" s="1"/>
  <c r="AD161" i="19"/>
  <c r="AS161" i="19" s="1"/>
  <c r="F144" i="15" l="1"/>
  <c r="J144" i="15" s="1"/>
  <c r="D145" i="15"/>
  <c r="H151" i="32" s="1"/>
  <c r="AT161" i="19"/>
  <c r="AG161" i="19"/>
  <c r="AU161" i="19"/>
  <c r="AH161" i="19"/>
  <c r="BB161" i="19"/>
  <c r="AI161" i="19"/>
  <c r="C145" i="15" l="1"/>
  <c r="G151" i="32" s="1"/>
  <c r="F151" i="32" s="1"/>
  <c r="O162" i="19"/>
  <c r="Q162" i="19" s="1"/>
  <c r="B145" i="15" l="1"/>
  <c r="AE162" i="19"/>
  <c r="P162" i="19"/>
  <c r="AC163" i="19"/>
  <c r="AR163" i="19" s="1"/>
  <c r="AW162" i="19"/>
  <c r="Z162" i="19"/>
  <c r="AF162" i="19" s="1"/>
  <c r="W162" i="19"/>
  <c r="Y162" i="19" s="1"/>
  <c r="AD162" i="19"/>
  <c r="AS162" i="19" s="1"/>
  <c r="AB163" i="19"/>
  <c r="AQ163" i="19" s="1"/>
  <c r="D146" i="15" l="1"/>
  <c r="H152" i="32" s="1"/>
  <c r="F145" i="15"/>
  <c r="J145" i="15" s="1"/>
  <c r="AU162" i="19"/>
  <c r="AH162" i="19"/>
  <c r="AT162" i="19"/>
  <c r="AG162" i="19"/>
  <c r="BB162" i="19"/>
  <c r="AI162" i="19"/>
  <c r="C146" i="15" l="1"/>
  <c r="G152" i="32" s="1"/>
  <c r="F152" i="32" s="1"/>
  <c r="O163" i="19"/>
  <c r="Q163" i="19" s="1"/>
  <c r="B146" i="15" l="1"/>
  <c r="AB164" i="19"/>
  <c r="AQ164" i="19" s="1"/>
  <c r="Z163" i="19"/>
  <c r="AF163" i="19" s="1"/>
  <c r="W163" i="19"/>
  <c r="Y163" i="19" s="1"/>
  <c r="AW163" i="19"/>
  <c r="AC164" i="19"/>
  <c r="AR164" i="19" s="1"/>
  <c r="AE163" i="19"/>
  <c r="P163" i="19"/>
  <c r="AD163" i="19"/>
  <c r="AS163" i="19" s="1"/>
  <c r="D147" i="15" l="1"/>
  <c r="H153" i="32" s="1"/>
  <c r="F146" i="15"/>
  <c r="J146" i="15" s="1"/>
  <c r="AT163" i="19"/>
  <c r="AG163" i="19"/>
  <c r="AU163" i="19"/>
  <c r="AH163" i="19"/>
  <c r="BB163" i="19"/>
  <c r="AI163" i="19"/>
  <c r="C147" i="15" l="1"/>
  <c r="G153" i="32" s="1"/>
  <c r="F153" i="32" s="1"/>
  <c r="O164" i="19"/>
  <c r="Q164" i="19" s="1"/>
  <c r="B147" i="15" l="1"/>
  <c r="AB165" i="19"/>
  <c r="AQ165" i="19" s="1"/>
  <c r="AD164" i="19"/>
  <c r="AS164" i="19" s="1"/>
  <c r="AW164" i="19"/>
  <c r="Z164" i="19"/>
  <c r="AF164" i="19" s="1"/>
  <c r="W164" i="19"/>
  <c r="Y164" i="19" s="1"/>
  <c r="AE164" i="19"/>
  <c r="P164" i="19"/>
  <c r="AC165" i="19"/>
  <c r="AR165" i="19" s="1"/>
  <c r="F147" i="15" l="1"/>
  <c r="J147" i="15" s="1"/>
  <c r="D148" i="15"/>
  <c r="H154" i="32" s="1"/>
  <c r="AT164" i="19"/>
  <c r="AG164" i="19"/>
  <c r="AU164" i="19"/>
  <c r="AH164" i="19"/>
  <c r="AI164" i="19"/>
  <c r="BB164" i="19"/>
  <c r="C148" i="15" l="1"/>
  <c r="G154" i="32" s="1"/>
  <c r="F154" i="32" s="1"/>
  <c r="O165" i="19"/>
  <c r="Q165" i="19" s="1"/>
  <c r="B148" i="15" l="1"/>
  <c r="AB166" i="19"/>
  <c r="AQ166" i="19" s="1"/>
  <c r="AD165" i="19"/>
  <c r="AS165" i="19" s="1"/>
  <c r="AW165" i="19"/>
  <c r="P165" i="19"/>
  <c r="AE165" i="19"/>
  <c r="Z165" i="19"/>
  <c r="AF165" i="19" s="1"/>
  <c r="W165" i="19"/>
  <c r="Y165" i="19" s="1"/>
  <c r="AC166" i="19"/>
  <c r="AR166" i="19" s="1"/>
  <c r="D149" i="15" l="1"/>
  <c r="H155" i="32" s="1"/>
  <c r="F148" i="15"/>
  <c r="J148" i="15" s="1"/>
  <c r="AU165" i="19"/>
  <c r="AH165" i="19"/>
  <c r="AT165" i="19"/>
  <c r="AG165" i="19"/>
  <c r="AI165" i="19"/>
  <c r="BB165" i="19"/>
  <c r="C149" i="15" l="1"/>
  <c r="G155" i="32" s="1"/>
  <c r="F155" i="32" s="1"/>
  <c r="O166" i="19"/>
  <c r="Q166" i="19" s="1"/>
  <c r="B149" i="15" l="1"/>
  <c r="AW166" i="19"/>
  <c r="AE166" i="19"/>
  <c r="P166" i="19"/>
  <c r="Z166" i="19"/>
  <c r="AF166" i="19" s="1"/>
  <c r="W166" i="19"/>
  <c r="Y166" i="19" s="1"/>
  <c r="AC167" i="19"/>
  <c r="AR167" i="19" s="1"/>
  <c r="AD166" i="19"/>
  <c r="AS166" i="19" s="1"/>
  <c r="AB167" i="19"/>
  <c r="AQ167" i="19" s="1"/>
  <c r="F149" i="15" l="1"/>
  <c r="J149" i="15" s="1"/>
  <c r="D150" i="15"/>
  <c r="H156" i="32" s="1"/>
  <c r="AU166" i="19"/>
  <c r="AH166" i="19"/>
  <c r="AT166" i="19"/>
  <c r="AG166" i="19"/>
  <c r="BB166" i="19"/>
  <c r="AI166" i="19"/>
  <c r="C150" i="15" l="1"/>
  <c r="G156" i="32" s="1"/>
  <c r="F156" i="32" s="1"/>
  <c r="O167" i="19"/>
  <c r="Q167" i="19" s="1"/>
  <c r="B150" i="15" l="1"/>
  <c r="AB168" i="19"/>
  <c r="AQ168" i="19" s="1"/>
  <c r="AW167" i="19"/>
  <c r="AE167" i="19"/>
  <c r="P167" i="19"/>
  <c r="Z167" i="19"/>
  <c r="AF167" i="19" s="1"/>
  <c r="W167" i="19"/>
  <c r="Y167" i="19" s="1"/>
  <c r="AC168" i="19"/>
  <c r="AR168" i="19" s="1"/>
  <c r="AD167" i="19"/>
  <c r="F150" i="15" l="1"/>
  <c r="J150" i="15" s="1"/>
  <c r="D151" i="15"/>
  <c r="H157" i="32" s="1"/>
  <c r="AU167" i="19"/>
  <c r="AH167" i="19"/>
  <c r="AT167" i="19"/>
  <c r="AG167" i="19"/>
  <c r="BB167" i="19"/>
  <c r="AI167" i="19"/>
  <c r="AS167" i="19"/>
  <c r="C151" i="15" l="1"/>
  <c r="G157" i="32" s="1"/>
  <c r="F157" i="32" s="1"/>
  <c r="O168" i="19"/>
  <c r="Q168" i="19" s="1"/>
  <c r="B151" i="15" l="1"/>
  <c r="AB169" i="19"/>
  <c r="AQ169" i="19" s="1"/>
  <c r="AC169" i="19"/>
  <c r="AR169" i="19" s="1"/>
  <c r="AW168" i="19"/>
  <c r="Z168" i="19"/>
  <c r="AF168" i="19" s="1"/>
  <c r="AE168" i="19"/>
  <c r="P168" i="19"/>
  <c r="W168" i="19"/>
  <c r="Y168" i="19" s="1"/>
  <c r="AD168" i="19"/>
  <c r="AS168" i="19" s="1"/>
  <c r="F151" i="15" l="1"/>
  <c r="J151" i="15" s="1"/>
  <c r="D152" i="15"/>
  <c r="H158" i="32" s="1"/>
  <c r="AU168" i="19"/>
  <c r="AH168" i="19"/>
  <c r="AT168" i="19"/>
  <c r="AG168" i="19"/>
  <c r="BB168" i="19"/>
  <c r="AI168" i="19"/>
  <c r="C152" i="15" l="1"/>
  <c r="G158" i="32" s="1"/>
  <c r="F158" i="32" s="1"/>
  <c r="O169" i="19"/>
  <c r="Q169" i="19" s="1"/>
  <c r="B152" i="15" l="1"/>
  <c r="AE169" i="19"/>
  <c r="P169" i="19"/>
  <c r="Z169" i="19"/>
  <c r="AF169" i="19" s="1"/>
  <c r="W169" i="19"/>
  <c r="Y169" i="19" s="1"/>
  <c r="AW169" i="19"/>
  <c r="AC170" i="19"/>
  <c r="AR170" i="19" s="1"/>
  <c r="AD169" i="19"/>
  <c r="AS169" i="19" s="1"/>
  <c r="AB170" i="19"/>
  <c r="AQ170" i="19" s="1"/>
  <c r="D153" i="15" l="1"/>
  <c r="H159" i="32" s="1"/>
  <c r="F152" i="15"/>
  <c r="J152" i="15" s="1"/>
  <c r="AT169" i="19"/>
  <c r="AG169" i="19"/>
  <c r="AU169" i="19"/>
  <c r="AH169" i="19"/>
  <c r="BB169" i="19"/>
  <c r="AI169" i="19"/>
  <c r="C153" i="15" l="1"/>
  <c r="G159" i="32" s="1"/>
  <c r="F159" i="32" s="1"/>
  <c r="O170" i="19"/>
  <c r="Q170" i="19" s="1"/>
  <c r="B153" i="15" l="1"/>
  <c r="AD170" i="19"/>
  <c r="AS170" i="19" s="1"/>
  <c r="AB171" i="19"/>
  <c r="AQ171" i="19" s="1"/>
  <c r="AE170" i="19"/>
  <c r="W170" i="19"/>
  <c r="Y170" i="19" s="1"/>
  <c r="Z170" i="19"/>
  <c r="AF170" i="19" s="1"/>
  <c r="AC171" i="19"/>
  <c r="AR171" i="19" s="1"/>
  <c r="AW170" i="19"/>
  <c r="P170" i="19"/>
  <c r="D154" i="15" l="1"/>
  <c r="H160" i="32" s="1"/>
  <c r="F153" i="15"/>
  <c r="J153" i="15" s="1"/>
  <c r="AT170" i="19"/>
  <c r="AG170" i="19"/>
  <c r="AU170" i="19"/>
  <c r="AH170" i="19"/>
  <c r="BB170" i="19"/>
  <c r="AI170" i="19"/>
  <c r="C154" i="15" l="1"/>
  <c r="G160" i="32" s="1"/>
  <c r="O171" i="19"/>
  <c r="Q171" i="19" s="1"/>
  <c r="B154" i="15" l="1"/>
  <c r="AB172" i="19"/>
  <c r="AQ172" i="19" s="1"/>
  <c r="AW171" i="19"/>
  <c r="AC172" i="19"/>
  <c r="AR172" i="19" s="1"/>
  <c r="Z171" i="19"/>
  <c r="AF171" i="19" s="1"/>
  <c r="P171" i="19"/>
  <c r="AE171" i="19"/>
  <c r="W171" i="19"/>
  <c r="Y171" i="19" s="1"/>
  <c r="AD171" i="19"/>
  <c r="AS171" i="19" s="1"/>
  <c r="G154" i="15" l="1"/>
  <c r="H154" i="15"/>
  <c r="D155" i="15"/>
  <c r="H161" i="32" s="1"/>
  <c r="F154" i="15"/>
  <c r="AU171" i="19"/>
  <c r="AH171" i="19"/>
  <c r="AT171" i="19"/>
  <c r="AG171" i="19"/>
  <c r="AI171" i="19"/>
  <c r="BB171" i="19"/>
  <c r="N160" i="32" l="1"/>
  <c r="F160" i="32" s="1"/>
  <c r="C155" i="15"/>
  <c r="G161" i="32" s="1"/>
  <c r="F161" i="32" s="1"/>
  <c r="J154" i="15"/>
  <c r="O172" i="19"/>
  <c r="Q172" i="19" s="1"/>
  <c r="B155" i="15" l="1"/>
  <c r="AD172" i="19"/>
  <c r="AS172" i="19" s="1"/>
  <c r="Z172" i="19"/>
  <c r="AF172" i="19" s="1"/>
  <c r="AW172" i="19"/>
  <c r="W172" i="19"/>
  <c r="Y172" i="19" s="1"/>
  <c r="AC173" i="19"/>
  <c r="AR173" i="19" s="1"/>
  <c r="P172" i="19"/>
  <c r="AE172" i="19"/>
  <c r="AB173" i="19"/>
  <c r="AQ173" i="19" s="1"/>
  <c r="F155" i="15" l="1"/>
  <c r="J155" i="15" s="1"/>
  <c r="D156" i="15"/>
  <c r="H162" i="32" s="1"/>
  <c r="AT172" i="19"/>
  <c r="AG172" i="19"/>
  <c r="AU172" i="19"/>
  <c r="AH172" i="19"/>
  <c r="AI172" i="19"/>
  <c r="BB172" i="19"/>
  <c r="C156" i="15" l="1"/>
  <c r="G162" i="32" s="1"/>
  <c r="F162" i="32" s="1"/>
  <c r="O173" i="19"/>
  <c r="Q173" i="19" s="1"/>
  <c r="B156" i="15" l="1"/>
  <c r="AD173" i="19"/>
  <c r="AS173" i="19" s="1"/>
  <c r="AB174" i="19"/>
  <c r="AQ174" i="19" s="1"/>
  <c r="AC174" i="19"/>
  <c r="AR174" i="19" s="1"/>
  <c r="W173" i="19"/>
  <c r="Y173" i="19" s="1"/>
  <c r="P173" i="19"/>
  <c r="AE173" i="19"/>
  <c r="AW173" i="19"/>
  <c r="Z173" i="19"/>
  <c r="AF173" i="19" s="1"/>
  <c r="F156" i="15" l="1"/>
  <c r="J156" i="15" s="1"/>
  <c r="D157" i="15"/>
  <c r="H163" i="32" s="1"/>
  <c r="AT173" i="19"/>
  <c r="AG173" i="19"/>
  <c r="AU173" i="19"/>
  <c r="AH173" i="19"/>
  <c r="AI173" i="19"/>
  <c r="BB173" i="19"/>
  <c r="C157" i="15" l="1"/>
  <c r="G163" i="32" s="1"/>
  <c r="F163" i="32" s="1"/>
  <c r="O174" i="19"/>
  <c r="Q174" i="19" s="1"/>
  <c r="B157" i="15" l="1"/>
  <c r="AD174" i="19"/>
  <c r="AS174" i="19" s="1"/>
  <c r="AE174" i="19"/>
  <c r="P174" i="19"/>
  <c r="Z174" i="19"/>
  <c r="AF174" i="19" s="1"/>
  <c r="AC175" i="19"/>
  <c r="AR175" i="19" s="1"/>
  <c r="W174" i="19"/>
  <c r="Y174" i="19" s="1"/>
  <c r="AW174" i="19"/>
  <c r="AB175" i="19"/>
  <c r="AQ175" i="19" s="1"/>
  <c r="F157" i="15" l="1"/>
  <c r="J157" i="15" s="1"/>
  <c r="D158" i="15"/>
  <c r="H164" i="32" s="1"/>
  <c r="AU174" i="19"/>
  <c r="AH174" i="19"/>
  <c r="AT174" i="19"/>
  <c r="AG174" i="19"/>
  <c r="BB174" i="19"/>
  <c r="AI174" i="19"/>
  <c r="C158" i="15" l="1"/>
  <c r="G164" i="32" s="1"/>
  <c r="F164" i="32" s="1"/>
  <c r="O175" i="19"/>
  <c r="Q175" i="19" s="1"/>
  <c r="B158" i="15" l="1"/>
  <c r="AD175" i="19"/>
  <c r="AS175" i="19" s="1"/>
  <c r="AB176" i="19"/>
  <c r="AQ176" i="19" s="1"/>
  <c r="Z175" i="19"/>
  <c r="AF175" i="19" s="1"/>
  <c r="P175" i="19"/>
  <c r="AE175" i="19"/>
  <c r="AC176" i="19"/>
  <c r="AR176" i="19" s="1"/>
  <c r="W175" i="19"/>
  <c r="Y175" i="19" s="1"/>
  <c r="AW175" i="19"/>
  <c r="F158" i="15" l="1"/>
  <c r="J158" i="15" s="1"/>
  <c r="D159" i="15"/>
  <c r="H165" i="32" s="1"/>
  <c r="AT175" i="19"/>
  <c r="AG175" i="19"/>
  <c r="AU175" i="19"/>
  <c r="AH175" i="19"/>
  <c r="BB175" i="19"/>
  <c r="AI175" i="19"/>
  <c r="C159" i="15" l="1"/>
  <c r="G165" i="32" s="1"/>
  <c r="F165" i="32" s="1"/>
  <c r="O176" i="19"/>
  <c r="Q176" i="19" s="1"/>
  <c r="B159" i="15" l="1"/>
  <c r="AC177" i="19"/>
  <c r="AR177" i="19" s="1"/>
  <c r="W176" i="19"/>
  <c r="Y176" i="19" s="1"/>
  <c r="P176" i="19"/>
  <c r="AW176" i="19"/>
  <c r="AE176" i="19"/>
  <c r="Z176" i="19"/>
  <c r="AF176" i="19" s="1"/>
  <c r="AB177" i="19"/>
  <c r="AQ177" i="19" s="1"/>
  <c r="AD176" i="19"/>
  <c r="AS176" i="19" s="1"/>
  <c r="D160" i="15" l="1"/>
  <c r="H166" i="32" s="1"/>
  <c r="F159" i="15"/>
  <c r="J159" i="15" s="1"/>
  <c r="AU176" i="19"/>
  <c r="AH176" i="19"/>
  <c r="AT176" i="19"/>
  <c r="AG176" i="19"/>
  <c r="BB176" i="19"/>
  <c r="AI176" i="19"/>
  <c r="C160" i="15" l="1"/>
  <c r="G166" i="32" s="1"/>
  <c r="F166" i="32" s="1"/>
  <c r="O177" i="19"/>
  <c r="Q177" i="19" s="1"/>
  <c r="B160" i="15" l="1"/>
  <c r="AB178" i="19"/>
  <c r="AQ178" i="19" s="1"/>
  <c r="AD177" i="19"/>
  <c r="AS177" i="19" s="1"/>
  <c r="P177" i="19"/>
  <c r="AE177" i="19"/>
  <c r="Z177" i="19"/>
  <c r="AF177" i="19" s="1"/>
  <c r="AC178" i="19"/>
  <c r="AR178" i="19" s="1"/>
  <c r="W177" i="19"/>
  <c r="Y177" i="19" s="1"/>
  <c r="AW177" i="19"/>
  <c r="D161" i="15" l="1"/>
  <c r="H167" i="32" s="1"/>
  <c r="F160" i="15"/>
  <c r="J160" i="15" s="1"/>
  <c r="AU177" i="19"/>
  <c r="AH177" i="19"/>
  <c r="AT177" i="19"/>
  <c r="AG177" i="19"/>
  <c r="BB177" i="19"/>
  <c r="AI177" i="19"/>
  <c r="C161" i="15" l="1"/>
  <c r="G167" i="32" s="1"/>
  <c r="F167" i="32" s="1"/>
  <c r="O178" i="19"/>
  <c r="Q178" i="19" s="1"/>
  <c r="B161" i="15" l="1"/>
  <c r="AB179" i="19"/>
  <c r="AQ179" i="19" s="1"/>
  <c r="AC179" i="19"/>
  <c r="AR179" i="19" s="1"/>
  <c r="W178" i="19"/>
  <c r="Y178" i="19" s="1"/>
  <c r="AW178" i="19"/>
  <c r="P178" i="19"/>
  <c r="AE178" i="19"/>
  <c r="Z178" i="19"/>
  <c r="AF178" i="19" s="1"/>
  <c r="AD178" i="19"/>
  <c r="AS178" i="19" s="1"/>
  <c r="F161" i="15" l="1"/>
  <c r="J161" i="15" s="1"/>
  <c r="D162" i="15"/>
  <c r="H168" i="32" s="1"/>
  <c r="AU178" i="19"/>
  <c r="AH178" i="19"/>
  <c r="AT178" i="19"/>
  <c r="AG178" i="19"/>
  <c r="AI178" i="19"/>
  <c r="BB178" i="19"/>
  <c r="C162" i="15" l="1"/>
  <c r="G168" i="32" s="1"/>
  <c r="F168" i="32" s="1"/>
  <c r="O179" i="19"/>
  <c r="Q179" i="19" s="1"/>
  <c r="B162" i="15" l="1"/>
  <c r="P179" i="19"/>
  <c r="AE179" i="19"/>
  <c r="Z179" i="19"/>
  <c r="AF179" i="19" s="1"/>
  <c r="AC180" i="19"/>
  <c r="AR180" i="19" s="1"/>
  <c r="W179" i="19"/>
  <c r="Y179" i="19" s="1"/>
  <c r="AW179" i="19"/>
  <c r="AB180" i="19"/>
  <c r="AQ180" i="19" s="1"/>
  <c r="AD179" i="19"/>
  <c r="AS179" i="19" s="1"/>
  <c r="D163" i="15" l="1"/>
  <c r="H169" i="32" s="1"/>
  <c r="F162" i="15"/>
  <c r="J162" i="15" s="1"/>
  <c r="AU179" i="19"/>
  <c r="AH179" i="19"/>
  <c r="AT179" i="19"/>
  <c r="AG179" i="19"/>
  <c r="BB179" i="19"/>
  <c r="AI179" i="19"/>
  <c r="C163" i="15" l="1"/>
  <c r="G169" i="32" s="1"/>
  <c r="F169" i="32" s="1"/>
  <c r="O180" i="19"/>
  <c r="Q180" i="19" s="1"/>
  <c r="B163" i="15" l="1"/>
  <c r="AB181" i="19"/>
  <c r="AQ181" i="19" s="1"/>
  <c r="AC181" i="19"/>
  <c r="AR181" i="19" s="1"/>
  <c r="W180" i="19"/>
  <c r="Y180" i="19" s="1"/>
  <c r="AW180" i="19"/>
  <c r="P180" i="19"/>
  <c r="AE180" i="19"/>
  <c r="Z180" i="19"/>
  <c r="AF180" i="19" s="1"/>
  <c r="AD180" i="19"/>
  <c r="AS180" i="19" s="1"/>
  <c r="D164" i="15" l="1"/>
  <c r="H170" i="32" s="1"/>
  <c r="F163" i="15"/>
  <c r="J163" i="15" s="1"/>
  <c r="AT180" i="19"/>
  <c r="AG180" i="19"/>
  <c r="AU180" i="19"/>
  <c r="AH180" i="19"/>
  <c r="BB180" i="19"/>
  <c r="AI180" i="19"/>
  <c r="C164" i="15" l="1"/>
  <c r="G170" i="32" s="1"/>
  <c r="F170" i="32" s="1"/>
  <c r="O181" i="19"/>
  <c r="Q181" i="19" s="1"/>
  <c r="B164" i="15" l="1"/>
  <c r="AB182" i="19"/>
  <c r="AQ182" i="19" s="1"/>
  <c r="AC182" i="19"/>
  <c r="AR182" i="19" s="1"/>
  <c r="W181" i="19"/>
  <c r="Y181" i="19" s="1"/>
  <c r="AW181" i="19"/>
  <c r="P181" i="19"/>
  <c r="AE181" i="19"/>
  <c r="Z181" i="19"/>
  <c r="AF181" i="19" s="1"/>
  <c r="AD181" i="19"/>
  <c r="AS181" i="19" s="1"/>
  <c r="F164" i="15" l="1"/>
  <c r="J164" i="15" s="1"/>
  <c r="D165" i="15"/>
  <c r="H171" i="32" s="1"/>
  <c r="AU181" i="19"/>
  <c r="AH181" i="19"/>
  <c r="AT181" i="19"/>
  <c r="AG181" i="19"/>
  <c r="BB181" i="19"/>
  <c r="AI181" i="19"/>
  <c r="C165" i="15" l="1"/>
  <c r="G171" i="32" s="1"/>
  <c r="F171" i="32" s="1"/>
  <c r="O182" i="19"/>
  <c r="Q182" i="19" s="1"/>
  <c r="B165" i="15" l="1"/>
  <c r="AB183" i="19"/>
  <c r="AQ183" i="19" s="1"/>
  <c r="AD182" i="19"/>
  <c r="AS182" i="19" s="1"/>
  <c r="AW182" i="19"/>
  <c r="AE182" i="19"/>
  <c r="AC183" i="19"/>
  <c r="AR183" i="19" s="1"/>
  <c r="W182" i="19"/>
  <c r="Y182" i="19" s="1"/>
  <c r="P182" i="19"/>
  <c r="Z182" i="19"/>
  <c r="AF182" i="19" s="1"/>
  <c r="F165" i="15" l="1"/>
  <c r="J165" i="15" s="1"/>
  <c r="D166" i="15"/>
  <c r="H172" i="32" s="1"/>
  <c r="AU182" i="19"/>
  <c r="AH182" i="19"/>
  <c r="AT182" i="19"/>
  <c r="AG182" i="19"/>
  <c r="AI182" i="19"/>
  <c r="BB182" i="19"/>
  <c r="C166" i="15" l="1"/>
  <c r="G172" i="32" s="1"/>
  <c r="O183" i="19"/>
  <c r="Q183" i="19" s="1"/>
  <c r="B166" i="15" l="1"/>
  <c r="Z183" i="19"/>
  <c r="AF183" i="19" s="1"/>
  <c r="AE183" i="19"/>
  <c r="P183" i="19"/>
  <c r="AC184" i="19"/>
  <c r="AR184" i="19" s="1"/>
  <c r="W183" i="19"/>
  <c r="Y183" i="19" s="1"/>
  <c r="AW183" i="19"/>
  <c r="AB184" i="19"/>
  <c r="AQ184" i="19" s="1"/>
  <c r="AD183" i="19"/>
  <c r="AS183" i="19" s="1"/>
  <c r="G166" i="15" l="1"/>
  <c r="F166" i="15"/>
  <c r="H166" i="15"/>
  <c r="D167" i="15"/>
  <c r="H173" i="32" s="1"/>
  <c r="AT183" i="19"/>
  <c r="AG183" i="19"/>
  <c r="AU183" i="19"/>
  <c r="AH183" i="19"/>
  <c r="BB183" i="19"/>
  <c r="AI183" i="19"/>
  <c r="N172" i="32" l="1"/>
  <c r="F172" i="32" s="1"/>
  <c r="C167" i="15"/>
  <c r="G173" i="32" s="1"/>
  <c r="F173" i="32" s="1"/>
  <c r="J166" i="15"/>
  <c r="O184" i="19"/>
  <c r="Q184" i="19" s="1"/>
  <c r="B167" i="15" l="1"/>
  <c r="AD184" i="19"/>
  <c r="AS184" i="19" s="1"/>
  <c r="P184" i="19"/>
  <c r="Z184" i="19"/>
  <c r="AF184" i="19" s="1"/>
  <c r="AC185" i="19"/>
  <c r="AR185" i="19" s="1"/>
  <c r="W184" i="19"/>
  <c r="Y184" i="19" s="1"/>
  <c r="AE184" i="19"/>
  <c r="AW184" i="19"/>
  <c r="AB185" i="19"/>
  <c r="AQ185" i="19" s="1"/>
  <c r="F167" i="15" l="1"/>
  <c r="J167" i="15" s="1"/>
  <c r="D168" i="15"/>
  <c r="H174" i="32" s="1"/>
  <c r="AT184" i="19"/>
  <c r="AG184" i="19"/>
  <c r="AU184" i="19"/>
  <c r="AH184" i="19"/>
  <c r="BB184" i="19"/>
  <c r="AI184" i="19"/>
  <c r="C168" i="15" l="1"/>
  <c r="G174" i="32" s="1"/>
  <c r="F174" i="32" s="1"/>
  <c r="O185" i="19"/>
  <c r="Q185" i="19" s="1"/>
  <c r="B168" i="15" l="1"/>
  <c r="AB186" i="19"/>
  <c r="AQ186" i="19" s="1"/>
  <c r="AD185" i="19"/>
  <c r="AS185" i="19" s="1"/>
  <c r="AC186" i="19"/>
  <c r="AR186" i="19" s="1"/>
  <c r="W185" i="19"/>
  <c r="Y185" i="19" s="1"/>
  <c r="AW185" i="19"/>
  <c r="P185" i="19"/>
  <c r="AE185" i="19"/>
  <c r="Z185" i="19"/>
  <c r="AF185" i="19" s="1"/>
  <c r="F168" i="15" l="1"/>
  <c r="J168" i="15" s="1"/>
  <c r="D169" i="15"/>
  <c r="H175" i="32" s="1"/>
  <c r="AU185" i="19"/>
  <c r="AH185" i="19"/>
  <c r="AT185" i="19"/>
  <c r="AG185" i="19"/>
  <c r="AI185" i="19"/>
  <c r="BB185" i="19"/>
  <c r="C169" i="15" l="1"/>
  <c r="G175" i="32" s="1"/>
  <c r="F175" i="32" s="1"/>
  <c r="O186" i="19"/>
  <c r="Q186" i="19" s="1"/>
  <c r="B169" i="15" l="1"/>
  <c r="AD186" i="19"/>
  <c r="AS186" i="19" s="1"/>
  <c r="AB187" i="19"/>
  <c r="AQ187" i="19" s="1"/>
  <c r="AW186" i="19"/>
  <c r="W186" i="19"/>
  <c r="Y186" i="19" s="1"/>
  <c r="AC187" i="19"/>
  <c r="AR187" i="19" s="1"/>
  <c r="Z186" i="19"/>
  <c r="AF186" i="19" s="1"/>
  <c r="AE186" i="19"/>
  <c r="P186" i="19"/>
  <c r="F169" i="15" l="1"/>
  <c r="J169" i="15" s="1"/>
  <c r="D170" i="15"/>
  <c r="H176" i="32" s="1"/>
  <c r="AT186" i="19"/>
  <c r="AG186" i="19"/>
  <c r="AU186" i="19"/>
  <c r="AH186" i="19"/>
  <c r="BB186" i="19"/>
  <c r="AI186" i="19"/>
  <c r="C170" i="15" l="1"/>
  <c r="G176" i="32" s="1"/>
  <c r="F176" i="32" s="1"/>
  <c r="O187" i="19"/>
  <c r="Q187" i="19" s="1"/>
  <c r="B170" i="15" l="1"/>
  <c r="AC188" i="19"/>
  <c r="AR188" i="19" s="1"/>
  <c r="P187" i="19"/>
  <c r="W187" i="19"/>
  <c r="Y187" i="19" s="1"/>
  <c r="AE187" i="19"/>
  <c r="AW187" i="19"/>
  <c r="Z187" i="19"/>
  <c r="AF187" i="19" s="1"/>
  <c r="AD187" i="19"/>
  <c r="AS187" i="19" s="1"/>
  <c r="AB188" i="19"/>
  <c r="AQ188" i="19" s="1"/>
  <c r="D171" i="15" l="1"/>
  <c r="H177" i="32" s="1"/>
  <c r="F170" i="15"/>
  <c r="J170" i="15" s="1"/>
  <c r="AT187" i="19"/>
  <c r="AG187" i="19"/>
  <c r="AU187" i="19"/>
  <c r="AH187" i="19"/>
  <c r="AI187" i="19"/>
  <c r="BB187" i="19"/>
  <c r="C171" i="15" l="1"/>
  <c r="G177" i="32" s="1"/>
  <c r="F177" i="32" s="1"/>
  <c r="O188" i="19"/>
  <c r="Q188" i="19" s="1"/>
  <c r="B171" i="15" l="1"/>
  <c r="AB189" i="19"/>
  <c r="AQ189" i="19" s="1"/>
  <c r="AD188" i="19"/>
  <c r="AS188" i="19" s="1"/>
  <c r="AC189" i="19"/>
  <c r="AR189" i="19" s="1"/>
  <c r="Z188" i="19"/>
  <c r="AF188" i="19" s="1"/>
  <c r="AW188" i="19"/>
  <c r="AE188" i="19"/>
  <c r="P188" i="19"/>
  <c r="W188" i="19"/>
  <c r="Y188" i="19" s="1"/>
  <c r="F171" i="15" l="1"/>
  <c r="J171" i="15" s="1"/>
  <c r="D172" i="15"/>
  <c r="H178" i="32" s="1"/>
  <c r="AT188" i="19"/>
  <c r="AG188" i="19"/>
  <c r="AU188" i="19"/>
  <c r="AH188" i="19"/>
  <c r="BB188" i="19"/>
  <c r="AI188" i="19"/>
  <c r="C172" i="15" l="1"/>
  <c r="G178" i="32" s="1"/>
  <c r="F178" i="32" s="1"/>
  <c r="O189" i="19"/>
  <c r="Q189" i="19" s="1"/>
  <c r="B172" i="15" l="1"/>
  <c r="AD189" i="19"/>
  <c r="AS189" i="19" s="1"/>
  <c r="AB190" i="19"/>
  <c r="AQ190" i="19" s="1"/>
  <c r="Z189" i="19"/>
  <c r="AF189" i="19" s="1"/>
  <c r="W189" i="19"/>
  <c r="Y189" i="19" s="1"/>
  <c r="AE189" i="19"/>
  <c r="AC190" i="19"/>
  <c r="AR190" i="19" s="1"/>
  <c r="AW189" i="19"/>
  <c r="P189" i="19"/>
  <c r="F172" i="15" l="1"/>
  <c r="J172" i="15" s="1"/>
  <c r="D173" i="15"/>
  <c r="H179" i="32" s="1"/>
  <c r="AT189" i="19"/>
  <c r="AG189" i="19"/>
  <c r="AU189" i="19"/>
  <c r="AH189" i="19"/>
  <c r="BB189" i="19"/>
  <c r="AI189" i="19"/>
  <c r="C173" i="15" l="1"/>
  <c r="G179" i="32" s="1"/>
  <c r="F179" i="32" s="1"/>
  <c r="O190" i="19"/>
  <c r="Q190" i="19" s="1"/>
  <c r="B173" i="15" l="1"/>
  <c r="AC191" i="19"/>
  <c r="AR191" i="19" s="1"/>
  <c r="AE190" i="19"/>
  <c r="W190" i="19"/>
  <c r="Y190" i="19" s="1"/>
  <c r="AW190" i="19"/>
  <c r="P190" i="19"/>
  <c r="Z190" i="19"/>
  <c r="AF190" i="19" s="1"/>
  <c r="AD190" i="19"/>
  <c r="AS190" i="19" s="1"/>
  <c r="AB191" i="19"/>
  <c r="AQ191" i="19" s="1"/>
  <c r="D174" i="15" l="1"/>
  <c r="H180" i="32" s="1"/>
  <c r="F173" i="15"/>
  <c r="J173" i="15" s="1"/>
  <c r="AU190" i="19"/>
  <c r="AH190" i="19"/>
  <c r="AT190" i="19"/>
  <c r="AG190" i="19"/>
  <c r="BB190" i="19"/>
  <c r="AI190" i="19"/>
  <c r="C174" i="15" l="1"/>
  <c r="G180" i="32" s="1"/>
  <c r="F180" i="32" s="1"/>
  <c r="O191" i="19"/>
  <c r="Q191" i="19" s="1"/>
  <c r="B174" i="15" l="1"/>
  <c r="AB192" i="19"/>
  <c r="AQ192" i="19" s="1"/>
  <c r="P191" i="19"/>
  <c r="AC192" i="19"/>
  <c r="AR192" i="19" s="1"/>
  <c r="W191" i="19"/>
  <c r="Y191" i="19" s="1"/>
  <c r="AE191" i="19"/>
  <c r="AW191" i="19"/>
  <c r="Z191" i="19"/>
  <c r="AF191" i="19" s="1"/>
  <c r="AD191" i="19"/>
  <c r="AS191" i="19" s="1"/>
  <c r="F174" i="15" l="1"/>
  <c r="J174" i="15" s="1"/>
  <c r="D175" i="15"/>
  <c r="H181" i="32" s="1"/>
  <c r="AT191" i="19"/>
  <c r="AG191" i="19"/>
  <c r="AU191" i="19"/>
  <c r="AH191" i="19"/>
  <c r="BB191" i="19"/>
  <c r="AI191" i="19"/>
  <c r="C175" i="15" l="1"/>
  <c r="G181" i="32" s="1"/>
  <c r="F181" i="32" s="1"/>
  <c r="O192" i="19"/>
  <c r="Q192" i="19" s="1"/>
  <c r="B175" i="15" l="1"/>
  <c r="P192" i="19"/>
  <c r="Z192" i="19"/>
  <c r="AF192" i="19" s="1"/>
  <c r="AC193" i="19"/>
  <c r="AR193" i="19" s="1"/>
  <c r="AE192" i="19"/>
  <c r="AW192" i="19"/>
  <c r="W192" i="19"/>
  <c r="Y192" i="19" s="1"/>
  <c r="AB193" i="19"/>
  <c r="AQ193" i="19" s="1"/>
  <c r="AD192" i="19"/>
  <c r="AS192" i="19" s="1"/>
  <c r="F175" i="15" l="1"/>
  <c r="J175" i="15" s="1"/>
  <c r="D176" i="15"/>
  <c r="H182" i="32" s="1"/>
  <c r="AT192" i="19"/>
  <c r="AG192" i="19"/>
  <c r="AU192" i="19"/>
  <c r="AH192" i="19"/>
  <c r="BB192" i="19"/>
  <c r="AI192" i="19"/>
  <c r="C176" i="15" l="1"/>
  <c r="G182" i="32" s="1"/>
  <c r="F182" i="32" s="1"/>
  <c r="O193" i="19"/>
  <c r="Q193" i="19" s="1"/>
  <c r="B176" i="15" l="1"/>
  <c r="AD193" i="19"/>
  <c r="AS193" i="19" s="1"/>
  <c r="AE193" i="19"/>
  <c r="AC194" i="19"/>
  <c r="AR194" i="19" s="1"/>
  <c r="Z193" i="19"/>
  <c r="AF193" i="19" s="1"/>
  <c r="W193" i="19"/>
  <c r="Y193" i="19" s="1"/>
  <c r="P193" i="19"/>
  <c r="AW193" i="19"/>
  <c r="AB194" i="19"/>
  <c r="AQ194" i="19" s="1"/>
  <c r="F176" i="15" l="1"/>
  <c r="J176" i="15" s="1"/>
  <c r="D177" i="15"/>
  <c r="H183" i="32" s="1"/>
  <c r="AT193" i="19"/>
  <c r="AG193" i="19"/>
  <c r="AU193" i="19"/>
  <c r="AH193" i="19"/>
  <c r="AI193" i="19"/>
  <c r="BB193" i="19"/>
  <c r="C177" i="15" l="1"/>
  <c r="G183" i="32" s="1"/>
  <c r="F183" i="32" s="1"/>
  <c r="O194" i="19"/>
  <c r="Q194" i="19" s="1"/>
  <c r="B177" i="15" l="1"/>
  <c r="AE194" i="19"/>
  <c r="AW194" i="19"/>
  <c r="Z194" i="19"/>
  <c r="AF194" i="19" s="1"/>
  <c r="W194" i="19"/>
  <c r="Y194" i="19" s="1"/>
  <c r="AC195" i="19"/>
  <c r="AR195" i="19" s="1"/>
  <c r="P194" i="19"/>
  <c r="AD194" i="19"/>
  <c r="AS194" i="19" s="1"/>
  <c r="AB195" i="19"/>
  <c r="AQ195" i="19" s="1"/>
  <c r="D178" i="15" l="1"/>
  <c r="H184" i="32" s="1"/>
  <c r="F177" i="15"/>
  <c r="J177" i="15" s="1"/>
  <c r="AU194" i="19"/>
  <c r="AH194" i="19"/>
  <c r="AT194" i="19"/>
  <c r="AG194" i="19"/>
  <c r="BB194" i="19"/>
  <c r="AI194" i="19"/>
  <c r="C178" i="15" l="1"/>
  <c r="G184" i="32" s="1"/>
  <c r="O195" i="19"/>
  <c r="Q195" i="19" s="1"/>
  <c r="B178" i="15" l="1"/>
  <c r="AB196" i="19"/>
  <c r="AQ196" i="19" s="1"/>
  <c r="AD195" i="19"/>
  <c r="AS195" i="19" s="1"/>
  <c r="AC196" i="19"/>
  <c r="AR196" i="19" s="1"/>
  <c r="AE195" i="19"/>
  <c r="AW195" i="19"/>
  <c r="P195" i="19"/>
  <c r="Z195" i="19"/>
  <c r="AF195" i="19" s="1"/>
  <c r="W195" i="19"/>
  <c r="Y195" i="19" s="1"/>
  <c r="G178" i="15" l="1"/>
  <c r="H178" i="15"/>
  <c r="F178" i="15"/>
  <c r="D179" i="15"/>
  <c r="H185" i="32" s="1"/>
  <c r="AT195" i="19"/>
  <c r="AG195" i="19"/>
  <c r="AU195" i="19"/>
  <c r="AH195" i="19"/>
  <c r="AI195" i="19"/>
  <c r="BB195" i="19"/>
  <c r="N184" i="32" l="1"/>
  <c r="F184" i="32" s="1"/>
  <c r="J178" i="15"/>
  <c r="C179" i="15"/>
  <c r="G185" i="32" s="1"/>
  <c r="F185" i="32" s="1"/>
  <c r="O196" i="19"/>
  <c r="Q196" i="19" s="1"/>
  <c r="B179" i="15" l="1"/>
  <c r="AB197" i="19"/>
  <c r="AQ197" i="19" s="1"/>
  <c r="P196" i="19"/>
  <c r="Z196" i="19"/>
  <c r="AF196" i="19" s="1"/>
  <c r="AC197" i="19"/>
  <c r="AR197" i="19" s="1"/>
  <c r="W196" i="19"/>
  <c r="Y196" i="19" s="1"/>
  <c r="AE196" i="19"/>
  <c r="AW196" i="19"/>
  <c r="AD196" i="19"/>
  <c r="AS196" i="19" s="1"/>
  <c r="D180" i="15" l="1"/>
  <c r="H186" i="32" s="1"/>
  <c r="F179" i="15"/>
  <c r="J179" i="15" s="1"/>
  <c r="AU196" i="19"/>
  <c r="AH196" i="19"/>
  <c r="AT196" i="19"/>
  <c r="AG196" i="19"/>
  <c r="BB196" i="19"/>
  <c r="AI196" i="19"/>
  <c r="C180" i="15" l="1"/>
  <c r="G186" i="32" s="1"/>
  <c r="F186" i="32" s="1"/>
  <c r="O197" i="19"/>
  <c r="Q197" i="19" s="1"/>
  <c r="B180" i="15" l="1"/>
  <c r="P197" i="19"/>
  <c r="Z197" i="19"/>
  <c r="AF197" i="19" s="1"/>
  <c r="AW197" i="19"/>
  <c r="W197" i="19"/>
  <c r="Y197" i="19" s="1"/>
  <c r="AE197" i="19"/>
  <c r="AC198" i="19"/>
  <c r="AR198" i="19" s="1"/>
  <c r="AD197" i="19"/>
  <c r="AS197" i="19" s="1"/>
  <c r="AB198" i="19"/>
  <c r="AQ198" i="19" s="1"/>
  <c r="F180" i="15" l="1"/>
  <c r="J180" i="15" s="1"/>
  <c r="D181" i="15"/>
  <c r="H187" i="32" s="1"/>
  <c r="AT197" i="19"/>
  <c r="AG197" i="19"/>
  <c r="AU197" i="19"/>
  <c r="AH197" i="19"/>
  <c r="BB197" i="19"/>
  <c r="AI197" i="19"/>
  <c r="C181" i="15" l="1"/>
  <c r="G187" i="32" s="1"/>
  <c r="F187" i="32" s="1"/>
  <c r="O198" i="19"/>
  <c r="Q198" i="19" s="1"/>
  <c r="B181" i="15" l="1"/>
  <c r="AC199" i="19"/>
  <c r="AR199" i="19" s="1"/>
  <c r="AE198" i="19"/>
  <c r="AW198" i="19"/>
  <c r="Z198" i="19"/>
  <c r="AF198" i="19" s="1"/>
  <c r="W198" i="19"/>
  <c r="Y198" i="19" s="1"/>
  <c r="P198" i="19"/>
  <c r="AB199" i="19"/>
  <c r="AQ199" i="19" s="1"/>
  <c r="AD198" i="19"/>
  <c r="AS198" i="19" s="1"/>
  <c r="D182" i="15" l="1"/>
  <c r="H188" i="32" s="1"/>
  <c r="F181" i="15"/>
  <c r="J181" i="15" s="1"/>
  <c r="AU198" i="19"/>
  <c r="AH198" i="19"/>
  <c r="AT198" i="19"/>
  <c r="AG198" i="19"/>
  <c r="BB198" i="19"/>
  <c r="AI198" i="19"/>
  <c r="C182" i="15" l="1"/>
  <c r="G188" i="32" s="1"/>
  <c r="F188" i="32" s="1"/>
  <c r="O199" i="19"/>
  <c r="Q199" i="19" s="1"/>
  <c r="B182" i="15" l="1"/>
  <c r="Z199" i="19"/>
  <c r="AF199" i="19" s="1"/>
  <c r="W199" i="19"/>
  <c r="Y199" i="19" s="1"/>
  <c r="P199" i="19"/>
  <c r="AW199" i="19"/>
  <c r="AE199" i="19"/>
  <c r="AC200" i="19"/>
  <c r="AR200" i="19" s="1"/>
  <c r="AD199" i="19"/>
  <c r="AS199" i="19" s="1"/>
  <c r="AB200" i="19"/>
  <c r="AQ200" i="19" s="1"/>
  <c r="D183" i="15" l="1"/>
  <c r="H189" i="32" s="1"/>
  <c r="F182" i="15"/>
  <c r="J182" i="15" s="1"/>
  <c r="AT199" i="19"/>
  <c r="AG199" i="19"/>
  <c r="AU199" i="19"/>
  <c r="AH199" i="19"/>
  <c r="BB199" i="19"/>
  <c r="AI199" i="19"/>
  <c r="C183" i="15" l="1"/>
  <c r="G189" i="32" s="1"/>
  <c r="F189" i="32" s="1"/>
  <c r="O200" i="19"/>
  <c r="Q200" i="19" s="1"/>
  <c r="B183" i="15" l="1"/>
  <c r="AD200" i="19"/>
  <c r="AS200" i="19" s="1"/>
  <c r="AB201" i="19"/>
  <c r="AQ201" i="19" s="1"/>
  <c r="AE200" i="19"/>
  <c r="AW200" i="19"/>
  <c r="Z200" i="19"/>
  <c r="AF200" i="19" s="1"/>
  <c r="W200" i="19"/>
  <c r="Y200" i="19" s="1"/>
  <c r="AC201" i="19"/>
  <c r="AR201" i="19" s="1"/>
  <c r="P200" i="19"/>
  <c r="D184" i="15" l="1"/>
  <c r="H190" i="32" s="1"/>
  <c r="F183" i="15"/>
  <c r="J183" i="15" s="1"/>
  <c r="AT200" i="19"/>
  <c r="AG200" i="19"/>
  <c r="AU200" i="19"/>
  <c r="AH200" i="19"/>
  <c r="AI200" i="19"/>
  <c r="BB200" i="19"/>
  <c r="C184" i="15" l="1"/>
  <c r="G190" i="32" s="1"/>
  <c r="F190" i="32" s="1"/>
  <c r="O201" i="19"/>
  <c r="Q201" i="19" s="1"/>
  <c r="B184" i="15" l="1"/>
  <c r="P201" i="19"/>
  <c r="AC202" i="19"/>
  <c r="AR202" i="19" s="1"/>
  <c r="AW201" i="19"/>
  <c r="AE201" i="19"/>
  <c r="W201" i="19"/>
  <c r="Y201" i="19" s="1"/>
  <c r="Z201" i="19"/>
  <c r="AF201" i="19" s="1"/>
  <c r="AD201" i="19"/>
  <c r="AS201" i="19" s="1"/>
  <c r="AB202" i="19"/>
  <c r="AQ202" i="19" s="1"/>
  <c r="D185" i="15" l="1"/>
  <c r="H191" i="32" s="1"/>
  <c r="F184" i="15"/>
  <c r="J184" i="15" s="1"/>
  <c r="AU201" i="19"/>
  <c r="AH201" i="19"/>
  <c r="AT201" i="19"/>
  <c r="AG201" i="19"/>
  <c r="BB201" i="19"/>
  <c r="AI201" i="19"/>
  <c r="C185" i="15" l="1"/>
  <c r="G191" i="32" s="1"/>
  <c r="F191" i="32" s="1"/>
  <c r="O202" i="19"/>
  <c r="Q202" i="19" s="1"/>
  <c r="B185" i="15" l="1"/>
  <c r="AD202" i="19"/>
  <c r="AS202" i="19" s="1"/>
  <c r="Z202" i="19"/>
  <c r="AF202" i="19" s="1"/>
  <c r="AC203" i="19"/>
  <c r="AR203" i="19" s="1"/>
  <c r="P202" i="19"/>
  <c r="AW202" i="19"/>
  <c r="W202" i="19"/>
  <c r="Y202" i="19" s="1"/>
  <c r="AE202" i="19"/>
  <c r="AB203" i="19"/>
  <c r="AQ203" i="19" s="1"/>
  <c r="F185" i="15" l="1"/>
  <c r="J185" i="15" s="1"/>
  <c r="D186" i="15"/>
  <c r="H192" i="32" s="1"/>
  <c r="AT202" i="19"/>
  <c r="AG202" i="19"/>
  <c r="AU202" i="19"/>
  <c r="AH202" i="19"/>
  <c r="AI202" i="19"/>
  <c r="BB202" i="19"/>
  <c r="C186" i="15" l="1"/>
  <c r="G192" i="32" s="1"/>
  <c r="F192" i="32" s="1"/>
  <c r="O203" i="19"/>
  <c r="Q203" i="19" s="1"/>
  <c r="B186" i="15" l="1"/>
  <c r="AE203" i="19"/>
  <c r="Z203" i="19"/>
  <c r="AF203" i="19" s="1"/>
  <c r="AC204" i="19"/>
  <c r="AR204" i="19" s="1"/>
  <c r="P203" i="19"/>
  <c r="AW203" i="19"/>
  <c r="W203" i="19"/>
  <c r="Y203" i="19" s="1"/>
  <c r="AD203" i="19"/>
  <c r="AS203" i="19" s="1"/>
  <c r="AB204" i="19"/>
  <c r="AQ204" i="19" s="1"/>
  <c r="F186" i="15" l="1"/>
  <c r="J186" i="15" s="1"/>
  <c r="D187" i="15"/>
  <c r="H193" i="32" s="1"/>
  <c r="AU203" i="19"/>
  <c r="AH203" i="19"/>
  <c r="AT203" i="19"/>
  <c r="AG203" i="19"/>
  <c r="BB203" i="19"/>
  <c r="AI203" i="19"/>
  <c r="O204" i="19"/>
  <c r="Q204" i="19" s="1"/>
  <c r="C187" i="15" l="1"/>
  <c r="G193" i="32" s="1"/>
  <c r="F193" i="32" s="1"/>
  <c r="AB205" i="19"/>
  <c r="AQ205" i="19" s="1"/>
  <c r="AD204" i="19"/>
  <c r="AS204" i="19" s="1"/>
  <c r="Z204" i="19"/>
  <c r="AF204" i="19" s="1"/>
  <c r="AW204" i="19"/>
  <c r="AE204" i="19"/>
  <c r="AC205" i="19"/>
  <c r="AR205" i="19" s="1"/>
  <c r="P204" i="19"/>
  <c r="W204" i="19"/>
  <c r="Y204" i="19" s="1"/>
  <c r="B187" i="15" l="1"/>
  <c r="AU204" i="19"/>
  <c r="AH204" i="19"/>
  <c r="AT204" i="19"/>
  <c r="AG204" i="19"/>
  <c r="BB204" i="19"/>
  <c r="AI204" i="19"/>
  <c r="D188" i="15" l="1"/>
  <c r="H194" i="32" s="1"/>
  <c r="F187" i="15"/>
  <c r="J187" i="15" s="1"/>
  <c r="O205" i="19"/>
  <c r="Q205" i="19" s="1"/>
  <c r="C188" i="15" l="1"/>
  <c r="G194" i="32" s="1"/>
  <c r="F194" i="32" s="1"/>
  <c r="AB206" i="19"/>
  <c r="AQ206" i="19" s="1"/>
  <c r="AD205" i="19"/>
  <c r="AS205" i="19" s="1"/>
  <c r="AC206" i="19"/>
  <c r="AR206" i="19" s="1"/>
  <c r="P205" i="19"/>
  <c r="Z205" i="19"/>
  <c r="AF205" i="19" s="1"/>
  <c r="AW205" i="19"/>
  <c r="W205" i="19"/>
  <c r="Y205" i="19" s="1"/>
  <c r="AE205" i="19"/>
  <c r="B188" i="15" l="1"/>
  <c r="AT205" i="19"/>
  <c r="AG205" i="19"/>
  <c r="AU205" i="19"/>
  <c r="AH205" i="19"/>
  <c r="BB205" i="19"/>
  <c r="AI205" i="19"/>
  <c r="F188" i="15" l="1"/>
  <c r="J188" i="15" s="1"/>
  <c r="D189" i="15"/>
  <c r="H195" i="32" s="1"/>
  <c r="O206" i="19"/>
  <c r="Q206" i="19" s="1"/>
  <c r="C189" i="15" l="1"/>
  <c r="G195" i="32" s="1"/>
  <c r="F195" i="32" s="1"/>
  <c r="AB207" i="19"/>
  <c r="AQ207" i="19" s="1"/>
  <c r="AD206" i="19"/>
  <c r="AS206" i="19" s="1"/>
  <c r="AE206" i="19"/>
  <c r="AW206" i="19"/>
  <c r="Z206" i="19"/>
  <c r="AF206" i="19" s="1"/>
  <c r="AC207" i="19"/>
  <c r="AR207" i="19" s="1"/>
  <c r="P206" i="19"/>
  <c r="W206" i="19"/>
  <c r="Y206" i="19" s="1"/>
  <c r="B189" i="15" l="1"/>
  <c r="AU206" i="19"/>
  <c r="AH206" i="19"/>
  <c r="AT206" i="19"/>
  <c r="AG206" i="19"/>
  <c r="AI206" i="19"/>
  <c r="BB206" i="19"/>
  <c r="D190" i="15" l="1"/>
  <c r="H196" i="32" s="1"/>
  <c r="F189" i="15"/>
  <c r="J189" i="15" s="1"/>
  <c r="O207" i="19"/>
  <c r="Q207" i="19" s="1"/>
  <c r="C190" i="15" l="1"/>
  <c r="G196" i="32" s="1"/>
  <c r="AC208" i="19"/>
  <c r="AR208" i="19" s="1"/>
  <c r="P207" i="19"/>
  <c r="AW207" i="19"/>
  <c r="W207" i="19"/>
  <c r="Y207" i="19" s="1"/>
  <c r="AE207" i="19"/>
  <c r="Z207" i="19"/>
  <c r="AF207" i="19" s="1"/>
  <c r="AB208" i="19"/>
  <c r="AQ208" i="19" s="1"/>
  <c r="AD207" i="19"/>
  <c r="AS207" i="19" s="1"/>
  <c r="B190" i="15" l="1"/>
  <c r="AT207" i="19"/>
  <c r="AG207" i="19"/>
  <c r="AU207" i="19"/>
  <c r="AH207" i="19"/>
  <c r="BB207" i="19"/>
  <c r="O208" i="19"/>
  <c r="Q208" i="19" s="1"/>
  <c r="AI207" i="19"/>
  <c r="G190" i="15" l="1"/>
  <c r="D191" i="15"/>
  <c r="H197" i="32" s="1"/>
  <c r="H190" i="15"/>
  <c r="F190" i="15"/>
  <c r="AW208" i="19"/>
  <c r="W208" i="19"/>
  <c r="Y208" i="19" s="1"/>
  <c r="AC209" i="19"/>
  <c r="AR209" i="19" s="1"/>
  <c r="AE208" i="19"/>
  <c r="P208" i="19"/>
  <c r="Z208" i="19"/>
  <c r="AF208" i="19" s="1"/>
  <c r="AD208" i="19"/>
  <c r="AS208" i="19" s="1"/>
  <c r="AB209" i="19"/>
  <c r="AQ209" i="19" s="1"/>
  <c r="N196" i="32" l="1"/>
  <c r="F196" i="32" s="1"/>
  <c r="J190" i="15"/>
  <c r="C191" i="15"/>
  <c r="G197" i="32" s="1"/>
  <c r="F197" i="32" s="1"/>
  <c r="AT208" i="19"/>
  <c r="AG208" i="19"/>
  <c r="AU208" i="19"/>
  <c r="AH208" i="19"/>
  <c r="AI208" i="19"/>
  <c r="BB208" i="19"/>
  <c r="B191" i="15" l="1"/>
  <c r="O209" i="19"/>
  <c r="Q209" i="19" s="1"/>
  <c r="D192" i="15" l="1"/>
  <c r="H198" i="32" s="1"/>
  <c r="F191" i="15"/>
  <c r="J191" i="15" s="1"/>
  <c r="AW209" i="19"/>
  <c r="W209" i="19"/>
  <c r="Y209" i="19" s="1"/>
  <c r="P209" i="19"/>
  <c r="AE209" i="19"/>
  <c r="AC210" i="19"/>
  <c r="AR210" i="19" s="1"/>
  <c r="Z209" i="19"/>
  <c r="AF209" i="19" s="1"/>
  <c r="AB210" i="19"/>
  <c r="AQ210" i="19" s="1"/>
  <c r="AD209" i="19"/>
  <c r="AS209" i="19" s="1"/>
  <c r="C192" i="15" l="1"/>
  <c r="G198" i="32" s="1"/>
  <c r="F198" i="32" s="1"/>
  <c r="AT209" i="19"/>
  <c r="AG209" i="19"/>
  <c r="AU209" i="19"/>
  <c r="AH209" i="19"/>
  <c r="BB209" i="19"/>
  <c r="AI209" i="19"/>
  <c r="B192" i="15" l="1"/>
  <c r="O210" i="19"/>
  <c r="Q210" i="19" s="1"/>
  <c r="D193" i="15" l="1"/>
  <c r="H199" i="32" s="1"/>
  <c r="F192" i="15"/>
  <c r="J192" i="15" s="1"/>
  <c r="AC211" i="19"/>
  <c r="AR211" i="19" s="1"/>
  <c r="P210" i="19"/>
  <c r="AW210" i="19"/>
  <c r="W210" i="19"/>
  <c r="Y210" i="19" s="1"/>
  <c r="Z210" i="19"/>
  <c r="AF210" i="19" s="1"/>
  <c r="AE210" i="19"/>
  <c r="AB211" i="19"/>
  <c r="AQ211" i="19" s="1"/>
  <c r="AD210" i="19"/>
  <c r="AS210" i="19" s="1"/>
  <c r="C193" i="15" l="1"/>
  <c r="G199" i="32" s="1"/>
  <c r="F199" i="32" s="1"/>
  <c r="AU210" i="19"/>
  <c r="AH210" i="19"/>
  <c r="AT210" i="19"/>
  <c r="AG210" i="19"/>
  <c r="BB210" i="19"/>
  <c r="AI210" i="19"/>
  <c r="O211" i="19"/>
  <c r="Q211" i="19" s="1"/>
  <c r="B193" i="15" l="1"/>
  <c r="AD211" i="19"/>
  <c r="AS211" i="19" s="1"/>
  <c r="AC212" i="19"/>
  <c r="AR212" i="19" s="1"/>
  <c r="P211" i="19"/>
  <c r="Z211" i="19"/>
  <c r="AF211" i="19" s="1"/>
  <c r="AW211" i="19"/>
  <c r="W211" i="19"/>
  <c r="Y211" i="19" s="1"/>
  <c r="AE211" i="19"/>
  <c r="AB212" i="19"/>
  <c r="AQ212" i="19" s="1"/>
  <c r="D194" i="15" l="1"/>
  <c r="H200" i="32" s="1"/>
  <c r="F193" i="15"/>
  <c r="J193" i="15" s="1"/>
  <c r="AU211" i="19"/>
  <c r="AH211" i="19"/>
  <c r="AT211" i="19"/>
  <c r="AG211" i="19"/>
  <c r="AI211" i="19"/>
  <c r="BB211" i="19"/>
  <c r="C194" i="15" l="1"/>
  <c r="G200" i="32" s="1"/>
  <c r="F200" i="32" s="1"/>
  <c r="O212" i="19"/>
  <c r="Q212" i="19" s="1"/>
  <c r="B194" i="15" l="1"/>
  <c r="AC213" i="19"/>
  <c r="AR213" i="19" s="1"/>
  <c r="P212" i="19"/>
  <c r="AW212" i="19"/>
  <c r="W212" i="19"/>
  <c r="Y212" i="19" s="1"/>
  <c r="AE212" i="19"/>
  <c r="Z212" i="19"/>
  <c r="AF212" i="19" s="1"/>
  <c r="AD212" i="19"/>
  <c r="AS212" i="19" s="1"/>
  <c r="AB213" i="19"/>
  <c r="AQ213" i="19" s="1"/>
  <c r="F194" i="15" l="1"/>
  <c r="J194" i="15" s="1"/>
  <c r="D195" i="15"/>
  <c r="H201" i="32" s="1"/>
  <c r="AT212" i="19"/>
  <c r="AG212" i="19"/>
  <c r="AU212" i="19"/>
  <c r="AH212" i="19"/>
  <c r="BB212" i="19"/>
  <c r="AI212" i="19"/>
  <c r="C195" i="15" l="1"/>
  <c r="G201" i="32" s="1"/>
  <c r="F201" i="32" s="1"/>
  <c r="O213" i="19"/>
  <c r="Q213" i="19" s="1"/>
  <c r="B195" i="15" l="1"/>
  <c r="AC214" i="19"/>
  <c r="AR214" i="19" s="1"/>
  <c r="P213" i="19"/>
  <c r="AW213" i="19"/>
  <c r="W213" i="19"/>
  <c r="Y213" i="19" s="1"/>
  <c r="AE213" i="19"/>
  <c r="Z213" i="19"/>
  <c r="AF213" i="19" s="1"/>
  <c r="AB214" i="19"/>
  <c r="AQ214" i="19" s="1"/>
  <c r="AD213" i="19"/>
  <c r="AS213" i="19" s="1"/>
  <c r="D196" i="15" l="1"/>
  <c r="H202" i="32" s="1"/>
  <c r="F195" i="15"/>
  <c r="J195" i="15" s="1"/>
  <c r="AT213" i="19"/>
  <c r="AG213" i="19"/>
  <c r="AU213" i="19"/>
  <c r="AH213" i="19"/>
  <c r="BB213" i="19"/>
  <c r="AI213" i="19"/>
  <c r="O214" i="19"/>
  <c r="Q214" i="19" s="1"/>
  <c r="C196" i="15" l="1"/>
  <c r="G202" i="32" s="1"/>
  <c r="F202" i="32" s="1"/>
  <c r="AD214" i="19"/>
  <c r="AS214" i="19" s="1"/>
  <c r="AC215" i="19"/>
  <c r="AR215" i="19" s="1"/>
  <c r="P214" i="19"/>
  <c r="W214" i="19"/>
  <c r="Y214" i="19" s="1"/>
  <c r="AW214" i="19"/>
  <c r="Z214" i="19"/>
  <c r="AF214" i="19" s="1"/>
  <c r="AE214" i="19"/>
  <c r="AB215" i="19"/>
  <c r="AQ215" i="19" s="1"/>
  <c r="B196" i="15" l="1"/>
  <c r="AT214" i="19"/>
  <c r="AG214" i="19"/>
  <c r="AU214" i="19"/>
  <c r="AH214" i="19"/>
  <c r="BB214" i="19"/>
  <c r="AI214" i="19"/>
  <c r="D197" i="15" l="1"/>
  <c r="H203" i="32" s="1"/>
  <c r="F196" i="15"/>
  <c r="J196" i="15" s="1"/>
  <c r="O215" i="19"/>
  <c r="Q215" i="19" s="1"/>
  <c r="C197" i="15" l="1"/>
  <c r="G203" i="32" s="1"/>
  <c r="F203" i="32" s="1"/>
  <c r="Z215" i="19"/>
  <c r="AF215" i="19" s="1"/>
  <c r="AC216" i="19"/>
  <c r="AR216" i="19" s="1"/>
  <c r="AW215" i="19"/>
  <c r="W215" i="19"/>
  <c r="Y215" i="19" s="1"/>
  <c r="P215" i="19"/>
  <c r="AE215" i="19"/>
  <c r="AB216" i="19"/>
  <c r="AQ216" i="19" s="1"/>
  <c r="AD215" i="19"/>
  <c r="AS215" i="19" s="1"/>
  <c r="B197" i="15" l="1"/>
  <c r="AU215" i="19"/>
  <c r="AH215" i="19"/>
  <c r="AT215" i="19"/>
  <c r="AG215" i="19"/>
  <c r="BB215" i="19"/>
  <c r="AI215" i="19"/>
  <c r="D198" i="15" l="1"/>
  <c r="H204" i="32" s="1"/>
  <c r="F197" i="15"/>
  <c r="J197" i="15" s="1"/>
  <c r="O216" i="19"/>
  <c r="Q216" i="19" s="1"/>
  <c r="C198" i="15" l="1"/>
  <c r="G204" i="32" s="1"/>
  <c r="F204" i="32" s="1"/>
  <c r="AD216" i="19"/>
  <c r="AS216" i="19" s="1"/>
  <c r="AB217" i="19"/>
  <c r="AQ217" i="19" s="1"/>
  <c r="AW216" i="19"/>
  <c r="W216" i="19"/>
  <c r="Y216" i="19" s="1"/>
  <c r="AE216" i="19"/>
  <c r="Z216" i="19"/>
  <c r="AF216" i="19" s="1"/>
  <c r="AC217" i="19"/>
  <c r="AR217" i="19" s="1"/>
  <c r="P216" i="19"/>
  <c r="B198" i="15" l="1"/>
  <c r="AU216" i="19"/>
  <c r="AH216" i="19"/>
  <c r="AT216" i="19"/>
  <c r="AG216" i="19"/>
  <c r="BB216" i="19"/>
  <c r="AI216" i="19"/>
  <c r="D199" i="15" l="1"/>
  <c r="H205" i="32" s="1"/>
  <c r="F198" i="15"/>
  <c r="J198" i="15" s="1"/>
  <c r="O217" i="19"/>
  <c r="Q217" i="19" s="1"/>
  <c r="C199" i="15" l="1"/>
  <c r="G205" i="32" s="1"/>
  <c r="F205" i="32" s="1"/>
  <c r="AD217" i="19"/>
  <c r="AS217" i="19" s="1"/>
  <c r="AB218" i="19"/>
  <c r="AQ218" i="19" s="1"/>
  <c r="AE217" i="19"/>
  <c r="Z217" i="19"/>
  <c r="AF217" i="19" s="1"/>
  <c r="W217" i="19"/>
  <c r="Y217" i="19" s="1"/>
  <c r="AC218" i="19"/>
  <c r="AR218" i="19" s="1"/>
  <c r="P217" i="19"/>
  <c r="AW217" i="19"/>
  <c r="B199" i="15" l="1"/>
  <c r="AT217" i="19"/>
  <c r="AG217" i="19"/>
  <c r="AU217" i="19"/>
  <c r="AH217" i="19"/>
  <c r="AI217" i="19"/>
  <c r="BB217" i="19"/>
  <c r="F199" i="15" l="1"/>
  <c r="J199" i="15" s="1"/>
  <c r="D200" i="15"/>
  <c r="H206" i="32" s="1"/>
  <c r="O218" i="19"/>
  <c r="Q218" i="19" s="1"/>
  <c r="C200" i="15" l="1"/>
  <c r="G206" i="32" s="1"/>
  <c r="F206" i="32" s="1"/>
  <c r="AC219" i="19"/>
  <c r="AR219" i="19" s="1"/>
  <c r="P218" i="19"/>
  <c r="AW218" i="19"/>
  <c r="W218" i="19"/>
  <c r="Y218" i="19" s="1"/>
  <c r="AE218" i="19"/>
  <c r="Z218" i="19"/>
  <c r="AF218" i="19" s="1"/>
  <c r="AD218" i="19"/>
  <c r="AS218" i="19" s="1"/>
  <c r="AB219" i="19"/>
  <c r="AQ219" i="19" s="1"/>
  <c r="B200" i="15" l="1"/>
  <c r="AT218" i="19"/>
  <c r="AG218" i="19"/>
  <c r="AU218" i="19"/>
  <c r="AH218" i="19"/>
  <c r="BB218" i="19"/>
  <c r="AI218" i="19"/>
  <c r="O219" i="19"/>
  <c r="Q219" i="19" s="1"/>
  <c r="D201" i="15" l="1"/>
  <c r="H207" i="32" s="1"/>
  <c r="F200" i="15"/>
  <c r="J200" i="15" s="1"/>
  <c r="AC220" i="19"/>
  <c r="AR220" i="19" s="1"/>
  <c r="AE219" i="19"/>
  <c r="P219" i="19"/>
  <c r="Z219" i="19"/>
  <c r="AF219" i="19" s="1"/>
  <c r="W219" i="19"/>
  <c r="Y219" i="19" s="1"/>
  <c r="AW219" i="19"/>
  <c r="AB220" i="19"/>
  <c r="AQ220" i="19" s="1"/>
  <c r="AD219" i="19"/>
  <c r="AS219" i="19" s="1"/>
  <c r="C201" i="15" l="1"/>
  <c r="G207" i="32" s="1"/>
  <c r="F207" i="32" s="1"/>
  <c r="AU219" i="19"/>
  <c r="AH219" i="19"/>
  <c r="AT219" i="19"/>
  <c r="AG219" i="19"/>
  <c r="BB219" i="19"/>
  <c r="AI219" i="19"/>
  <c r="B201" i="15" l="1"/>
  <c r="O220" i="19"/>
  <c r="Q220" i="19" s="1"/>
  <c r="F201" i="15" l="1"/>
  <c r="J201" i="15" s="1"/>
  <c r="D202" i="15"/>
  <c r="H208" i="32" s="1"/>
  <c r="AD220" i="19"/>
  <c r="AS220" i="19" s="1"/>
  <c r="AW220" i="19"/>
  <c r="AC221" i="19"/>
  <c r="AR221" i="19" s="1"/>
  <c r="AE220" i="19"/>
  <c r="P220" i="19"/>
  <c r="Z220" i="19"/>
  <c r="AF220" i="19" s="1"/>
  <c r="W220" i="19"/>
  <c r="Y220" i="19" s="1"/>
  <c r="AB221" i="19"/>
  <c r="AQ221" i="19" s="1"/>
  <c r="C202" i="15" l="1"/>
  <c r="G208" i="32" s="1"/>
  <c r="AU220" i="19"/>
  <c r="AH220" i="19"/>
  <c r="AT220" i="19"/>
  <c r="AG220" i="19"/>
  <c r="AI220" i="19"/>
  <c r="BB220" i="19"/>
  <c r="B202" i="15" l="1"/>
  <c r="O221" i="19"/>
  <c r="Q221" i="19" s="1"/>
  <c r="G202" i="15" l="1"/>
  <c r="D203" i="15"/>
  <c r="H209" i="32" s="1"/>
  <c r="H202" i="15"/>
  <c r="F202" i="15"/>
  <c r="AB222" i="19"/>
  <c r="AQ222" i="19" s="1"/>
  <c r="AD221" i="19"/>
  <c r="AS221" i="19" s="1"/>
  <c r="AW221" i="19"/>
  <c r="Z221" i="19"/>
  <c r="AF221" i="19" s="1"/>
  <c r="W221" i="19"/>
  <c r="Y221" i="19" s="1"/>
  <c r="AE221" i="19"/>
  <c r="AC222" i="19"/>
  <c r="AR222" i="19" s="1"/>
  <c r="P221" i="19"/>
  <c r="N208" i="32" l="1"/>
  <c r="F208" i="32" s="1"/>
  <c r="J202" i="15"/>
  <c r="C203" i="15"/>
  <c r="G209" i="32" s="1"/>
  <c r="F209" i="32" s="1"/>
  <c r="AT221" i="19"/>
  <c r="AG221" i="19"/>
  <c r="AU221" i="19"/>
  <c r="AH221" i="19"/>
  <c r="AI221" i="19"/>
  <c r="BB221" i="19"/>
  <c r="B203" i="15" l="1"/>
  <c r="O222" i="19"/>
  <c r="Q222" i="19" s="1"/>
  <c r="F203" i="15" l="1"/>
  <c r="J203" i="15" s="1"/>
  <c r="D204" i="15"/>
  <c r="H210" i="32" s="1"/>
  <c r="Z222" i="19"/>
  <c r="AF222" i="19" s="1"/>
  <c r="W222" i="19"/>
  <c r="Y222" i="19" s="1"/>
  <c r="P222" i="19"/>
  <c r="AC223" i="19"/>
  <c r="AR223" i="19" s="1"/>
  <c r="AW222" i="19"/>
  <c r="AE222" i="19"/>
  <c r="AB223" i="19"/>
  <c r="AQ223" i="19" s="1"/>
  <c r="AD222" i="19"/>
  <c r="AS222" i="19" s="1"/>
  <c r="C204" i="15" l="1"/>
  <c r="G210" i="32" s="1"/>
  <c r="F210" i="32" s="1"/>
  <c r="AT222" i="19"/>
  <c r="AG222" i="19"/>
  <c r="AU222" i="19"/>
  <c r="AH222" i="19"/>
  <c r="BB222" i="19"/>
  <c r="AI222" i="19"/>
  <c r="B204" i="15" l="1"/>
  <c r="O223" i="19"/>
  <c r="Q223" i="19" s="1"/>
  <c r="F204" i="15" l="1"/>
  <c r="J204" i="15" s="1"/>
  <c r="D205" i="15"/>
  <c r="H211" i="32" s="1"/>
  <c r="AB224" i="19"/>
  <c r="AQ224" i="19" s="1"/>
  <c r="AC224" i="19"/>
  <c r="AR224" i="19" s="1"/>
  <c r="Z223" i="19"/>
  <c r="AF223" i="19" s="1"/>
  <c r="AW223" i="19"/>
  <c r="AE223" i="19"/>
  <c r="P223" i="19"/>
  <c r="W223" i="19"/>
  <c r="Y223" i="19" s="1"/>
  <c r="AD223" i="19"/>
  <c r="AS223" i="19" s="1"/>
  <c r="C205" i="15" l="1"/>
  <c r="G211" i="32" s="1"/>
  <c r="F211" i="32" s="1"/>
  <c r="AU223" i="19"/>
  <c r="AH223" i="19"/>
  <c r="AT223" i="19"/>
  <c r="AG223" i="19"/>
  <c r="BB223" i="19"/>
  <c r="AI223" i="19"/>
  <c r="B205" i="15" l="1"/>
  <c r="O224" i="19"/>
  <c r="Q224" i="19" s="1"/>
  <c r="F205" i="15" l="1"/>
  <c r="J205" i="15" s="1"/>
  <c r="D206" i="15"/>
  <c r="H212" i="32" s="1"/>
  <c r="AD224" i="19"/>
  <c r="AS224" i="19" s="1"/>
  <c r="AW224" i="19"/>
  <c r="P224" i="19"/>
  <c r="Z224" i="19"/>
  <c r="AF224" i="19" s="1"/>
  <c r="W224" i="19"/>
  <c r="Y224" i="19" s="1"/>
  <c r="AC225" i="19"/>
  <c r="AR225" i="19" s="1"/>
  <c r="AE224" i="19"/>
  <c r="AB225" i="19"/>
  <c r="AQ225" i="19" s="1"/>
  <c r="C206" i="15" l="1"/>
  <c r="G212" i="32" s="1"/>
  <c r="F212" i="32" s="1"/>
  <c r="AT224" i="19"/>
  <c r="AG224" i="19"/>
  <c r="AU224" i="19"/>
  <c r="AH224" i="19"/>
  <c r="AI224" i="19"/>
  <c r="BB224" i="19"/>
  <c r="B206" i="15" l="1"/>
  <c r="O225" i="19"/>
  <c r="Q225" i="19" s="1"/>
  <c r="D207" i="15" l="1"/>
  <c r="H213" i="32" s="1"/>
  <c r="F206" i="15"/>
  <c r="J206" i="15" s="1"/>
  <c r="AC226" i="19"/>
  <c r="AR226" i="19" s="1"/>
  <c r="AE225" i="19"/>
  <c r="AW225" i="19"/>
  <c r="P225" i="19"/>
  <c r="Z225" i="19"/>
  <c r="AF225" i="19" s="1"/>
  <c r="W225" i="19"/>
  <c r="Y225" i="19" s="1"/>
  <c r="AB226" i="19"/>
  <c r="AQ226" i="19" s="1"/>
  <c r="AD225" i="19"/>
  <c r="AS225" i="19" s="1"/>
  <c r="C207" i="15" l="1"/>
  <c r="G213" i="32" s="1"/>
  <c r="F213" i="32" s="1"/>
  <c r="AT225" i="19"/>
  <c r="AG225" i="19"/>
  <c r="AU225" i="19"/>
  <c r="AH225" i="19"/>
  <c r="AI225" i="19"/>
  <c r="BB225" i="19"/>
  <c r="B207" i="15" l="1"/>
  <c r="O226" i="19"/>
  <c r="Q226" i="19" s="1"/>
  <c r="F207" i="15" l="1"/>
  <c r="J207" i="15" s="1"/>
  <c r="D208" i="15"/>
  <c r="H214" i="32" s="1"/>
  <c r="AD226" i="19"/>
  <c r="AS226" i="19" s="1"/>
  <c r="AW226" i="19"/>
  <c r="AC227" i="19"/>
  <c r="AR227" i="19" s="1"/>
  <c r="AE226" i="19"/>
  <c r="P226" i="19"/>
  <c r="Z226" i="19"/>
  <c r="AF226" i="19" s="1"/>
  <c r="W226" i="19"/>
  <c r="Y226" i="19" s="1"/>
  <c r="AB227" i="19"/>
  <c r="AQ227" i="19" s="1"/>
  <c r="C208" i="15" l="1"/>
  <c r="G214" i="32" s="1"/>
  <c r="F214" i="32" s="1"/>
  <c r="AU226" i="19"/>
  <c r="AH226" i="19"/>
  <c r="AT226" i="19"/>
  <c r="AG226" i="19"/>
  <c r="AI226" i="19"/>
  <c r="BB226" i="19"/>
  <c r="B208" i="15" l="1"/>
  <c r="O227" i="19"/>
  <c r="Q227" i="19" s="1"/>
  <c r="F208" i="15" l="1"/>
  <c r="J208" i="15" s="1"/>
  <c r="D209" i="15"/>
  <c r="H215" i="32" s="1"/>
  <c r="AB228" i="19"/>
  <c r="AQ228" i="19" s="1"/>
  <c r="AD227" i="19"/>
  <c r="AS227" i="19" s="1"/>
  <c r="AE227" i="19"/>
  <c r="W227" i="19"/>
  <c r="Y227" i="19" s="1"/>
  <c r="AW227" i="19"/>
  <c r="AC228" i="19"/>
  <c r="AR228" i="19" s="1"/>
  <c r="P227" i="19"/>
  <c r="Z227" i="19"/>
  <c r="AF227" i="19" s="1"/>
  <c r="I5" i="9"/>
  <c r="I17" i="9" s="1"/>
  <c r="H5" i="9"/>
  <c r="H17" i="9" s="1"/>
  <c r="G5" i="9"/>
  <c r="G17" i="9" s="1"/>
  <c r="F5" i="9"/>
  <c r="F17" i="9" s="1"/>
  <c r="E5" i="9"/>
  <c r="E17" i="9" s="1"/>
  <c r="D5" i="9"/>
  <c r="D17" i="9" s="1"/>
  <c r="C5" i="9"/>
  <c r="C17" i="9" s="1"/>
  <c r="C209" i="15" l="1"/>
  <c r="G215" i="32" s="1"/>
  <c r="F215" i="32" s="1"/>
  <c r="AT227" i="19"/>
  <c r="AG227" i="19"/>
  <c r="AU227" i="19"/>
  <c r="AH227" i="19"/>
  <c r="AI227" i="19"/>
  <c r="BB227" i="19"/>
  <c r="C9" i="9"/>
  <c r="C21" i="9" s="1"/>
  <c r="B209" i="15" l="1"/>
  <c r="O228" i="19"/>
  <c r="Q228" i="19" s="1"/>
  <c r="D9" i="9"/>
  <c r="D21" i="9" s="1"/>
  <c r="D210" i="15" l="1"/>
  <c r="H216" i="32" s="1"/>
  <c r="F209" i="15"/>
  <c r="J209" i="15" s="1"/>
  <c r="AB229" i="19"/>
  <c r="AQ229" i="19" s="1"/>
  <c r="AD228" i="19"/>
  <c r="AS228" i="19" s="1"/>
  <c r="Z228" i="19"/>
  <c r="AF228" i="19" s="1"/>
  <c r="AC229" i="19"/>
  <c r="AR229" i="19" s="1"/>
  <c r="P228" i="19"/>
  <c r="W228" i="19"/>
  <c r="Y228" i="19" s="1"/>
  <c r="AE228" i="19"/>
  <c r="AW228" i="19"/>
  <c r="E9" i="9"/>
  <c r="E21" i="9" s="1"/>
  <c r="C33" i="9"/>
  <c r="C210" i="15" l="1"/>
  <c r="G216" i="32" s="1"/>
  <c r="F216" i="32" s="1"/>
  <c r="AU228" i="19"/>
  <c r="AH228" i="19"/>
  <c r="AT228" i="19"/>
  <c r="AG228" i="19"/>
  <c r="AI228" i="19"/>
  <c r="BB228" i="19"/>
  <c r="F9" i="9"/>
  <c r="F21" i="9" s="1"/>
  <c r="D33" i="9"/>
  <c r="B210" i="15" l="1"/>
  <c r="O229" i="19"/>
  <c r="Q229" i="19" s="1"/>
  <c r="G9" i="9"/>
  <c r="G21" i="9" s="1"/>
  <c r="E33" i="9"/>
  <c r="D211" i="15" l="1"/>
  <c r="H217" i="32" s="1"/>
  <c r="F210" i="15"/>
  <c r="J210" i="15" s="1"/>
  <c r="AB230" i="19"/>
  <c r="AQ230" i="19" s="1"/>
  <c r="Z229" i="19"/>
  <c r="AF229" i="19" s="1"/>
  <c r="P229" i="19"/>
  <c r="AE229" i="19"/>
  <c r="W229" i="19"/>
  <c r="Y229" i="19" s="1"/>
  <c r="AW229" i="19"/>
  <c r="AC230" i="19"/>
  <c r="AR230" i="19" s="1"/>
  <c r="AD229" i="19"/>
  <c r="AS229" i="19" s="1"/>
  <c r="H9" i="9"/>
  <c r="H21" i="9" s="1"/>
  <c r="F33" i="9"/>
  <c r="C211" i="15" l="1"/>
  <c r="G217" i="32" s="1"/>
  <c r="F217" i="32" s="1"/>
  <c r="AT229" i="19"/>
  <c r="AG229" i="19"/>
  <c r="AU229" i="19"/>
  <c r="AH229" i="19"/>
  <c r="BB229" i="19"/>
  <c r="AI229" i="19"/>
  <c r="G33" i="9"/>
  <c r="I9" i="9"/>
  <c r="B211" i="15" l="1"/>
  <c r="O230" i="19"/>
  <c r="Q230" i="19" s="1"/>
  <c r="H33" i="9"/>
  <c r="D212" i="15" l="1"/>
  <c r="H218" i="32" s="1"/>
  <c r="F211" i="15"/>
  <c r="J211" i="15" s="1"/>
  <c r="AB231" i="19"/>
  <c r="AQ231" i="19" s="1"/>
  <c r="Z230" i="19"/>
  <c r="AF230" i="19" s="1"/>
  <c r="P230" i="19"/>
  <c r="AC231" i="19"/>
  <c r="AR231" i="19" s="1"/>
  <c r="AE230" i="19"/>
  <c r="W230" i="19"/>
  <c r="Y230" i="19" s="1"/>
  <c r="AW230" i="19"/>
  <c r="AD230" i="19"/>
  <c r="AS230" i="19" s="1"/>
  <c r="C212" i="15" l="1"/>
  <c r="G218" i="32" s="1"/>
  <c r="F218" i="32" s="1"/>
  <c r="AU230" i="19"/>
  <c r="AH230" i="19"/>
  <c r="AT230" i="19"/>
  <c r="AG230" i="19"/>
  <c r="BB230" i="19"/>
  <c r="AI230" i="19"/>
  <c r="B212" i="15" l="1"/>
  <c r="O231" i="19"/>
  <c r="Q231" i="19" s="1"/>
  <c r="D213" i="15" l="1"/>
  <c r="H219" i="32" s="1"/>
  <c r="F212" i="15"/>
  <c r="J212" i="15" s="1"/>
  <c r="Z231" i="19"/>
  <c r="AF231" i="19" s="1"/>
  <c r="W231" i="19"/>
  <c r="Y231" i="19" s="1"/>
  <c r="AC232" i="19"/>
  <c r="AR232" i="19" s="1"/>
  <c r="P231" i="19"/>
  <c r="AW231" i="19"/>
  <c r="AE231" i="19"/>
  <c r="AB232" i="19"/>
  <c r="AQ232" i="19" s="1"/>
  <c r="AD231" i="19"/>
  <c r="AS231" i="19" s="1"/>
  <c r="C213" i="15" l="1"/>
  <c r="G219" i="32" s="1"/>
  <c r="F219" i="32" s="1"/>
  <c r="AT231" i="19"/>
  <c r="AG231" i="19"/>
  <c r="AU231" i="19"/>
  <c r="AH231" i="19"/>
  <c r="BB231" i="19"/>
  <c r="AI231" i="19"/>
  <c r="B213" i="15" l="1"/>
  <c r="O232" i="19"/>
  <c r="Q232" i="19" s="1"/>
  <c r="F213" i="15" l="1"/>
  <c r="J213" i="15" s="1"/>
  <c r="D214" i="15"/>
  <c r="H220" i="32" s="1"/>
  <c r="AC233" i="19"/>
  <c r="AR233" i="19" s="1"/>
  <c r="P232" i="19"/>
  <c r="Z232" i="19"/>
  <c r="AF232" i="19" s="1"/>
  <c r="AW232" i="19"/>
  <c r="W232" i="19"/>
  <c r="Y232" i="19" s="1"/>
  <c r="AE232" i="19"/>
  <c r="AD232" i="19"/>
  <c r="AS232" i="19" s="1"/>
  <c r="AB233" i="19"/>
  <c r="AQ233" i="19" s="1"/>
  <c r="C214" i="15" l="1"/>
  <c r="G220" i="32" s="1"/>
  <c r="AU232" i="19"/>
  <c r="AH232" i="19"/>
  <c r="AT232" i="19"/>
  <c r="AG232" i="19"/>
  <c r="BB232" i="19"/>
  <c r="O233" i="19"/>
  <c r="Q233" i="19" s="1"/>
  <c r="AI232" i="19"/>
  <c r="B214" i="15" l="1"/>
  <c r="AD233" i="19"/>
  <c r="AS233" i="19" s="1"/>
  <c r="AB234" i="19"/>
  <c r="AQ234" i="19" s="1"/>
  <c r="AW233" i="19"/>
  <c r="AC234" i="19"/>
  <c r="AR234" i="19" s="1"/>
  <c r="AE233" i="19"/>
  <c r="Z233" i="19"/>
  <c r="AF233" i="19" s="1"/>
  <c r="P233" i="19"/>
  <c r="W233" i="19"/>
  <c r="Y233" i="19" s="1"/>
  <c r="G214" i="15" l="1"/>
  <c r="H214" i="15"/>
  <c r="F214" i="15"/>
  <c r="D215" i="15"/>
  <c r="H221" i="32" s="1"/>
  <c r="AT233" i="19"/>
  <c r="AG233" i="19"/>
  <c r="AU233" i="19"/>
  <c r="AH233" i="19"/>
  <c r="AI233" i="19"/>
  <c r="BB233" i="19"/>
  <c r="N220" i="32" l="1"/>
  <c r="F220" i="32" s="1"/>
  <c r="C215" i="15"/>
  <c r="G221" i="32" s="1"/>
  <c r="F221" i="32" s="1"/>
  <c r="J214" i="15"/>
  <c r="O234" i="19"/>
  <c r="Q234" i="19" s="1"/>
  <c r="B215" i="15" l="1"/>
  <c r="AD234" i="19"/>
  <c r="AS234" i="19" s="1"/>
  <c r="AB235" i="19"/>
  <c r="AQ235" i="19" s="1"/>
  <c r="Z234" i="19"/>
  <c r="AF234" i="19" s="1"/>
  <c r="P234" i="19"/>
  <c r="W234" i="19"/>
  <c r="Y234" i="19" s="1"/>
  <c r="AE234" i="19"/>
  <c r="AC235" i="19"/>
  <c r="AR235" i="19" s="1"/>
  <c r="AW234" i="19"/>
  <c r="F215" i="15" l="1"/>
  <c r="J215" i="15" s="1"/>
  <c r="D216" i="15"/>
  <c r="H222" i="32" s="1"/>
  <c r="AU234" i="19"/>
  <c r="AH234" i="19"/>
  <c r="AT234" i="19"/>
  <c r="AG234" i="19"/>
  <c r="AI234" i="19"/>
  <c r="BB234" i="19"/>
  <c r="C216" i="15" l="1"/>
  <c r="G222" i="32" s="1"/>
  <c r="F222" i="32" s="1"/>
  <c r="O235" i="19"/>
  <c r="Q235" i="19" s="1"/>
  <c r="B216" i="15" l="1"/>
  <c r="AW235" i="19"/>
  <c r="Z235" i="19"/>
  <c r="AF235" i="19" s="1"/>
  <c r="AC236" i="19"/>
  <c r="AR236" i="19" s="1"/>
  <c r="P235" i="19"/>
  <c r="AE235" i="19"/>
  <c r="W235" i="19"/>
  <c r="Y235" i="19" s="1"/>
  <c r="AB236" i="19"/>
  <c r="AQ236" i="19" s="1"/>
  <c r="AD235" i="19"/>
  <c r="AS235" i="19" s="1"/>
  <c r="F216" i="15" l="1"/>
  <c r="J216" i="15" s="1"/>
  <c r="D217" i="15"/>
  <c r="H223" i="32" s="1"/>
  <c r="AU235" i="19"/>
  <c r="AH235" i="19"/>
  <c r="AT235" i="19"/>
  <c r="AG235" i="19"/>
  <c r="BB235" i="19"/>
  <c r="AI235" i="19"/>
  <c r="C217" i="15" l="1"/>
  <c r="G223" i="32" s="1"/>
  <c r="F223" i="32" s="1"/>
  <c r="O236" i="19"/>
  <c r="Q236" i="19" s="1"/>
  <c r="B217" i="15" l="1"/>
  <c r="AB237" i="19"/>
  <c r="AQ237" i="19" s="1"/>
  <c r="Z236" i="19"/>
  <c r="AF236" i="19" s="1"/>
  <c r="AC237" i="19"/>
  <c r="AR237" i="19" s="1"/>
  <c r="AE236" i="19"/>
  <c r="P236" i="19"/>
  <c r="AW236" i="19"/>
  <c r="W236" i="19"/>
  <c r="Y236" i="19" s="1"/>
  <c r="AD236" i="19"/>
  <c r="AS236" i="19" s="1"/>
  <c r="F217" i="15" l="1"/>
  <c r="J217" i="15" s="1"/>
  <c r="D218" i="15"/>
  <c r="H224" i="32" s="1"/>
  <c r="AT236" i="19"/>
  <c r="AG236" i="19"/>
  <c r="AU236" i="19"/>
  <c r="AH236" i="19"/>
  <c r="BB236" i="19"/>
  <c r="AI236" i="19"/>
  <c r="C218" i="15" l="1"/>
  <c r="G224" i="32" s="1"/>
  <c r="F224" i="32" s="1"/>
  <c r="O237" i="19"/>
  <c r="Q237" i="19" s="1"/>
  <c r="B218" i="15" l="1"/>
  <c r="AB238" i="19"/>
  <c r="AQ238" i="19" s="1"/>
  <c r="AD237" i="19"/>
  <c r="AS237" i="19" s="1"/>
  <c r="AE237" i="19"/>
  <c r="P237" i="19"/>
  <c r="Z237" i="19"/>
  <c r="AF237" i="19" s="1"/>
  <c r="AC238" i="19"/>
  <c r="AR238" i="19" s="1"/>
  <c r="AW237" i="19"/>
  <c r="W237" i="19"/>
  <c r="Y237" i="19" s="1"/>
  <c r="D219" i="15" l="1"/>
  <c r="H225" i="32" s="1"/>
  <c r="F218" i="15"/>
  <c r="J218" i="15" s="1"/>
  <c r="AT237" i="19"/>
  <c r="AG237" i="19"/>
  <c r="AU237" i="19"/>
  <c r="AH237" i="19"/>
  <c r="AI237" i="19"/>
  <c r="BB237" i="19"/>
  <c r="C219" i="15" l="1"/>
  <c r="G225" i="32" s="1"/>
  <c r="F225" i="32" s="1"/>
  <c r="O238" i="19"/>
  <c r="Q238" i="19" s="1"/>
  <c r="B219" i="15" l="1"/>
  <c r="P238" i="19"/>
  <c r="AW238" i="19"/>
  <c r="AC239" i="19"/>
  <c r="AR239" i="19" s="1"/>
  <c r="Z238" i="19"/>
  <c r="AF238" i="19" s="1"/>
  <c r="W238" i="19"/>
  <c r="Y238" i="19" s="1"/>
  <c r="AE238" i="19"/>
  <c r="AD238" i="19"/>
  <c r="AS238" i="19" s="1"/>
  <c r="AB239" i="19"/>
  <c r="AQ239" i="19" s="1"/>
  <c r="D220" i="15" l="1"/>
  <c r="H226" i="32" s="1"/>
  <c r="F219" i="15"/>
  <c r="J219" i="15" s="1"/>
  <c r="AU238" i="19"/>
  <c r="AH238" i="19"/>
  <c r="AT238" i="19"/>
  <c r="AG238" i="19"/>
  <c r="BB238" i="19"/>
  <c r="AI238" i="19"/>
  <c r="C220" i="15" l="1"/>
  <c r="G226" i="32" s="1"/>
  <c r="F226" i="32" s="1"/>
  <c r="O239" i="19"/>
  <c r="Q239" i="19" s="1"/>
  <c r="B220" i="15" l="1"/>
  <c r="AD239" i="19"/>
  <c r="AS239" i="19" s="1"/>
  <c r="AB240" i="19"/>
  <c r="AQ240" i="19" s="1"/>
  <c r="AE239" i="19"/>
  <c r="Z239" i="19"/>
  <c r="AF239" i="19" s="1"/>
  <c r="AC240" i="19"/>
  <c r="AR240" i="19" s="1"/>
  <c r="W239" i="19"/>
  <c r="Y239" i="19" s="1"/>
  <c r="P239" i="19"/>
  <c r="AW239" i="19"/>
  <c r="F220" i="15" l="1"/>
  <c r="J220" i="15" s="1"/>
  <c r="D221" i="15"/>
  <c r="H227" i="32" s="1"/>
  <c r="AU239" i="19"/>
  <c r="AH239" i="19"/>
  <c r="AT239" i="19"/>
  <c r="AG239" i="19"/>
  <c r="AI239" i="19"/>
  <c r="BB239" i="19"/>
  <c r="O240" i="19"/>
  <c r="Q240" i="19" s="1"/>
  <c r="C221" i="15" l="1"/>
  <c r="G227" i="32" s="1"/>
  <c r="F227" i="32" s="1"/>
  <c r="AB241" i="19"/>
  <c r="AQ241" i="19" s="1"/>
  <c r="AC241" i="19"/>
  <c r="AR241" i="19" s="1"/>
  <c r="AW240" i="19"/>
  <c r="AE240" i="19"/>
  <c r="W240" i="19"/>
  <c r="Y240" i="19" s="1"/>
  <c r="P240" i="19"/>
  <c r="Z240" i="19"/>
  <c r="AF240" i="19" s="1"/>
  <c r="AD240" i="19"/>
  <c r="AS240" i="19" s="1"/>
  <c r="B221" i="15" l="1"/>
  <c r="AT240" i="19"/>
  <c r="AG240" i="19"/>
  <c r="AU240" i="19"/>
  <c r="AH240" i="19"/>
  <c r="AI240" i="19"/>
  <c r="BB240" i="19"/>
  <c r="D222" i="15" l="1"/>
  <c r="H228" i="32" s="1"/>
  <c r="F221" i="15"/>
  <c r="J221" i="15" s="1"/>
  <c r="O241" i="19"/>
  <c r="Q241" i="19" s="1"/>
  <c r="C222" i="15" l="1"/>
  <c r="G228" i="32" s="1"/>
  <c r="F228" i="32" s="1"/>
  <c r="AD241" i="19"/>
  <c r="AS241" i="19" s="1"/>
  <c r="P241" i="19"/>
  <c r="AC242" i="19"/>
  <c r="AR242" i="19" s="1"/>
  <c r="AW241" i="19"/>
  <c r="W241" i="19"/>
  <c r="Y241" i="19" s="1"/>
  <c r="Z241" i="19"/>
  <c r="AF241" i="19" s="1"/>
  <c r="AE241" i="19"/>
  <c r="AB242" i="19"/>
  <c r="AQ242" i="19" s="1"/>
  <c r="B222" i="15" l="1"/>
  <c r="AT241" i="19"/>
  <c r="AG241" i="19"/>
  <c r="AU241" i="19"/>
  <c r="AH241" i="19"/>
  <c r="AI241" i="19"/>
  <c r="BB241" i="19"/>
  <c r="D223" i="15" l="1"/>
  <c r="H229" i="32" s="1"/>
  <c r="F222" i="15"/>
  <c r="J222" i="15" s="1"/>
  <c r="O242" i="19"/>
  <c r="Q242" i="19" s="1"/>
  <c r="C223" i="15" l="1"/>
  <c r="G229" i="32" s="1"/>
  <c r="F229" i="32" s="1"/>
  <c r="AE242" i="19"/>
  <c r="P242" i="19"/>
  <c r="Z242" i="19"/>
  <c r="AF242" i="19" s="1"/>
  <c r="AC243" i="19"/>
  <c r="AR243" i="19" s="1"/>
  <c r="W242" i="19"/>
  <c r="Y242" i="19" s="1"/>
  <c r="AW242" i="19"/>
  <c r="AD242" i="19"/>
  <c r="AS242" i="19" s="1"/>
  <c r="AB243" i="19"/>
  <c r="AQ243" i="19" s="1"/>
  <c r="B223" i="15" l="1"/>
  <c r="AU242" i="19"/>
  <c r="AH242" i="19"/>
  <c r="AT242" i="19"/>
  <c r="AG242" i="19"/>
  <c r="BB242" i="19"/>
  <c r="AI242" i="19"/>
  <c r="D224" i="15" l="1"/>
  <c r="H230" i="32" s="1"/>
  <c r="F223" i="15"/>
  <c r="J223" i="15" s="1"/>
  <c r="O243" i="19"/>
  <c r="Q243" i="19" s="1"/>
  <c r="C224" i="15" l="1"/>
  <c r="G230" i="32" s="1"/>
  <c r="F230" i="32" s="1"/>
  <c r="AB244" i="19"/>
  <c r="AQ244" i="19" s="1"/>
  <c r="AW243" i="19"/>
  <c r="Z243" i="19"/>
  <c r="AF243" i="19" s="1"/>
  <c r="P243" i="19"/>
  <c r="AE243" i="19"/>
  <c r="AC244" i="19"/>
  <c r="AR244" i="19" s="1"/>
  <c r="W243" i="19"/>
  <c r="Y243" i="19" s="1"/>
  <c r="AD243" i="19"/>
  <c r="AS243" i="19" s="1"/>
  <c r="B224" i="15" l="1"/>
  <c r="AT243" i="19"/>
  <c r="AG243" i="19"/>
  <c r="AU243" i="19"/>
  <c r="AH243" i="19"/>
  <c r="BB243" i="19"/>
  <c r="AI243" i="19"/>
  <c r="F224" i="15" l="1"/>
  <c r="J224" i="15" s="1"/>
  <c r="D225" i="15"/>
  <c r="H231" i="32" s="1"/>
  <c r="O244" i="19"/>
  <c r="Q244" i="19" s="1"/>
  <c r="C225" i="15" l="1"/>
  <c r="G231" i="32" s="1"/>
  <c r="F231" i="32" s="1"/>
  <c r="AB245" i="19"/>
  <c r="AQ245" i="19" s="1"/>
  <c r="AE244" i="19"/>
  <c r="P244" i="19"/>
  <c r="Z244" i="19"/>
  <c r="AF244" i="19" s="1"/>
  <c r="W244" i="19"/>
  <c r="Y244" i="19" s="1"/>
  <c r="AW244" i="19"/>
  <c r="AC245" i="19"/>
  <c r="AR245" i="19" s="1"/>
  <c r="AD244" i="19"/>
  <c r="AS244" i="19" s="1"/>
  <c r="B225" i="15" l="1"/>
  <c r="AU244" i="19"/>
  <c r="AH244" i="19"/>
  <c r="AT244" i="19"/>
  <c r="AG244" i="19"/>
  <c r="AI244" i="19"/>
  <c r="BB244" i="19"/>
  <c r="F225" i="15" l="1"/>
  <c r="J225" i="15" s="1"/>
  <c r="D226" i="15"/>
  <c r="H232" i="32" s="1"/>
  <c r="O245" i="19"/>
  <c r="Q245" i="19" s="1"/>
  <c r="C226" i="15" l="1"/>
  <c r="G232" i="32" s="1"/>
  <c r="AD245" i="19"/>
  <c r="AS245" i="19" s="1"/>
  <c r="AC246" i="19"/>
  <c r="AR246" i="19" s="1"/>
  <c r="W245" i="19"/>
  <c r="Y245" i="19" s="1"/>
  <c r="AW245" i="19"/>
  <c r="AE245" i="19"/>
  <c r="Z245" i="19"/>
  <c r="AF245" i="19" s="1"/>
  <c r="P245" i="19"/>
  <c r="AB246" i="19"/>
  <c r="AQ246" i="19" s="1"/>
  <c r="B226" i="15" l="1"/>
  <c r="AU245" i="19"/>
  <c r="AH245" i="19"/>
  <c r="AT245" i="19"/>
  <c r="AG245" i="19"/>
  <c r="BB245" i="19"/>
  <c r="AI245" i="19"/>
  <c r="G226" i="15" l="1"/>
  <c r="H226" i="15"/>
  <c r="F226" i="15"/>
  <c r="D227" i="15"/>
  <c r="H233" i="32" s="1"/>
  <c r="O246" i="19"/>
  <c r="Q246" i="19" s="1"/>
  <c r="N232" i="32" l="1"/>
  <c r="F232" i="32" s="1"/>
  <c r="C227" i="15"/>
  <c r="J226" i="15"/>
  <c r="AW246" i="19"/>
  <c r="AE246" i="19"/>
  <c r="Z246" i="19"/>
  <c r="AF246" i="19" s="1"/>
  <c r="W246" i="19"/>
  <c r="Y246" i="19" s="1"/>
  <c r="P246" i="19"/>
  <c r="AC247" i="19"/>
  <c r="AR247" i="19" s="1"/>
  <c r="AB247" i="19"/>
  <c r="AQ247" i="19" s="1"/>
  <c r="AD246" i="19"/>
  <c r="AS246" i="19" s="1"/>
  <c r="B227" i="15" l="1"/>
  <c r="G233" i="32"/>
  <c r="F233" i="32" s="1"/>
  <c r="AU246" i="19"/>
  <c r="AH246" i="19"/>
  <c r="AT246" i="19"/>
  <c r="AG246" i="19"/>
  <c r="BB246" i="19"/>
  <c r="AI246" i="19"/>
  <c r="D228" i="15" l="1"/>
  <c r="F227" i="15"/>
  <c r="J227" i="15" s="1"/>
  <c r="O247" i="19"/>
  <c r="Q247" i="19" s="1"/>
  <c r="H234" i="32" l="1"/>
  <c r="C228" i="15"/>
  <c r="AB248" i="19"/>
  <c r="AQ248" i="19" s="1"/>
  <c r="P247" i="19"/>
  <c r="AE247" i="19"/>
  <c r="AW247" i="19"/>
  <c r="Z247" i="19"/>
  <c r="AF247" i="19" s="1"/>
  <c r="AC248" i="19"/>
  <c r="AR248" i="19" s="1"/>
  <c r="W247" i="19"/>
  <c r="Y247" i="19" s="1"/>
  <c r="AD247" i="19"/>
  <c r="AS247" i="19" s="1"/>
  <c r="G234" i="32" l="1"/>
  <c r="F234" i="32" s="1"/>
  <c r="B228" i="15"/>
  <c r="AU247" i="19"/>
  <c r="AH247" i="19"/>
  <c r="AT247" i="19"/>
  <c r="AG247" i="19"/>
  <c r="BB247" i="19"/>
  <c r="AI247" i="19"/>
  <c r="F228" i="15" l="1"/>
  <c r="J228" i="15" s="1"/>
  <c r="D229" i="15"/>
  <c r="O248" i="19"/>
  <c r="Q248" i="19" s="1"/>
  <c r="H235" i="32" l="1"/>
  <c r="C229" i="15"/>
  <c r="AB249" i="19"/>
  <c r="AQ249" i="19" s="1"/>
  <c r="AD248" i="19"/>
  <c r="AS248" i="19" s="1"/>
  <c r="AC249" i="19"/>
  <c r="AR249" i="19" s="1"/>
  <c r="W248" i="19"/>
  <c r="Y248" i="19" s="1"/>
  <c r="AW248" i="19"/>
  <c r="AE248" i="19"/>
  <c r="P248" i="19"/>
  <c r="Z248" i="19"/>
  <c r="AF248" i="19" s="1"/>
  <c r="G235" i="32" l="1"/>
  <c r="F235" i="32" s="1"/>
  <c r="B229" i="15"/>
  <c r="AT248" i="19"/>
  <c r="AG248" i="19"/>
  <c r="AU248" i="19"/>
  <c r="AH248" i="19"/>
  <c r="AI248" i="19"/>
  <c r="BB248" i="19"/>
  <c r="F229" i="15" l="1"/>
  <c r="J229" i="15" s="1"/>
  <c r="D230" i="15"/>
  <c r="O249" i="19"/>
  <c r="Q249" i="19" s="1"/>
  <c r="H236" i="32" l="1"/>
  <c r="C230" i="15"/>
  <c r="AW249" i="19"/>
  <c r="Z249" i="19"/>
  <c r="AF249" i="19" s="1"/>
  <c r="P249" i="19"/>
  <c r="AE249" i="19"/>
  <c r="AC250" i="19"/>
  <c r="AR250" i="19" s="1"/>
  <c r="W249" i="19"/>
  <c r="Y249" i="19" s="1"/>
  <c r="AD249" i="19"/>
  <c r="AS249" i="19" s="1"/>
  <c r="AB250" i="19"/>
  <c r="AQ250" i="19" s="1"/>
  <c r="G236" i="32" l="1"/>
  <c r="F236" i="32" s="1"/>
  <c r="B230" i="15"/>
  <c r="AT249" i="19"/>
  <c r="AG249" i="19"/>
  <c r="AU249" i="19"/>
  <c r="AH249" i="19"/>
  <c r="AI249" i="19"/>
  <c r="BB249" i="19"/>
  <c r="D231" i="15" l="1"/>
  <c r="F230" i="15"/>
  <c r="J230" i="15" s="1"/>
  <c r="O250" i="19"/>
  <c r="Q250" i="19" s="1"/>
  <c r="H237" i="32" l="1"/>
  <c r="C231" i="15"/>
  <c r="Z250" i="19"/>
  <c r="AF250" i="19" s="1"/>
  <c r="P250" i="19"/>
  <c r="W250" i="19"/>
  <c r="Y250" i="19" s="1"/>
  <c r="AW250" i="19"/>
  <c r="AE250" i="19"/>
  <c r="J7" i="19"/>
  <c r="AD250" i="19"/>
  <c r="AS250" i="19" s="1"/>
  <c r="G237" i="32" l="1"/>
  <c r="F237" i="32" s="1"/>
  <c r="B231" i="15"/>
  <c r="AT250" i="19"/>
  <c r="AG250" i="19"/>
  <c r="AU250" i="19"/>
  <c r="AH250" i="19"/>
  <c r="BB250" i="19"/>
  <c r="AI250" i="19"/>
  <c r="F231" i="15" l="1"/>
  <c r="J231" i="15" s="1"/>
  <c r="D232" i="15"/>
  <c r="AS251" i="19"/>
  <c r="H238" i="32" l="1"/>
  <c r="C232" i="15"/>
  <c r="F4" i="9"/>
  <c r="J4" i="9"/>
  <c r="N5" i="9"/>
  <c r="N4" i="9"/>
  <c r="R5" i="9"/>
  <c r="R4" i="9"/>
  <c r="V5" i="9"/>
  <c r="V4" i="9"/>
  <c r="Z5" i="9"/>
  <c r="Z4" i="9"/>
  <c r="AD5" i="9"/>
  <c r="AD4" i="9"/>
  <c r="AH5" i="9"/>
  <c r="AH4" i="9"/>
  <c r="AL5" i="9"/>
  <c r="AL4" i="9"/>
  <c r="AP5" i="9"/>
  <c r="AP4" i="9"/>
  <c r="AT5" i="9"/>
  <c r="AT4" i="9"/>
  <c r="AX5" i="9"/>
  <c r="AX4" i="9"/>
  <c r="BB5" i="9"/>
  <c r="BB4" i="9"/>
  <c r="BF5" i="9"/>
  <c r="BF4" i="9"/>
  <c r="BJ5" i="9"/>
  <c r="BJ4" i="9"/>
  <c r="G4" i="9"/>
  <c r="K5" i="9"/>
  <c r="K4" i="9"/>
  <c r="S5" i="9"/>
  <c r="S4" i="9"/>
  <c r="W5" i="9"/>
  <c r="W4" i="9"/>
  <c r="AE5" i="9"/>
  <c r="AE4" i="9"/>
  <c r="AI5" i="9"/>
  <c r="AI4" i="9"/>
  <c r="AQ5" i="9"/>
  <c r="AQ4" i="9"/>
  <c r="AU5" i="9"/>
  <c r="AU4" i="9"/>
  <c r="BC5" i="9"/>
  <c r="BC4" i="9"/>
  <c r="BG5" i="9"/>
  <c r="BG4" i="9"/>
  <c r="D4" i="9"/>
  <c r="H4" i="9"/>
  <c r="L4" i="9"/>
  <c r="L5" i="9"/>
  <c r="P4" i="9"/>
  <c r="P5" i="9"/>
  <c r="T4" i="9"/>
  <c r="T5" i="9"/>
  <c r="X4" i="9"/>
  <c r="X5" i="9"/>
  <c r="AB4" i="9"/>
  <c r="AB5" i="9"/>
  <c r="AF4" i="9"/>
  <c r="AF5" i="9"/>
  <c r="AJ4" i="9"/>
  <c r="AJ5" i="9"/>
  <c r="AN4" i="9"/>
  <c r="AN5" i="9"/>
  <c r="AR4" i="9"/>
  <c r="AR5" i="9"/>
  <c r="AV4" i="9"/>
  <c r="AV5" i="9"/>
  <c r="AZ4" i="9"/>
  <c r="AZ5" i="9"/>
  <c r="BD4" i="9"/>
  <c r="BD5" i="9"/>
  <c r="BH4" i="9"/>
  <c r="BH5" i="9"/>
  <c r="E4" i="9"/>
  <c r="I4" i="9"/>
  <c r="M5" i="9"/>
  <c r="M4" i="9"/>
  <c r="Q5" i="9"/>
  <c r="Q4" i="9"/>
  <c r="U5" i="9"/>
  <c r="U4" i="9"/>
  <c r="Y5" i="9"/>
  <c r="Y4" i="9"/>
  <c r="AC5" i="9"/>
  <c r="AC4" i="9"/>
  <c r="AG5" i="9"/>
  <c r="AG4" i="9"/>
  <c r="AK5" i="9"/>
  <c r="AK4" i="9"/>
  <c r="AO5" i="9"/>
  <c r="AO4" i="9"/>
  <c r="AS5" i="9"/>
  <c r="AS4" i="9"/>
  <c r="AW5" i="9"/>
  <c r="AW4" i="9"/>
  <c r="BA5" i="9"/>
  <c r="BA4" i="9"/>
  <c r="BE5" i="9"/>
  <c r="BE4" i="9"/>
  <c r="BI5" i="9"/>
  <c r="BI4" i="9"/>
  <c r="G238" i="32" l="1"/>
  <c r="F238" i="32" s="1"/>
  <c r="B232" i="15"/>
  <c r="D16" i="9"/>
  <c r="G16" i="9"/>
  <c r="E16" i="9"/>
  <c r="H16" i="9"/>
  <c r="F16" i="9"/>
  <c r="AY5" i="9"/>
  <c r="O4" i="9"/>
  <c r="J5" i="9"/>
  <c r="J17" i="9" s="1"/>
  <c r="AM5" i="9"/>
  <c r="AA4" i="9"/>
  <c r="AA16" i="9" s="1"/>
  <c r="O5" i="9"/>
  <c r="AY4" i="9"/>
  <c r="AY16" i="9" s="1"/>
  <c r="AM4" i="9"/>
  <c r="AA5" i="9"/>
  <c r="C4" i="9"/>
  <c r="BA17" i="9"/>
  <c r="AW16" i="9"/>
  <c r="AK17" i="9"/>
  <c r="AG16" i="9"/>
  <c r="U17" i="9"/>
  <c r="Q16" i="9"/>
  <c r="BD16" i="9"/>
  <c r="AV17" i="9"/>
  <c r="AN16" i="9"/>
  <c r="AF17" i="9"/>
  <c r="X16" i="9"/>
  <c r="P17" i="9"/>
  <c r="AU16" i="9"/>
  <c r="AI17" i="9"/>
  <c r="AE16" i="9"/>
  <c r="S17" i="9"/>
  <c r="BJ17" i="9"/>
  <c r="BF16" i="9"/>
  <c r="AT17" i="9"/>
  <c r="AP16" i="9"/>
  <c r="AD17" i="9"/>
  <c r="Z16" i="9"/>
  <c r="N17" i="9"/>
  <c r="J16" i="9"/>
  <c r="BI16" i="9"/>
  <c r="AW17" i="9"/>
  <c r="AS16" i="9"/>
  <c r="AG17" i="9"/>
  <c r="AC16" i="9"/>
  <c r="Q17" i="9"/>
  <c r="M16" i="9"/>
  <c r="BH17" i="9"/>
  <c r="AZ16" i="9"/>
  <c r="AR17" i="9"/>
  <c r="AJ16" i="9"/>
  <c r="AB17" i="9"/>
  <c r="T16" i="9"/>
  <c r="L17" i="9"/>
  <c r="BG16" i="9"/>
  <c r="AU17" i="9"/>
  <c r="AQ16" i="9"/>
  <c r="AE17" i="9"/>
  <c r="K16" i="9"/>
  <c r="BF17" i="9"/>
  <c r="BB16" i="9"/>
  <c r="AP17" i="9"/>
  <c r="AL16" i="9"/>
  <c r="Z17" i="9"/>
  <c r="V16" i="9"/>
  <c r="BI17" i="9"/>
  <c r="BE16" i="9"/>
  <c r="AS17" i="9"/>
  <c r="AO16" i="9"/>
  <c r="AC17" i="9"/>
  <c r="Y16" i="9"/>
  <c r="M17" i="9"/>
  <c r="I16" i="9"/>
  <c r="BD17" i="9"/>
  <c r="AV16" i="9"/>
  <c r="AN17" i="9"/>
  <c r="AF16" i="9"/>
  <c r="X17" i="9"/>
  <c r="P16" i="9"/>
  <c r="BG17" i="9"/>
  <c r="BC16" i="9"/>
  <c r="AQ17" i="9"/>
  <c r="W16" i="9"/>
  <c r="K17" i="9"/>
  <c r="BB17" i="9"/>
  <c r="AX16" i="9"/>
  <c r="AL17" i="9"/>
  <c r="AH16" i="9"/>
  <c r="V17" i="9"/>
  <c r="R16" i="9"/>
  <c r="BE17" i="9"/>
  <c r="BA16" i="9"/>
  <c r="AO17" i="9"/>
  <c r="AK16" i="9"/>
  <c r="Y17" i="9"/>
  <c r="U16" i="9"/>
  <c r="BH16" i="9"/>
  <c r="AZ17" i="9"/>
  <c r="AR16" i="9"/>
  <c r="AJ17" i="9"/>
  <c r="AB16" i="9"/>
  <c r="T17" i="9"/>
  <c r="L16" i="9"/>
  <c r="BC17" i="9"/>
  <c r="AI16" i="9"/>
  <c r="W17" i="9"/>
  <c r="S16" i="9"/>
  <c r="BJ16" i="9"/>
  <c r="AX17" i="9"/>
  <c r="AT16" i="9"/>
  <c r="AH17" i="9"/>
  <c r="AD16" i="9"/>
  <c r="R17" i="9"/>
  <c r="N16" i="9"/>
  <c r="F232" i="15" l="1"/>
  <c r="J232" i="15" s="1"/>
  <c r="D233" i="15"/>
  <c r="AY17" i="9"/>
  <c r="AM17" i="9"/>
  <c r="AA17" i="9"/>
  <c r="O17" i="9"/>
  <c r="C16" i="9"/>
  <c r="C8" i="9"/>
  <c r="C20" i="9" s="1"/>
  <c r="O16" i="9"/>
  <c r="J9" i="9"/>
  <c r="K9" i="9" s="1"/>
  <c r="AM16" i="9"/>
  <c r="D8" i="9"/>
  <c r="D20" i="9" s="1"/>
  <c r="H239" i="32" l="1"/>
  <c r="C233" i="15"/>
  <c r="L9" i="9"/>
  <c r="E8" i="9"/>
  <c r="E20" i="9" s="1"/>
  <c r="G239" i="32" l="1"/>
  <c r="F239" i="32" s="1"/>
  <c r="B233" i="15"/>
  <c r="F8" i="9"/>
  <c r="F20" i="9" s="1"/>
  <c r="D32" i="9"/>
  <c r="M9" i="9"/>
  <c r="F233" i="15" l="1"/>
  <c r="J233" i="15" s="1"/>
  <c r="D234" i="15"/>
  <c r="N9" i="9"/>
  <c r="E32" i="9"/>
  <c r="G8" i="9"/>
  <c r="G20" i="9" s="1"/>
  <c r="H240" i="32" l="1"/>
  <c r="C234" i="15"/>
  <c r="C13" i="9"/>
  <c r="H8" i="9"/>
  <c r="H20" i="9" s="1"/>
  <c r="F32" i="9"/>
  <c r="O9" i="9"/>
  <c r="G240" i="32" l="1"/>
  <c r="F240" i="32" s="1"/>
  <c r="B234" i="15"/>
  <c r="C32" i="9"/>
  <c r="P9" i="9"/>
  <c r="G32" i="9"/>
  <c r="I8" i="9"/>
  <c r="D235" i="15" l="1"/>
  <c r="F234" i="15"/>
  <c r="J234" i="15" s="1"/>
  <c r="D13" i="9"/>
  <c r="H32" i="9"/>
  <c r="Q9" i="9"/>
  <c r="J8" i="9"/>
  <c r="H241" i="32" l="1"/>
  <c r="C235" i="15"/>
  <c r="K8" i="9"/>
  <c r="R9" i="9"/>
  <c r="G241" i="32" l="1"/>
  <c r="F241" i="32" s="1"/>
  <c r="B235" i="15"/>
  <c r="E13" i="9"/>
  <c r="S9" i="9"/>
  <c r="L8" i="9"/>
  <c r="D236" i="15" l="1"/>
  <c r="F235" i="15"/>
  <c r="J235" i="15" s="1"/>
  <c r="T9" i="9"/>
  <c r="M8" i="9"/>
  <c r="H242" i="32" l="1"/>
  <c r="C236" i="15"/>
  <c r="N8" i="9"/>
  <c r="U9" i="9"/>
  <c r="G242" i="32" l="1"/>
  <c r="F242" i="32" s="1"/>
  <c r="B236" i="15"/>
  <c r="F13" i="9"/>
  <c r="V9" i="9"/>
  <c r="O8" i="9"/>
  <c r="F236" i="15" l="1"/>
  <c r="J236" i="15" s="1"/>
  <c r="D237" i="15"/>
  <c r="W9" i="9"/>
  <c r="P8" i="9"/>
  <c r="H243" i="32" l="1"/>
  <c r="C237" i="15"/>
  <c r="G13" i="9"/>
  <c r="X9" i="9"/>
  <c r="Q8" i="9"/>
  <c r="G243" i="32" l="1"/>
  <c r="F243" i="32" s="1"/>
  <c r="B237" i="15"/>
  <c r="Y9" i="9"/>
  <c r="R8" i="9"/>
  <c r="D238" i="15" l="1"/>
  <c r="F237" i="15"/>
  <c r="J237" i="15" s="1"/>
  <c r="H13" i="9"/>
  <c r="S8" i="9"/>
  <c r="Z9" i="9"/>
  <c r="H244" i="32" l="1"/>
  <c r="C238" i="15"/>
  <c r="T8" i="9"/>
  <c r="AA9" i="9"/>
  <c r="G244" i="32" l="1"/>
  <c r="B238" i="15"/>
  <c r="I13" i="9"/>
  <c r="AB9" i="9"/>
  <c r="U8" i="9"/>
  <c r="G238" i="15" l="1"/>
  <c r="D239" i="15"/>
  <c r="H238" i="15"/>
  <c r="F238" i="15"/>
  <c r="J238" i="15" s="1"/>
  <c r="J13" i="9"/>
  <c r="I21" i="9"/>
  <c r="I33" i="9"/>
  <c r="V8" i="9"/>
  <c r="AC9" i="9"/>
  <c r="H245" i="32" l="1"/>
  <c r="C239" i="15"/>
  <c r="N244" i="32"/>
  <c r="F244" i="32" s="1"/>
  <c r="J21" i="9"/>
  <c r="J33" i="9"/>
  <c r="K13" i="9"/>
  <c r="W8" i="9"/>
  <c r="AD9" i="9"/>
  <c r="G245" i="32" l="1"/>
  <c r="F245" i="32" s="1"/>
  <c r="B239" i="15"/>
  <c r="K21" i="9"/>
  <c r="K33" i="9"/>
  <c r="L13" i="9"/>
  <c r="AE9" i="9"/>
  <c r="X8" i="9"/>
  <c r="D240" i="15" l="1"/>
  <c r="F239" i="15"/>
  <c r="J239" i="15" s="1"/>
  <c r="L21" i="9"/>
  <c r="L33" i="9"/>
  <c r="M13" i="9"/>
  <c r="Y8" i="9"/>
  <c r="AF9" i="9"/>
  <c r="H246" i="32" l="1"/>
  <c r="C240" i="15"/>
  <c r="M21" i="9"/>
  <c r="M33" i="9"/>
  <c r="N13" i="9"/>
  <c r="Z8" i="9"/>
  <c r="AG9" i="9"/>
  <c r="G246" i="32" l="1"/>
  <c r="F246" i="32" s="1"/>
  <c r="B240" i="15"/>
  <c r="O13" i="9"/>
  <c r="N21" i="9"/>
  <c r="N33" i="9"/>
  <c r="AH9" i="9"/>
  <c r="AA8" i="9"/>
  <c r="D241" i="15" l="1"/>
  <c r="F240" i="15"/>
  <c r="J240" i="15" s="1"/>
  <c r="O21" i="9"/>
  <c r="O33" i="9"/>
  <c r="P13" i="9"/>
  <c r="AB8" i="9"/>
  <c r="AI9" i="9"/>
  <c r="H247" i="32" l="1"/>
  <c r="C241" i="15"/>
  <c r="Q13" i="9"/>
  <c r="P21" i="9"/>
  <c r="P33" i="9"/>
  <c r="AJ9" i="9"/>
  <c r="AC8" i="9"/>
  <c r="G247" i="32" l="1"/>
  <c r="F247" i="32" s="1"/>
  <c r="B241" i="15"/>
  <c r="R13" i="9"/>
  <c r="Q21" i="9"/>
  <c r="Q33" i="9"/>
  <c r="AD8" i="9"/>
  <c r="AK9" i="9"/>
  <c r="D242" i="15" l="1"/>
  <c r="F241" i="15"/>
  <c r="J241" i="15" s="1"/>
  <c r="R21" i="9"/>
  <c r="R33" i="9"/>
  <c r="S13" i="9"/>
  <c r="AL9" i="9"/>
  <c r="AE8" i="9"/>
  <c r="H248" i="32" l="1"/>
  <c r="C242" i="15"/>
  <c r="S21" i="9"/>
  <c r="S33" i="9"/>
  <c r="T13" i="9"/>
  <c r="AF8" i="9"/>
  <c r="AM9" i="9"/>
  <c r="G248" i="32" l="1"/>
  <c r="F248" i="32" s="1"/>
  <c r="B242" i="15"/>
  <c r="T21" i="9"/>
  <c r="T33" i="9"/>
  <c r="U13" i="9"/>
  <c r="AN9" i="9"/>
  <c r="AG8" i="9"/>
  <c r="D243" i="15" l="1"/>
  <c r="F242" i="15"/>
  <c r="J242" i="15" s="1"/>
  <c r="U21" i="9"/>
  <c r="U33" i="9"/>
  <c r="V13" i="9"/>
  <c r="AH8" i="9"/>
  <c r="AO9" i="9"/>
  <c r="H249" i="32" l="1"/>
  <c r="C243" i="15"/>
  <c r="W13" i="9"/>
  <c r="V21" i="9"/>
  <c r="V33" i="9"/>
  <c r="AP9" i="9"/>
  <c r="AI8" i="9"/>
  <c r="G249" i="32" l="1"/>
  <c r="F249" i="32" s="1"/>
  <c r="B243" i="15"/>
  <c r="X13" i="9"/>
  <c r="W21" i="9"/>
  <c r="W33" i="9"/>
  <c r="AJ8" i="9"/>
  <c r="AQ9" i="9"/>
  <c r="D244" i="15" l="1"/>
  <c r="F243" i="15"/>
  <c r="J243" i="15" s="1"/>
  <c r="X21" i="9"/>
  <c r="X33" i="9"/>
  <c r="Y13" i="9"/>
  <c r="AR9" i="9"/>
  <c r="AK8" i="9"/>
  <c r="H250" i="32" l="1"/>
  <c r="C244" i="15"/>
  <c r="Y21" i="9"/>
  <c r="Y33" i="9"/>
  <c r="Z13" i="9"/>
  <c r="AL8" i="9"/>
  <c r="AS9" i="9"/>
  <c r="G250" i="32" l="1"/>
  <c r="F250" i="32" s="1"/>
  <c r="B244" i="15"/>
  <c r="AA13" i="9"/>
  <c r="Z21" i="9"/>
  <c r="Z33" i="9"/>
  <c r="AM8" i="9"/>
  <c r="AT9" i="9"/>
  <c r="D245" i="15" l="1"/>
  <c r="F244" i="15"/>
  <c r="J244" i="15" s="1"/>
  <c r="AB13" i="9"/>
  <c r="AA21" i="9"/>
  <c r="AA33" i="9"/>
  <c r="AU9" i="9"/>
  <c r="AN8" i="9"/>
  <c r="H251" i="32" l="1"/>
  <c r="C245" i="15"/>
  <c r="AC13" i="9"/>
  <c r="AB21" i="9"/>
  <c r="AB33" i="9"/>
  <c r="AO8" i="9"/>
  <c r="AV9" i="9"/>
  <c r="G251" i="32" l="1"/>
  <c r="F251" i="32" s="1"/>
  <c r="B245" i="15"/>
  <c r="AD13" i="9"/>
  <c r="AC21" i="9"/>
  <c r="AC33" i="9"/>
  <c r="AW9" i="9"/>
  <c r="AP8" i="9"/>
  <c r="D246" i="15" l="1"/>
  <c r="F245" i="15"/>
  <c r="J245" i="15" s="1"/>
  <c r="AD21" i="9"/>
  <c r="AD33" i="9"/>
  <c r="AE13" i="9"/>
  <c r="AQ8" i="9"/>
  <c r="AX9" i="9"/>
  <c r="H252" i="32" l="1"/>
  <c r="C246" i="15"/>
  <c r="AE21" i="9"/>
  <c r="AE33" i="9"/>
  <c r="AF13" i="9"/>
  <c r="AY9" i="9"/>
  <c r="AR8" i="9"/>
  <c r="G252" i="32" l="1"/>
  <c r="F252" i="32" s="1"/>
  <c r="B246" i="15"/>
  <c r="AG13" i="9"/>
  <c r="AF21" i="9"/>
  <c r="AF33" i="9"/>
  <c r="AS8" i="9"/>
  <c r="AZ9" i="9"/>
  <c r="F246" i="15" l="1"/>
  <c r="J246" i="15" s="1"/>
  <c r="D247" i="15"/>
  <c r="AH13" i="9"/>
  <c r="AG21" i="9"/>
  <c r="AG33" i="9"/>
  <c r="BA9" i="9"/>
  <c r="AT8" i="9"/>
  <c r="H253" i="32" l="1"/>
  <c r="C247" i="15"/>
  <c r="AI13" i="9"/>
  <c r="AH21" i="9"/>
  <c r="AH33" i="9"/>
  <c r="AU8" i="9"/>
  <c r="BB9" i="9"/>
  <c r="G253" i="32" l="1"/>
  <c r="F253" i="32" s="1"/>
  <c r="B247" i="15"/>
  <c r="AI21" i="9"/>
  <c r="AI33" i="9"/>
  <c r="AJ13" i="9"/>
  <c r="AV8" i="9"/>
  <c r="BC9" i="9"/>
  <c r="D248" i="15" l="1"/>
  <c r="F247" i="15"/>
  <c r="J247" i="15" s="1"/>
  <c r="AJ21" i="9"/>
  <c r="AJ33" i="9"/>
  <c r="AK13" i="9"/>
  <c r="BD9" i="9"/>
  <c r="AW8" i="9"/>
  <c r="H254" i="32" l="1"/>
  <c r="C248" i="15"/>
  <c r="AK21" i="9"/>
  <c r="AK33" i="9"/>
  <c r="AL13" i="9"/>
  <c r="BE9" i="9"/>
  <c r="AX8" i="9"/>
  <c r="G254" i="32" l="1"/>
  <c r="F254" i="32" s="1"/>
  <c r="B248" i="15"/>
  <c r="AM13" i="9"/>
  <c r="AL21" i="9"/>
  <c r="AL33" i="9"/>
  <c r="BF9" i="9"/>
  <c r="AY8" i="9"/>
  <c r="D249" i="15" l="1"/>
  <c r="F248" i="15"/>
  <c r="J248" i="15" s="1"/>
  <c r="AN13" i="9"/>
  <c r="AM21" i="9"/>
  <c r="AM33" i="9"/>
  <c r="AZ8" i="9"/>
  <c r="BG9" i="9"/>
  <c r="H255" i="32" l="1"/>
  <c r="C249" i="15"/>
  <c r="AO13" i="9"/>
  <c r="AN21" i="9"/>
  <c r="AN33" i="9"/>
  <c r="BH9" i="9"/>
  <c r="BA8" i="9"/>
  <c r="G255" i="32" l="1"/>
  <c r="F255" i="32" s="1"/>
  <c r="B249" i="15"/>
  <c r="AO21" i="9"/>
  <c r="AO33" i="9"/>
  <c r="AP13" i="9"/>
  <c r="BI9" i="9"/>
  <c r="BB8" i="9"/>
  <c r="D250" i="15" l="1"/>
  <c r="F249" i="15"/>
  <c r="J249" i="15" s="1"/>
  <c r="AQ13" i="9"/>
  <c r="AP21" i="9"/>
  <c r="AP33" i="9"/>
  <c r="BC8" i="9"/>
  <c r="BI13" i="9"/>
  <c r="BJ9" i="9"/>
  <c r="BK9" i="9" s="1"/>
  <c r="BL9" i="9" s="1"/>
  <c r="BM9" i="9" s="1"/>
  <c r="BN9" i="9" s="1"/>
  <c r="BO9" i="9" s="1"/>
  <c r="BP9" i="9" s="1"/>
  <c r="BQ9" i="9" s="1"/>
  <c r="BR9" i="9" s="1"/>
  <c r="BS9" i="9" s="1"/>
  <c r="BT9" i="9" s="1"/>
  <c r="BU9" i="9" s="1"/>
  <c r="BV9" i="9" s="1"/>
  <c r="BW9" i="9" s="1"/>
  <c r="BX9" i="9" s="1"/>
  <c r="BY9" i="9" s="1"/>
  <c r="BZ9" i="9" s="1"/>
  <c r="CA9" i="9" s="1"/>
  <c r="CB9" i="9" s="1"/>
  <c r="CC9" i="9" s="1"/>
  <c r="CD9" i="9" s="1"/>
  <c r="CE9" i="9" s="1"/>
  <c r="CF9" i="9" s="1"/>
  <c r="CG9" i="9" s="1"/>
  <c r="CH9" i="9" s="1"/>
  <c r="CI9" i="9" s="1"/>
  <c r="CJ9" i="9" s="1"/>
  <c r="CK9" i="9" s="1"/>
  <c r="CL9" i="9" s="1"/>
  <c r="CM9" i="9" s="1"/>
  <c r="CN9" i="9" s="1"/>
  <c r="CO9" i="9" s="1"/>
  <c r="CP9" i="9" s="1"/>
  <c r="CQ9" i="9" s="1"/>
  <c r="CR9" i="9" s="1"/>
  <c r="CS9" i="9" s="1"/>
  <c r="CT9" i="9" s="1"/>
  <c r="CU9" i="9" s="1"/>
  <c r="CV9" i="9" s="1"/>
  <c r="CW9" i="9" s="1"/>
  <c r="CX9" i="9" s="1"/>
  <c r="CY9" i="9" s="1"/>
  <c r="CZ9" i="9" s="1"/>
  <c r="DA9" i="9" s="1"/>
  <c r="DB9" i="9" s="1"/>
  <c r="DC9" i="9" s="1"/>
  <c r="DD9" i="9" s="1"/>
  <c r="DE9" i="9" s="1"/>
  <c r="DF9" i="9" s="1"/>
  <c r="DG9" i="9" s="1"/>
  <c r="DH9" i="9" s="1"/>
  <c r="DI9" i="9" s="1"/>
  <c r="DJ9" i="9" s="1"/>
  <c r="DK9" i="9" s="1"/>
  <c r="DL9" i="9" s="1"/>
  <c r="DM9" i="9" s="1"/>
  <c r="DN9" i="9" s="1"/>
  <c r="DO9" i="9" s="1"/>
  <c r="DP9" i="9" s="1"/>
  <c r="DQ9" i="9" s="1"/>
  <c r="DR9" i="9" s="1"/>
  <c r="H256" i="32" l="1"/>
  <c r="H257" i="32" s="1"/>
  <c r="C250" i="15"/>
  <c r="AR13" i="9"/>
  <c r="AQ21" i="9"/>
  <c r="AQ33" i="9"/>
  <c r="BJ13" i="9"/>
  <c r="BJ21" i="9" s="1"/>
  <c r="BD8" i="9"/>
  <c r="BI21" i="9"/>
  <c r="G256" i="32" l="1"/>
  <c r="B250" i="15"/>
  <c r="AR21" i="9"/>
  <c r="AR33" i="9"/>
  <c r="AS13" i="9"/>
  <c r="BK13" i="9"/>
  <c r="BE8" i="9"/>
  <c r="G257" i="32" l="1"/>
  <c r="G250" i="15"/>
  <c r="H250" i="15"/>
  <c r="F250" i="15"/>
  <c r="AS21" i="9"/>
  <c r="AS33" i="9"/>
  <c r="AT13" i="9"/>
  <c r="BK21" i="9"/>
  <c r="BL13" i="9"/>
  <c r="BF8" i="9"/>
  <c r="N256" i="32" l="1"/>
  <c r="F256" i="32" s="1"/>
  <c r="P257" i="32"/>
  <c r="E23" i="31" s="1"/>
  <c r="F257" i="32"/>
  <c r="J250" i="15"/>
  <c r="Q257" i="32"/>
  <c r="N257" i="32"/>
  <c r="AU13" i="9"/>
  <c r="AT21" i="9"/>
  <c r="AT33" i="9"/>
  <c r="BM13" i="9"/>
  <c r="BL21" i="9"/>
  <c r="BG8" i="9"/>
  <c r="E29" i="31" l="1"/>
  <c r="J7" i="15"/>
  <c r="F30" i="31"/>
  <c r="AV13" i="9"/>
  <c r="AU21" i="9"/>
  <c r="AU33" i="9"/>
  <c r="BN13" i="9"/>
  <c r="BM21" i="9"/>
  <c r="BH8" i="9"/>
  <c r="AW13" i="9" l="1"/>
  <c r="AV21" i="9"/>
  <c r="AV33" i="9"/>
  <c r="BO13" i="9"/>
  <c r="BN21" i="9"/>
  <c r="BI8" i="9"/>
  <c r="AX13" i="9" l="1"/>
  <c r="AW21" i="9"/>
  <c r="AW33" i="9"/>
  <c r="BO21" i="9"/>
  <c r="BP13" i="9"/>
  <c r="BJ8" i="9"/>
  <c r="AY13" i="9" l="1"/>
  <c r="AX21" i="9"/>
  <c r="AX33" i="9"/>
  <c r="BQ13" i="9"/>
  <c r="BK8" i="9"/>
  <c r="BP21" i="9"/>
  <c r="AY21" i="9" l="1"/>
  <c r="AY33" i="9"/>
  <c r="AZ13" i="9"/>
  <c r="BL8" i="9"/>
  <c r="BK12" i="9"/>
  <c r="BR13" i="9"/>
  <c r="BQ21" i="9"/>
  <c r="BA13" i="9" l="1"/>
  <c r="AZ21" i="9"/>
  <c r="AZ33" i="9"/>
  <c r="BR21" i="9"/>
  <c r="BS13" i="9"/>
  <c r="BK20" i="9"/>
  <c r="BK32" i="9"/>
  <c r="BL12" i="9"/>
  <c r="BM8" i="9"/>
  <c r="BA21" i="9" l="1"/>
  <c r="BA33" i="9"/>
  <c r="BB13" i="9"/>
  <c r="BS21" i="9"/>
  <c r="BT13" i="9"/>
  <c r="BM12" i="9"/>
  <c r="BN8" i="9"/>
  <c r="BL20" i="9"/>
  <c r="BL32" i="9"/>
  <c r="BC13" i="9" l="1"/>
  <c r="BB21" i="9"/>
  <c r="BB33" i="9"/>
  <c r="BO8" i="9"/>
  <c r="BN12" i="9"/>
  <c r="BM20" i="9"/>
  <c r="BM32" i="9"/>
  <c r="BU13" i="9"/>
  <c r="BT21" i="9"/>
  <c r="BD13" i="9" l="1"/>
  <c r="BC21" i="9"/>
  <c r="BC33" i="9"/>
  <c r="BU21" i="9"/>
  <c r="BN20" i="9"/>
  <c r="BN32" i="9"/>
  <c r="BV13" i="9"/>
  <c r="BO12" i="9"/>
  <c r="BP8" i="9"/>
  <c r="BE13" i="9" l="1"/>
  <c r="BD21" i="9"/>
  <c r="BD33" i="9"/>
  <c r="BV21" i="9"/>
  <c r="BW13" i="9"/>
  <c r="BP12" i="9"/>
  <c r="BQ8" i="9"/>
  <c r="BO32" i="9"/>
  <c r="BO20" i="9"/>
  <c r="BI33" i="9"/>
  <c r="BE21" i="9" l="1"/>
  <c r="BE33" i="9"/>
  <c r="BF13" i="9"/>
  <c r="BW21" i="9"/>
  <c r="BP20" i="9"/>
  <c r="BP32" i="9"/>
  <c r="BX13" i="9"/>
  <c r="BQ12" i="9"/>
  <c r="BR8" i="9"/>
  <c r="BJ33" i="9"/>
  <c r="BG13" i="9" l="1"/>
  <c r="BF21" i="9"/>
  <c r="BF33" i="9"/>
  <c r="BK33" i="9"/>
  <c r="BR12" i="9"/>
  <c r="BS8" i="9"/>
  <c r="BQ20" i="9"/>
  <c r="BQ32" i="9"/>
  <c r="BY13" i="9"/>
  <c r="BX21" i="9"/>
  <c r="BH13" i="9" l="1"/>
  <c r="BG21" i="9"/>
  <c r="BG33" i="9"/>
  <c r="BY21" i="9"/>
  <c r="BR20" i="9"/>
  <c r="BR32" i="9"/>
  <c r="BL33" i="9"/>
  <c r="BS12" i="9"/>
  <c r="BT8" i="9"/>
  <c r="BZ13" i="9"/>
  <c r="BK36" i="9"/>
  <c r="BH21" i="9" l="1"/>
  <c r="BH33" i="9"/>
  <c r="BS20" i="9"/>
  <c r="BS32" i="9"/>
  <c r="BM33" i="9"/>
  <c r="CA13" i="9"/>
  <c r="BZ21" i="9"/>
  <c r="BU8" i="9"/>
  <c r="BT12" i="9"/>
  <c r="BU12" i="9" l="1"/>
  <c r="BV8" i="9"/>
  <c r="CA21" i="9"/>
  <c r="CB13" i="9"/>
  <c r="BT32" i="9"/>
  <c r="BT20" i="9"/>
  <c r="BN33" i="9"/>
  <c r="CC13" i="9" l="1"/>
  <c r="BV12" i="9"/>
  <c r="BW8" i="9"/>
  <c r="BO33" i="9"/>
  <c r="CB21" i="9"/>
  <c r="BU20" i="9"/>
  <c r="BU32" i="9"/>
  <c r="CC21" i="9" l="1"/>
  <c r="BW12" i="9"/>
  <c r="BX8" i="9"/>
  <c r="BP33" i="9"/>
  <c r="BV20" i="9"/>
  <c r="BV32" i="9"/>
  <c r="CD13" i="9"/>
  <c r="CE13" i="9" l="1"/>
  <c r="BQ33" i="9"/>
  <c r="BX12" i="9"/>
  <c r="BY8" i="9"/>
  <c r="BW20" i="9"/>
  <c r="BW32" i="9"/>
  <c r="CD21" i="9"/>
  <c r="BY12" i="9" l="1"/>
  <c r="BZ8" i="9"/>
  <c r="BX20" i="9"/>
  <c r="BX32" i="9"/>
  <c r="BR33" i="9"/>
  <c r="CF13" i="9"/>
  <c r="CE21" i="9"/>
  <c r="CF21" i="9" l="1"/>
  <c r="BY20" i="9"/>
  <c r="BY32" i="9"/>
  <c r="BZ12" i="9"/>
  <c r="CA8" i="9"/>
  <c r="CG13" i="9"/>
  <c r="BS33" i="9"/>
  <c r="CG21" i="9" l="1"/>
  <c r="BT33" i="9"/>
  <c r="CH13" i="9"/>
  <c r="CA12" i="9"/>
  <c r="CB8" i="9"/>
  <c r="BZ32" i="9"/>
  <c r="BZ20" i="9"/>
  <c r="CA20" i="9" l="1"/>
  <c r="CA32" i="9"/>
  <c r="CH21" i="9"/>
  <c r="CI13" i="9"/>
  <c r="BU33" i="9"/>
  <c r="CC8" i="9"/>
  <c r="CB12" i="9"/>
  <c r="BV33" i="9" l="1"/>
  <c r="CB20" i="9"/>
  <c r="CB32" i="9"/>
  <c r="CI21" i="9"/>
  <c r="CC12" i="9"/>
  <c r="CD8" i="9"/>
  <c r="CJ13" i="9"/>
  <c r="CD12" i="9" l="1"/>
  <c r="CE8" i="9"/>
  <c r="CK13" i="9"/>
  <c r="CC20" i="9"/>
  <c r="CC32" i="9"/>
  <c r="CJ21" i="9"/>
  <c r="BW33" i="9"/>
  <c r="BX33" i="9" l="1"/>
  <c r="CF8" i="9"/>
  <c r="CE12" i="9"/>
  <c r="CK21" i="9"/>
  <c r="CL13" i="9"/>
  <c r="CD20" i="9"/>
  <c r="CD32" i="9"/>
  <c r="CL21" i="9" l="1"/>
  <c r="CM13" i="9"/>
  <c r="CE20" i="9"/>
  <c r="CE32" i="9"/>
  <c r="CG8" i="9"/>
  <c r="CF12" i="9"/>
  <c r="BY33" i="9"/>
  <c r="CF20" i="9" l="1"/>
  <c r="CF32" i="9"/>
  <c r="BZ33" i="9"/>
  <c r="CN13" i="9"/>
  <c r="CH8" i="9"/>
  <c r="CG12" i="9"/>
  <c r="CM21" i="9"/>
  <c r="CA33" i="9" l="1"/>
  <c r="CO13" i="9"/>
  <c r="CN21" i="9"/>
  <c r="CG20" i="9"/>
  <c r="CG32" i="9"/>
  <c r="CI8" i="9"/>
  <c r="CH12" i="9"/>
  <c r="CO21" i="9" l="1"/>
  <c r="CB33" i="9"/>
  <c r="CH20" i="9"/>
  <c r="CH32" i="9"/>
  <c r="CJ8" i="9"/>
  <c r="CI12" i="9"/>
  <c r="CP13" i="9"/>
  <c r="CP21" i="9" l="1"/>
  <c r="CQ13" i="9"/>
  <c r="CK8" i="9"/>
  <c r="CJ12" i="9"/>
  <c r="CC33" i="9"/>
  <c r="CI32" i="9"/>
  <c r="CI20" i="9"/>
  <c r="CD33" i="9" l="1"/>
  <c r="CQ21" i="9"/>
  <c r="CJ20" i="9"/>
  <c r="CJ32" i="9"/>
  <c r="CK12" i="9"/>
  <c r="CL8" i="9"/>
  <c r="CR13" i="9"/>
  <c r="CR21" i="9" l="1"/>
  <c r="CK20" i="9"/>
  <c r="CK32" i="9"/>
  <c r="CL12" i="9"/>
  <c r="CM8" i="9"/>
  <c r="CS13" i="9"/>
  <c r="CE33" i="9"/>
  <c r="CF33" i="9" l="1"/>
  <c r="CT13" i="9"/>
  <c r="CL32" i="9"/>
  <c r="CL20" i="9"/>
  <c r="CS21" i="9"/>
  <c r="CN8" i="9"/>
  <c r="CM12" i="9"/>
  <c r="CM32" i="9" l="1"/>
  <c r="CM20" i="9"/>
  <c r="CG33" i="9"/>
  <c r="CU13" i="9"/>
  <c r="CO8" i="9"/>
  <c r="CN12" i="9"/>
  <c r="CT21" i="9"/>
  <c r="CV13" i="9" l="1"/>
  <c r="CH33" i="9"/>
  <c r="CU21" i="9"/>
  <c r="CO12" i="9"/>
  <c r="CP8" i="9"/>
  <c r="CN32" i="9"/>
  <c r="CN20" i="9"/>
  <c r="CO32" i="9" l="1"/>
  <c r="CO20" i="9"/>
  <c r="CV21" i="9"/>
  <c r="CI33" i="9"/>
  <c r="CW13" i="9"/>
  <c r="CQ8" i="9"/>
  <c r="CP12" i="9"/>
  <c r="CP20" i="9" l="1"/>
  <c r="CP32" i="9"/>
  <c r="CX13" i="9"/>
  <c r="CQ12" i="9"/>
  <c r="CR8" i="9"/>
  <c r="CW21" i="9"/>
  <c r="CJ33" i="9"/>
  <c r="CQ20" i="9" l="1"/>
  <c r="CQ32" i="9"/>
  <c r="CX21" i="9"/>
  <c r="CY13" i="9"/>
  <c r="CK33" i="9"/>
  <c r="CR12" i="9"/>
  <c r="CS8" i="9"/>
  <c r="CS12" i="9" l="1"/>
  <c r="CT8" i="9"/>
  <c r="CR20" i="9"/>
  <c r="CR32" i="9"/>
  <c r="CL33" i="9"/>
  <c r="CZ13" i="9"/>
  <c r="CY21" i="9"/>
  <c r="DA13" i="9" l="1"/>
  <c r="CS20" i="9"/>
  <c r="CS32" i="9"/>
  <c r="CM33" i="9"/>
  <c r="CZ21" i="9"/>
  <c r="CU8" i="9"/>
  <c r="CT12" i="9"/>
  <c r="CT20" i="9" l="1"/>
  <c r="CT32" i="9"/>
  <c r="CU12" i="9"/>
  <c r="CV8" i="9"/>
  <c r="DA21" i="9"/>
  <c r="CN33" i="9"/>
  <c r="DB13" i="9"/>
  <c r="DB21" i="9" l="1"/>
  <c r="CU32" i="9"/>
  <c r="CU20" i="9"/>
  <c r="DC13" i="9"/>
  <c r="CO33" i="9"/>
  <c r="CW8" i="9"/>
  <c r="CV12" i="9"/>
  <c r="CV32" i="9" l="1"/>
  <c r="CV20" i="9"/>
  <c r="CP33" i="9"/>
  <c r="DC21" i="9"/>
  <c r="CW12" i="9"/>
  <c r="CX8" i="9"/>
  <c r="DD13" i="9"/>
  <c r="CQ33" i="9" l="1"/>
  <c r="DD21" i="9"/>
  <c r="CY8" i="9"/>
  <c r="CX12" i="9"/>
  <c r="DE13" i="9"/>
  <c r="CW20" i="9"/>
  <c r="CW32" i="9"/>
  <c r="CX20" i="9" l="1"/>
  <c r="CX32" i="9"/>
  <c r="CR33" i="9"/>
  <c r="CY12" i="9"/>
  <c r="CZ8" i="9"/>
  <c r="DF13" i="9"/>
  <c r="DE21" i="9"/>
  <c r="DA8" i="9" l="1"/>
  <c r="CZ12" i="9"/>
  <c r="DG13" i="9"/>
  <c r="CY20" i="9"/>
  <c r="CY32" i="9"/>
  <c r="CS33" i="9"/>
  <c r="DF21" i="9"/>
  <c r="DA12" i="9" l="1"/>
  <c r="DB8" i="9"/>
  <c r="CZ20" i="9"/>
  <c r="CZ32" i="9"/>
  <c r="CT33" i="9"/>
  <c r="DH13" i="9"/>
  <c r="DG21" i="9"/>
  <c r="DB12" i="9" l="1"/>
  <c r="DC8" i="9"/>
  <c r="DH21" i="9"/>
  <c r="DA32" i="9"/>
  <c r="DA20" i="9"/>
  <c r="DI13" i="9"/>
  <c r="CU33" i="9"/>
  <c r="DB32" i="9" l="1"/>
  <c r="DB20" i="9"/>
  <c r="DI21" i="9"/>
  <c r="DD8" i="9"/>
  <c r="DC12" i="9"/>
  <c r="CV33" i="9"/>
  <c r="DJ13" i="9"/>
  <c r="DC20" i="9" l="1"/>
  <c r="DC32" i="9"/>
  <c r="DJ21" i="9"/>
  <c r="CW33" i="9"/>
  <c r="DD12" i="9"/>
  <c r="DE8" i="9"/>
  <c r="DK13" i="9"/>
  <c r="DL13" i="9" l="1"/>
  <c r="DF8" i="9"/>
  <c r="DE12" i="9"/>
  <c r="DK21" i="9"/>
  <c r="DD20" i="9"/>
  <c r="DD32" i="9"/>
  <c r="CX33" i="9"/>
  <c r="DE20" i="9" l="1"/>
  <c r="DE32" i="9"/>
  <c r="DL21" i="9"/>
  <c r="DG8" i="9"/>
  <c r="DF12" i="9"/>
  <c r="CY33" i="9"/>
  <c r="DM13" i="9"/>
  <c r="DH8" i="9" l="1"/>
  <c r="DG12" i="9"/>
  <c r="CZ33" i="9"/>
  <c r="DN13" i="9"/>
  <c r="DF20" i="9"/>
  <c r="DF32" i="9"/>
  <c r="DM21" i="9"/>
  <c r="DO13" i="9" l="1"/>
  <c r="DH12" i="9"/>
  <c r="DI8" i="9"/>
  <c r="DN21" i="9"/>
  <c r="DA33" i="9"/>
  <c r="DG20" i="9"/>
  <c r="DG32" i="9"/>
  <c r="DH20" i="9" l="1"/>
  <c r="DH32" i="9"/>
  <c r="DO21" i="9"/>
  <c r="DP13" i="9"/>
  <c r="DB33" i="9"/>
  <c r="DJ8" i="9"/>
  <c r="DI12" i="9"/>
  <c r="DI32" i="9" l="1"/>
  <c r="DI20" i="9"/>
  <c r="DP21" i="9"/>
  <c r="DJ12" i="9"/>
  <c r="DK8" i="9"/>
  <c r="DC33" i="9"/>
  <c r="DR13" i="9"/>
  <c r="DQ13" i="9"/>
  <c r="DJ20" i="9" l="1"/>
  <c r="DJ32" i="9"/>
  <c r="DQ21" i="9"/>
  <c r="DD33" i="9"/>
  <c r="DR21" i="9"/>
  <c r="DL8" i="9"/>
  <c r="DK12" i="9"/>
  <c r="DL12" i="9" l="1"/>
  <c r="DM8" i="9"/>
  <c r="DE33" i="9"/>
  <c r="DK32" i="9"/>
  <c r="DK20" i="9"/>
  <c r="DF33" i="9" l="1"/>
  <c r="DN8" i="9"/>
  <c r="DM12" i="9"/>
  <c r="DL20" i="9"/>
  <c r="DL32" i="9"/>
  <c r="DM20" i="9" l="1"/>
  <c r="DM32" i="9"/>
  <c r="DG33" i="9"/>
  <c r="DO8" i="9"/>
  <c r="DN12" i="9"/>
  <c r="DP8" i="9" l="1"/>
  <c r="DO12" i="9"/>
  <c r="DH33" i="9"/>
  <c r="DN32" i="9"/>
  <c r="DN20" i="9"/>
  <c r="DI33" i="9" l="1"/>
  <c r="DO32" i="9"/>
  <c r="DO20" i="9"/>
  <c r="DP12" i="9"/>
  <c r="DQ8" i="9"/>
  <c r="DQ12" i="9" l="1"/>
  <c r="DR8" i="9"/>
  <c r="DR12" i="9" s="1"/>
  <c r="DJ33" i="9"/>
  <c r="DP20" i="9"/>
  <c r="DP32" i="9"/>
  <c r="DR32" i="9" l="1"/>
  <c r="DR20" i="9"/>
  <c r="DQ20" i="9"/>
  <c r="DQ32" i="9"/>
  <c r="DK33" i="9"/>
  <c r="DL33" i="9" l="1"/>
  <c r="DM33" i="9" l="1"/>
  <c r="DN33" i="9" l="1"/>
  <c r="DO33" i="9" l="1"/>
  <c r="DP33" i="9" l="1"/>
  <c r="DQ33" i="9" l="1"/>
  <c r="DR33" i="9" l="1"/>
  <c r="C12" i="9" l="1"/>
  <c r="D12" i="9" l="1"/>
  <c r="E12" i="9" l="1"/>
  <c r="F12" i="9" l="1"/>
  <c r="G12" i="9" l="1"/>
  <c r="H12" i="9" l="1"/>
  <c r="I12" i="9" l="1"/>
  <c r="J12" i="9" l="1"/>
  <c r="I20" i="9"/>
  <c r="I32" i="9"/>
  <c r="K12" i="9" l="1"/>
  <c r="J20" i="9"/>
  <c r="J32" i="9"/>
  <c r="L12" i="9" l="1"/>
  <c r="K20" i="9"/>
  <c r="K32" i="9"/>
  <c r="M12" i="9" l="1"/>
  <c r="L20" i="9"/>
  <c r="L32" i="9"/>
  <c r="M20" i="9" l="1"/>
  <c r="M32" i="9"/>
  <c r="N12" i="9"/>
  <c r="O12" i="9" l="1"/>
  <c r="N20" i="9"/>
  <c r="N32" i="9"/>
  <c r="P12" i="9" l="1"/>
  <c r="O20" i="9"/>
  <c r="O32" i="9"/>
  <c r="Q12" i="9" l="1"/>
  <c r="P20" i="9"/>
  <c r="P32" i="9"/>
  <c r="R12" i="9" l="1"/>
  <c r="Q20" i="9"/>
  <c r="Q32" i="9"/>
  <c r="R20" i="9" l="1"/>
  <c r="R32" i="9"/>
  <c r="S12" i="9"/>
  <c r="T12" i="9" l="1"/>
  <c r="S20" i="9"/>
  <c r="S32" i="9"/>
  <c r="T20" i="9" l="1"/>
  <c r="T32" i="9"/>
  <c r="U12" i="9"/>
  <c r="V12" i="9" l="1"/>
  <c r="U20" i="9"/>
  <c r="U32" i="9"/>
  <c r="V20" i="9" l="1"/>
  <c r="V32" i="9"/>
  <c r="W12" i="9"/>
  <c r="W20" i="9" l="1"/>
  <c r="W32" i="9"/>
  <c r="X12" i="9"/>
  <c r="Y12" i="9" l="1"/>
  <c r="X20" i="9"/>
  <c r="X32" i="9"/>
  <c r="Y20" i="9" l="1"/>
  <c r="Y32" i="9"/>
  <c r="Z12" i="9"/>
  <c r="Z20" i="9" l="1"/>
  <c r="Z32" i="9"/>
  <c r="AA12" i="9"/>
  <c r="AA20" i="9" l="1"/>
  <c r="AA32" i="9"/>
  <c r="AB12" i="9"/>
  <c r="AB20" i="9" l="1"/>
  <c r="AB32" i="9"/>
  <c r="AC12" i="9"/>
  <c r="AC20" i="9" l="1"/>
  <c r="AC32" i="9"/>
  <c r="AD12" i="9"/>
  <c r="AE12" i="9" l="1"/>
  <c r="AD20" i="9"/>
  <c r="AD32" i="9"/>
  <c r="AF12" i="9" l="1"/>
  <c r="AE20" i="9"/>
  <c r="AE32" i="9"/>
  <c r="AG12" i="9" l="1"/>
  <c r="AF20" i="9"/>
  <c r="AF32" i="9"/>
  <c r="AH12" i="9" l="1"/>
  <c r="AG20" i="9"/>
  <c r="AG32" i="9"/>
  <c r="AI12" i="9" l="1"/>
  <c r="AH20" i="9"/>
  <c r="AH32" i="9"/>
  <c r="AI20" i="9" l="1"/>
  <c r="AI32" i="9"/>
  <c r="AJ12" i="9"/>
  <c r="AK12" i="9" l="1"/>
  <c r="AJ20" i="9"/>
  <c r="AJ32" i="9"/>
  <c r="AL12" i="9" l="1"/>
  <c r="AK20" i="9"/>
  <c r="AK32" i="9"/>
  <c r="AM12" i="9" l="1"/>
  <c r="AL20" i="9"/>
  <c r="AL32" i="9"/>
  <c r="AN12" i="9" l="1"/>
  <c r="AM20" i="9"/>
  <c r="AM32" i="9"/>
  <c r="AO12" i="9" l="1"/>
  <c r="AN20" i="9"/>
  <c r="AN32" i="9"/>
  <c r="AO20" i="9" l="1"/>
  <c r="AO32" i="9"/>
  <c r="AP12" i="9"/>
  <c r="AQ12" i="9" l="1"/>
  <c r="AP20" i="9"/>
  <c r="AP32" i="9"/>
  <c r="AR12" i="9" l="1"/>
  <c r="AQ20" i="9"/>
  <c r="AQ32" i="9"/>
  <c r="AR20" i="9" l="1"/>
  <c r="AR32" i="9"/>
  <c r="AS12" i="9"/>
  <c r="AT12" i="9" l="1"/>
  <c r="AS20" i="9"/>
  <c r="AS32" i="9"/>
  <c r="AU12" i="9" l="1"/>
  <c r="AT20" i="9"/>
  <c r="AT32" i="9"/>
  <c r="AU20" i="9" l="1"/>
  <c r="AU32" i="9"/>
  <c r="AV12" i="9"/>
  <c r="AV20" i="9" l="1"/>
  <c r="AV32" i="9"/>
  <c r="AW12" i="9"/>
  <c r="AW20" i="9" l="1"/>
  <c r="AW32" i="9"/>
  <c r="AX12" i="9"/>
  <c r="AX20" i="9" l="1"/>
  <c r="AX32" i="9"/>
  <c r="AY12" i="9"/>
  <c r="AY20" i="9" l="1"/>
  <c r="AY32" i="9"/>
  <c r="AZ12" i="9"/>
  <c r="BA12" i="9" l="1"/>
  <c r="AZ20" i="9"/>
  <c r="AZ32" i="9"/>
  <c r="BB12" i="9" l="1"/>
  <c r="BA20" i="9"/>
  <c r="BA32" i="9"/>
  <c r="BC12" i="9" l="1"/>
  <c r="BB32" i="9"/>
  <c r="BB20" i="9"/>
  <c r="BD12" i="9" l="1"/>
  <c r="BC20" i="9"/>
  <c r="BC32" i="9"/>
  <c r="BD32" i="9" l="1"/>
  <c r="BD20" i="9"/>
  <c r="BE12" i="9"/>
  <c r="BO11" i="9"/>
  <c r="BF12" i="9" l="1"/>
  <c r="BE20" i="9"/>
  <c r="BE32" i="9"/>
  <c r="BG12" i="9" l="1"/>
  <c r="BF32" i="9"/>
  <c r="BF20" i="9"/>
  <c r="BH12" i="9" l="1"/>
  <c r="BG32" i="9"/>
  <c r="BG20" i="9"/>
  <c r="BI12" i="9" l="1"/>
  <c r="BH20" i="9"/>
  <c r="BH32" i="9"/>
  <c r="BJ12" i="9" l="1"/>
  <c r="BI20" i="9"/>
  <c r="BI32" i="9"/>
  <c r="BJ20" i="9" l="1"/>
  <c r="BJ32" i="9"/>
  <c r="BL11" i="9"/>
  <c r="BN11" i="9"/>
</calcChain>
</file>

<file path=xl/sharedStrings.xml><?xml version="1.0" encoding="utf-8"?>
<sst xmlns="http://schemas.openxmlformats.org/spreadsheetml/2006/main" count="639" uniqueCount="178">
  <si>
    <t>Авто</t>
  </si>
  <si>
    <t>страховка</t>
  </si>
  <si>
    <t>Ипотека</t>
  </si>
  <si>
    <t>% доход</t>
  </si>
  <si>
    <t>ставки резерва</t>
  </si>
  <si>
    <t>90+ dpd</t>
  </si>
  <si>
    <t>винтаж 1-30 dpd</t>
  </si>
  <si>
    <t>винтаж 0 dpd</t>
  </si>
  <si>
    <t>Выдачи</t>
  </si>
  <si>
    <t>Действующие</t>
  </si>
  <si>
    <t>Портфель</t>
  </si>
  <si>
    <t>Up-front</t>
  </si>
  <si>
    <t>%% income</t>
  </si>
  <si>
    <t>АВТО</t>
  </si>
  <si>
    <t>ИПО</t>
  </si>
  <si>
    <t>%% expences</t>
  </si>
  <si>
    <t>Сума</t>
  </si>
  <si>
    <t>триггеры</t>
  </si>
  <si>
    <t>приемлемые FR</t>
  </si>
  <si>
    <t>Способ погашения</t>
  </si>
  <si>
    <t>комис. за выдачу</t>
  </si>
  <si>
    <t>FPD</t>
  </si>
  <si>
    <t>0--&gt;1</t>
  </si>
  <si>
    <t>Current</t>
  </si>
  <si>
    <t>цена ресурса</t>
  </si>
  <si>
    <t>NIM</t>
  </si>
  <si>
    <t>Ср.срок кредита</t>
  </si>
  <si>
    <t>возмещение от СК</t>
  </si>
  <si>
    <t>30+3MOB</t>
  </si>
  <si>
    <t>1--&gt;2</t>
  </si>
  <si>
    <t>1--30 dpd</t>
  </si>
  <si>
    <t>CoR</t>
  </si>
  <si>
    <t>Срок с учетом доср.погаш</t>
  </si>
  <si>
    <t>ежемес.комис.</t>
  </si>
  <si>
    <t>Граничный NPL</t>
  </si>
  <si>
    <t>2--&gt;3</t>
  </si>
  <si>
    <t>31--60 dpd</t>
  </si>
  <si>
    <t>АУР</t>
  </si>
  <si>
    <t>3--&gt;4</t>
  </si>
  <si>
    <t>61--90 dpd</t>
  </si>
  <si>
    <t>EROA</t>
  </si>
  <si>
    <t>IRR после риска =</t>
  </si>
  <si>
    <t>ср.активы</t>
  </si>
  <si>
    <t xml:space="preserve">  =ЕСЛИОШИБКА((L10+M10*(1-$O$3)+N10*(1-$O$4)+O10*(1-$O$5))*(J11/J10)*(1-M11);0)</t>
  </si>
  <si>
    <t>эталонный винтаж</t>
  </si>
  <si>
    <t>винтажи просрочки</t>
  </si>
  <si>
    <t>портфель</t>
  </si>
  <si>
    <t>PnL</t>
  </si>
  <si>
    <t>OPEX &amp; APEX</t>
  </si>
  <si>
    <t>MOB</t>
  </si>
  <si>
    <t>Сумма долга</t>
  </si>
  <si>
    <t>Платеж тело</t>
  </si>
  <si>
    <t>Платеж %</t>
  </si>
  <si>
    <t>Комиссия за выдачу</t>
  </si>
  <si>
    <t>Страховка</t>
  </si>
  <si>
    <t>Ежемес. комиссия</t>
  </si>
  <si>
    <t>Эталон выгашения</t>
  </si>
  <si>
    <t>винтаж выгашения</t>
  </si>
  <si>
    <t>Доля NL</t>
  </si>
  <si>
    <t>Работающий портфель</t>
  </si>
  <si>
    <t>Неработающий портфель</t>
  </si>
  <si>
    <t>Резерв</t>
  </si>
  <si>
    <t>% расход (фондирование)</t>
  </si>
  <si>
    <t>комис.доход</t>
  </si>
  <si>
    <t>страховка (выносим отдельно)</t>
  </si>
  <si>
    <t>дофрм.резерва</t>
  </si>
  <si>
    <t>NIM annualized</t>
  </si>
  <si>
    <t>CoR annualized</t>
  </si>
  <si>
    <t>денежные потоки после риска</t>
  </si>
  <si>
    <t>операционные расходы</t>
  </si>
  <si>
    <t>продажи</t>
  </si>
  <si>
    <t>верификация</t>
  </si>
  <si>
    <t>сопровождение</t>
  </si>
  <si>
    <t>Collection</t>
  </si>
  <si>
    <t>недополученные доходы</t>
  </si>
  <si>
    <t>Первоначальный взнос</t>
  </si>
  <si>
    <t>%% ставка</t>
  </si>
  <si>
    <t>страховка жизнь</t>
  </si>
  <si>
    <t>страховка имущество</t>
  </si>
  <si>
    <t>страховка жизнь, мес</t>
  </si>
  <si>
    <t>страховка имущество, мес</t>
  </si>
  <si>
    <t>срок</t>
  </si>
  <si>
    <t>сумма</t>
  </si>
  <si>
    <t>SAC</t>
  </si>
  <si>
    <t>Vendor front margin</t>
  </si>
  <si>
    <t>комиссия за выдачу</t>
  </si>
  <si>
    <t>rev share</t>
  </si>
  <si>
    <t>result</t>
  </si>
  <si>
    <t>client</t>
  </si>
  <si>
    <t>комис</t>
  </si>
  <si>
    <t>Аннутитетная выплата</t>
  </si>
  <si>
    <t>Расход клиента</t>
  </si>
  <si>
    <t>AUTO</t>
  </si>
  <si>
    <t>Доход банка</t>
  </si>
  <si>
    <t>Ипотека, эфф ставка</t>
  </si>
  <si>
    <t>Ипотека, ср. годовая доходность</t>
  </si>
  <si>
    <t>маржа</t>
  </si>
  <si>
    <t>Страховка жизни</t>
  </si>
  <si>
    <t>Страховка имущества</t>
  </si>
  <si>
    <t>Затраты на услуги, связанные с выдачей</t>
  </si>
  <si>
    <t>Доход при выдаче от продавца</t>
  </si>
  <si>
    <t>Денежные потоки (клиент)</t>
  </si>
  <si>
    <t>Денежные потоки (банк)</t>
  </si>
  <si>
    <t>Стоимость залога</t>
  </si>
  <si>
    <t>LTV</t>
  </si>
  <si>
    <t>Доход от продавца</t>
  </si>
  <si>
    <t>страховка жизни</t>
  </si>
  <si>
    <t>страховка имущества</t>
  </si>
  <si>
    <t>Другие затраты при оформлении</t>
  </si>
  <si>
    <t>IRR клиента =</t>
  </si>
  <si>
    <t>IRR банка =</t>
  </si>
  <si>
    <t>0,005 - 0,14</t>
  </si>
  <si>
    <t>0,15 - 0,36</t>
  </si>
  <si>
    <t>0,37 - 0,64</t>
  </si>
  <si>
    <t>0,65 - 0,99</t>
  </si>
  <si>
    <t>1,0</t>
  </si>
  <si>
    <t>класс</t>
  </si>
  <si>
    <t>диапазон PD</t>
  </si>
  <si>
    <t>от</t>
  </si>
  <si>
    <t>до</t>
  </si>
  <si>
    <t>среднее</t>
  </si>
  <si>
    <t>диапазон если есть статистика</t>
  </si>
  <si>
    <t>диапазон, если нет статистики</t>
  </si>
  <si>
    <t>среднее в нашем диапазоне</t>
  </si>
  <si>
    <t>% ставка номинал 1 год</t>
  </si>
  <si>
    <t>% ставка со 2 года</t>
  </si>
  <si>
    <t>ЧИСТВНДОХ =</t>
  </si>
  <si>
    <t>Класика</t>
  </si>
  <si>
    <t>Мотивация за продажу</t>
  </si>
  <si>
    <t>Затраты на привлечение (мотивация)</t>
  </si>
  <si>
    <t>АТ Банк "Кредит Дніпро"</t>
  </si>
  <si>
    <t>Калькулятор вартості продукту</t>
  </si>
  <si>
    <t>Строк кредиту, міс:</t>
  </si>
  <si>
    <t>Бажаний обсяг кредиту, грн:</t>
  </si>
  <si>
    <t>Страхування життя, від залишку кредиту:</t>
  </si>
  <si>
    <t>Місяць</t>
  </si>
  <si>
    <t>Страхування майна, від його вартості:</t>
  </si>
  <si>
    <t>Послуги нотаріуса, грн:</t>
  </si>
  <si>
    <t>Послуги оцінювача, грн:</t>
  </si>
  <si>
    <t>Загальні витрати за споживчим кредитом, грн:</t>
  </si>
  <si>
    <t>Загальна вартість кредиту, грн:</t>
  </si>
  <si>
    <t>Комісія за видачу, грн:</t>
  </si>
  <si>
    <t>Реальна річна процентна ставка:</t>
  </si>
  <si>
    <t>Річна преоцентна ставка:</t>
  </si>
  <si>
    <t>Схема погашення:</t>
  </si>
  <si>
    <t>Мінімальний перший внесок, грн:</t>
  </si>
  <si>
    <t>№ з/п</t>
  </si>
  <si>
    <t>Дата платежу</t>
  </si>
  <si>
    <t>Кількість днів у розрахун-ковому періоді</t>
  </si>
  <si>
    <t>Чиста сума кредиту/сума платежу за розрахунковий період, грн.</t>
  </si>
  <si>
    <t>Види платежів за кредитом</t>
  </si>
  <si>
    <t>Реальна річна процентна ставка, %</t>
  </si>
  <si>
    <t>Загальна вартість кредиту, грн</t>
  </si>
  <si>
    <t>Сума кредиту за договором</t>
  </si>
  <si>
    <t>проценти за користування кредитом</t>
  </si>
  <si>
    <t>Банку</t>
  </si>
  <si>
    <t>Третіх осіб</t>
  </si>
  <si>
    <t>за обслуговування кредитної заборгованості, грн</t>
  </si>
  <si>
    <t>розрахунково-касове обслуговування, грн</t>
  </si>
  <si>
    <t>комісія за надання кредиту, грн</t>
  </si>
  <si>
    <t>Послуги нотаріуса, грн.</t>
  </si>
  <si>
    <t>послуги оцінювача, грн</t>
  </si>
  <si>
    <t>послуги страховика, грн</t>
  </si>
  <si>
    <t>платежи до бюджету , грн</t>
  </si>
  <si>
    <t>Усього:</t>
  </si>
  <si>
    <t xml:space="preserve">Клієнт, підписавши цей Додаток, також ознайомлений Банком, що сукупна вартість кредиту та реальна процента ставка може бути збільшена на вартість наданих третіми особами супутніх послуг, а саме: на вартість нотаріальних послуг відповідно до ст.31 Закону України "Про нотаріат", на вартість послуг із страхування майна, відповідно до умов договору страхування та Закону України "Про страхування", на вартість послуг незалежного оцінювача, відповідно до умов договору з незалежним оцінювачем та Закону України "Про оцінку майна, майнових прав та професійну оціночну діяльність в Україні", на вартість послуг реєстратора за надання витягів з Державного реєстру обтяжень нерухомого майна  та з Державного реєстру обтяжень рухомого майна.
Також сума платежу, сукупна вартість кредиту та орієнтовна реальна процентна ставка змінюються відповідним чином у разі зміни Індексу UIRD.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</si>
  <si>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</si>
  <si>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</si>
  <si>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</si>
  <si>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Щомісячний платіж (ануїтет/класика):</t>
  </si>
  <si>
    <t>Державне мито:</t>
  </si>
  <si>
    <t>Обов'язкове пенсійне страхування:</t>
  </si>
  <si>
    <t>ОРІЄНТОВНИЙ ГРАФІК ПЛАТЕЖІВ /РОЗРАХУНОК ЗАГАЛЬНОЇ ВАРТОСТІ КРЕДИТУ ДЛЯ КЛІЄНТА ТА РЕАЛЬНОЇ РІЧНОЇ ПРОЦЕНТНОЇ СТАВКИ</t>
  </si>
  <si>
    <t>(сума на перший рік)</t>
  </si>
  <si>
    <t>Вартість забезпечення (в.т.ч. додаткового), грн:</t>
  </si>
  <si>
    <t>Максимальний обсяг кредиту, грн (50% від вартості):</t>
  </si>
  <si>
    <t>"Кредит під заставу нерухомості"</t>
  </si>
  <si>
    <t>платежі за супровідні послуги</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</si>
</sst>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_-;_-* &quot;-&quot;??_₴_-;_-@_-"/>
    <numFmt numFmtId="164" formatCode="[$-409]mmm\-yy;@"/>
    <numFmt numFmtId="165" formatCode="0.0%"/>
    <numFmt numFmtId="166" formatCode="_-* #,##0.00\ _г_р_н_._-;\-* #,##0.00\ _г_р_н_._-;_-* &quot;-&quot;??\ _г_р_н_._-;_-@_-"/>
    <numFmt numFmtId="167" formatCode="_-* #,##0_₴_-;\-* #,##0_₴_-;_-* &quot;-&quot;??_₴_-;_-@_-"/>
    <numFmt numFmtId="168" formatCode="#,##0.000"/>
    <numFmt numFmtId="169" formatCode="0.00000%"/>
    <numFmt numFmtId="170" formatCode="#,##0&quot;₴&quot;"/>
    <numFmt numFmtId="171" formatCode="#,##0.00&quot;₴&quot;"/>
  </numFmts>
  <fonts count="2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1"/>
      <color theme="1"/>
      <name val="Calibri"/>
      <family val="2"/>
      <charset val="204"/>
    </font>
    <font>
      <b/>
      <i/>
      <sz val="11"/>
      <color theme="1"/>
      <name val="Calibri"/>
      <family val="2"/>
      <charset val="204"/>
      <scheme val="minor"/>
    </font>
    <font>
      <sz val="10"/>
      <name val="Arial"/>
      <family val="2"/>
      <charset val="204"/>
    </font>
    <font>
      <b/>
      <sz val="10"/>
      <name val="Arial"/>
      <family val="2"/>
      <charset val="204"/>
    </font>
    <font>
      <sz val="10"/>
      <color theme="0" tint="-0.499984740745262"/>
      <name val="Arial"/>
      <family val="2"/>
      <charset val="204"/>
    </font>
    <font>
      <sz val="8"/>
      <color theme="1"/>
      <name val="Arial"/>
      <family val="2"/>
    </font>
    <font>
      <sz val="9"/>
      <name val="Arial"/>
      <family val="2"/>
    </font>
    <font>
      <sz val="10"/>
      <name val="Arial Cyr"/>
      <charset val="204"/>
    </font>
    <font>
      <sz val="10"/>
      <color theme="1"/>
      <name val="Times New Roman"/>
      <family val="1"/>
      <charset val="204"/>
    </font>
    <font>
      <sz val="9"/>
      <name val="Arial"/>
      <family val="2"/>
      <charset val="204"/>
    </font>
    <font>
      <sz val="11"/>
      <color rgb="FF00B050"/>
      <name val="Calibri"/>
      <family val="2"/>
      <scheme val="minor"/>
    </font>
    <font>
      <i/>
      <sz val="9"/>
      <color theme="1" tint="0.499984740745262"/>
      <name val="Calibri"/>
      <family val="2"/>
      <charset val="204"/>
      <scheme val="minor"/>
    </font>
    <font>
      <b/>
      <sz val="12"/>
      <color theme="1"/>
      <name val="Calibri"/>
      <family val="2"/>
      <charset val="204"/>
      <scheme val="minor"/>
    </font>
    <font>
      <b/>
      <sz val="11"/>
      <color theme="1"/>
      <name val="Times New Roman"/>
      <family val="1"/>
      <charset val="204"/>
    </font>
    <font>
      <sz val="11"/>
      <color rgb="FFFF0000"/>
      <name val="Calibri"/>
      <family val="2"/>
      <scheme val="minor"/>
    </font>
    <font>
      <sz val="11"/>
      <name val="Calibri"/>
      <family val="2"/>
      <charset val="204"/>
      <scheme val="minor"/>
    </font>
    <font>
      <sz val="11"/>
      <color rgb="FFFF0000"/>
      <name val="Times New Roman"/>
      <family val="1"/>
      <charset val="204"/>
    </font>
    <font>
      <sz val="10"/>
      <color rgb="FFFF0000"/>
      <name val="Arial Cyr"/>
      <charset val="204"/>
    </font>
    <font>
      <sz val="11"/>
      <name val="Times New Roman"/>
      <family val="1"/>
      <charset val="204"/>
    </font>
    <font>
      <sz val="11"/>
      <color theme="1" tint="0.499984740745262"/>
      <name val="Calibri"/>
      <family val="2"/>
      <charset val="204"/>
      <scheme val="minor"/>
    </font>
    <font>
      <sz val="11"/>
      <color theme="1" tint="0.499984740745262"/>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20">
    <xf numFmtId="0" fontId="0" fillId="0" borderId="0"/>
    <xf numFmtId="0" fontId="5" fillId="0" borderId="0"/>
    <xf numFmtId="9" fontId="4" fillId="0" borderId="0" applyFont="0" applyFill="0" applyBorder="0" applyAlignment="0" applyProtection="0"/>
    <xf numFmtId="0" fontId="4" fillId="0" borderId="0"/>
    <xf numFmtId="0" fontId="7" fillId="0" borderId="0"/>
    <xf numFmtId="0" fontId="8" fillId="0" borderId="0"/>
    <xf numFmtId="9" fontId="7" fillId="0" borderId="0" applyFont="0" applyFill="0" applyBorder="0" applyAlignment="0" applyProtection="0"/>
    <xf numFmtId="0" fontId="10" fillId="0" borderId="0"/>
    <xf numFmtId="0" fontId="13" fillId="0" borderId="0"/>
    <xf numFmtId="0" fontId="10" fillId="0" borderId="0" applyNumberFormat="0" applyFont="0" applyFill="0" applyBorder="0" applyAlignment="0" applyProtection="0"/>
    <xf numFmtId="0" fontId="7" fillId="0" borderId="0"/>
    <xf numFmtId="0" fontId="3" fillId="0" borderId="0"/>
    <xf numFmtId="0" fontId="14" fillId="0" borderId="0"/>
    <xf numFmtId="0" fontId="15" fillId="0" borderId="0"/>
    <xf numFmtId="0" fontId="15" fillId="0" borderId="0"/>
    <xf numFmtId="0" fontId="2" fillId="0" borderId="0"/>
    <xf numFmtId="9" fontId="2"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0" fontId="7" fillId="0" borderId="0"/>
  </cellStyleXfs>
  <cellXfs count="184">
    <xf numFmtId="0" fontId="0" fillId="0" borderId="0" xfId="0"/>
    <xf numFmtId="0" fontId="0" fillId="0" borderId="0" xfId="0" applyBorder="1"/>
    <xf numFmtId="4" fontId="0" fillId="0" borderId="0" xfId="0" applyNumberFormat="1"/>
    <xf numFmtId="3" fontId="0" fillId="0" borderId="0" xfId="0" applyNumberFormat="1"/>
    <xf numFmtId="1" fontId="0" fillId="0" borderId="0" xfId="0" applyNumberFormat="1"/>
    <xf numFmtId="0" fontId="0" fillId="2" borderId="0" xfId="0" applyFill="1"/>
    <xf numFmtId="10" fontId="0" fillId="0" borderId="0" xfId="0" applyNumberFormat="1"/>
    <xf numFmtId="0" fontId="6" fillId="0" borderId="0" xfId="0" applyFont="1"/>
    <xf numFmtId="164" fontId="9" fillId="3" borderId="0" xfId="0" applyNumberFormat="1" applyFont="1" applyFill="1"/>
    <xf numFmtId="9" fontId="0" fillId="0" borderId="0" xfId="0" applyNumberFormat="1"/>
    <xf numFmtId="0" fontId="10" fillId="0" borderId="0" xfId="7" applyBorder="1"/>
    <xf numFmtId="0" fontId="10" fillId="0" borderId="0" xfId="7" applyFont="1" applyBorder="1" applyAlignment="1">
      <alignment horizontal="right"/>
    </xf>
    <xf numFmtId="4" fontId="10" fillId="0" borderId="0" xfId="7" applyNumberFormat="1" applyBorder="1"/>
    <xf numFmtId="165" fontId="10" fillId="0" borderId="0" xfId="7" applyNumberFormat="1" applyBorder="1"/>
    <xf numFmtId="0" fontId="10" fillId="0" borderId="0" xfId="7" applyBorder="1" applyAlignment="1">
      <alignment horizontal="right"/>
    </xf>
    <xf numFmtId="9" fontId="10" fillId="0" borderId="0" xfId="7" applyNumberFormat="1" applyBorder="1"/>
    <xf numFmtId="10" fontId="0" fillId="4" borderId="0" xfId="0" applyNumberFormat="1" applyFill="1" applyBorder="1"/>
    <xf numFmtId="10" fontId="10" fillId="4" borderId="0" xfId="7" applyNumberFormat="1" applyFill="1" applyBorder="1"/>
    <xf numFmtId="9" fontId="10" fillId="4" borderId="0" xfId="6" applyFont="1" applyFill="1" applyBorder="1"/>
    <xf numFmtId="165" fontId="10" fillId="0" borderId="0" xfId="7" applyNumberFormat="1" applyFill="1" applyBorder="1"/>
    <xf numFmtId="0" fontId="11" fillId="5" borderId="0" xfId="7" applyFont="1" applyFill="1" applyBorder="1"/>
    <xf numFmtId="9" fontId="10" fillId="0" borderId="0" xfId="6" applyFont="1" applyBorder="1"/>
    <xf numFmtId="0" fontId="10" fillId="4" borderId="0" xfId="7" applyFill="1" applyBorder="1"/>
    <xf numFmtId="9" fontId="10" fillId="0" borderId="0" xfId="6" applyNumberFormat="1" applyFont="1" applyBorder="1" applyAlignment="1">
      <alignment horizontal="center"/>
    </xf>
    <xf numFmtId="3" fontId="10" fillId="4" borderId="0" xfId="7" applyNumberFormat="1" applyFill="1" applyBorder="1"/>
    <xf numFmtId="9" fontId="10" fillId="0" borderId="0" xfId="7" applyNumberFormat="1" applyFont="1" applyBorder="1"/>
    <xf numFmtId="0" fontId="11" fillId="0" borderId="11" xfId="7" applyFont="1" applyBorder="1" applyAlignment="1">
      <alignment horizontal="right"/>
    </xf>
    <xf numFmtId="10" fontId="12" fillId="0" borderId="0" xfId="7" applyNumberFormat="1" applyFont="1" applyBorder="1"/>
    <xf numFmtId="10" fontId="10" fillId="0" borderId="0" xfId="7" applyNumberFormat="1" applyBorder="1"/>
    <xf numFmtId="0" fontId="10" fillId="0" borderId="0" xfId="7" applyFont="1"/>
    <xf numFmtId="0" fontId="10" fillId="0" borderId="0" xfId="7"/>
    <xf numFmtId="0" fontId="12" fillId="0" borderId="0" xfId="7" applyFont="1"/>
    <xf numFmtId="4" fontId="10" fillId="0" borderId="0" xfId="7" applyNumberFormat="1"/>
    <xf numFmtId="0" fontId="10" fillId="0" borderId="1" xfId="7" applyBorder="1" applyAlignment="1">
      <alignment horizontal="center" vertical="center" wrapText="1"/>
    </xf>
    <xf numFmtId="0" fontId="10" fillId="0" borderId="6" xfId="7" applyBorder="1" applyAlignment="1">
      <alignment horizontal="center" vertical="center" wrapText="1"/>
    </xf>
    <xf numFmtId="0" fontId="10" fillId="0" borderId="8" xfId="7" applyBorder="1" applyAlignment="1">
      <alignment horizontal="center" vertical="center" wrapText="1"/>
    </xf>
    <xf numFmtId="0" fontId="10" fillId="0" borderId="0" xfId="7" applyBorder="1" applyAlignment="1">
      <alignment horizontal="center" vertical="center" wrapText="1"/>
    </xf>
    <xf numFmtId="0" fontId="10" fillId="6" borderId="1" xfId="7" applyFill="1" applyBorder="1" applyAlignment="1">
      <alignment horizontal="center" vertical="center" wrapText="1"/>
    </xf>
    <xf numFmtId="0" fontId="10" fillId="7" borderId="1" xfId="7" applyFill="1" applyBorder="1" applyAlignment="1">
      <alignment horizontal="center" vertical="center" wrapText="1"/>
    </xf>
    <xf numFmtId="10" fontId="10" fillId="0" borderId="0" xfId="7" applyNumberFormat="1"/>
    <xf numFmtId="9" fontId="10" fillId="0" borderId="0" xfId="6" applyFont="1"/>
    <xf numFmtId="10" fontId="10" fillId="0" borderId="0" xfId="6" applyNumberFormat="1" applyFont="1"/>
    <xf numFmtId="10" fontId="0" fillId="8" borderId="0" xfId="0" applyNumberFormat="1" applyFill="1" applyBorder="1"/>
    <xf numFmtId="10" fontId="0" fillId="0" borderId="0" xfId="0" applyNumberFormat="1" applyBorder="1"/>
    <xf numFmtId="0" fontId="10" fillId="0" borderId="0" xfId="7" applyFont="1" applyFill="1"/>
    <xf numFmtId="4" fontId="10" fillId="0" borderId="0" xfId="7" applyNumberFormat="1" applyFill="1"/>
    <xf numFmtId="4" fontId="10" fillId="0" borderId="0" xfId="7" applyNumberFormat="1" applyFill="1" applyBorder="1"/>
    <xf numFmtId="10" fontId="10" fillId="0" borderId="0" xfId="7" applyNumberFormat="1" applyFill="1"/>
    <xf numFmtId="0" fontId="10" fillId="0" borderId="0" xfId="7" applyFill="1"/>
    <xf numFmtId="9" fontId="10" fillId="0" borderId="0" xfId="6" applyFont="1" applyFill="1"/>
    <xf numFmtId="165" fontId="0" fillId="0" borderId="0" xfId="0" applyNumberFormat="1"/>
    <xf numFmtId="0" fontId="6" fillId="0" borderId="13" xfId="0" applyFont="1" applyBorder="1"/>
    <xf numFmtId="0" fontId="0" fillId="0" borderId="7" xfId="0" applyBorder="1"/>
    <xf numFmtId="0" fontId="0" fillId="0" borderId="10" xfId="0" applyBorder="1"/>
    <xf numFmtId="0" fontId="6" fillId="0" borderId="8" xfId="0" applyFont="1" applyBorder="1"/>
    <xf numFmtId="0" fontId="0" fillId="0" borderId="5" xfId="0" applyBorder="1"/>
    <xf numFmtId="0" fontId="0" fillId="0" borderId="9" xfId="0" applyBorder="1"/>
    <xf numFmtId="14" fontId="0" fillId="0" borderId="0" xfId="0" applyNumberFormat="1"/>
    <xf numFmtId="167" fontId="10" fillId="0" borderId="0" xfId="18" applyNumberFormat="1" applyFont="1" applyBorder="1"/>
    <xf numFmtId="3" fontId="10" fillId="0" borderId="0" xfId="7" applyNumberFormat="1"/>
    <xf numFmtId="165" fontId="11" fillId="0" borderId="12" xfId="6" applyNumberFormat="1" applyFont="1" applyBorder="1"/>
    <xf numFmtId="168" fontId="10" fillId="0" borderId="0" xfId="7" applyNumberFormat="1"/>
    <xf numFmtId="167" fontId="10" fillId="0" borderId="0" xfId="7" applyNumberFormat="1" applyBorder="1"/>
    <xf numFmtId="9" fontId="10" fillId="0" borderId="0" xfId="7" applyNumberFormat="1" applyBorder="1" applyAlignment="1">
      <alignment horizontal="right"/>
    </xf>
    <xf numFmtId="165" fontId="10" fillId="0" borderId="0" xfId="7" applyNumberFormat="1" applyFont="1" applyBorder="1"/>
    <xf numFmtId="169" fontId="0" fillId="0" borderId="0" xfId="0" applyNumberFormat="1"/>
    <xf numFmtId="0" fontId="10" fillId="9" borderId="0" xfId="7" applyFont="1" applyFill="1"/>
    <xf numFmtId="4" fontId="10" fillId="9" borderId="0" xfId="7" applyNumberFormat="1" applyFill="1"/>
    <xf numFmtId="3" fontId="10" fillId="9" borderId="0" xfId="7" applyNumberFormat="1" applyFill="1"/>
    <xf numFmtId="165" fontId="10" fillId="0" borderId="0" xfId="6" applyNumberFormat="1" applyFont="1" applyBorder="1"/>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0" fillId="0" borderId="0" xfId="6" applyNumberFormat="1" applyFont="1"/>
    <xf numFmtId="0" fontId="0" fillId="0" borderId="0" xfId="0" applyAlignment="1">
      <alignment horizontal="center"/>
    </xf>
    <xf numFmtId="165" fontId="11" fillId="5" borderId="0" xfId="6" applyNumberFormat="1" applyFont="1" applyFill="1" applyBorder="1"/>
    <xf numFmtId="165" fontId="11" fillId="5" borderId="0" xfId="7" applyNumberFormat="1" applyFont="1" applyFill="1" applyBorder="1"/>
    <xf numFmtId="0" fontId="10" fillId="0" borderId="0" xfId="7" applyBorder="1" applyAlignment="1"/>
    <xf numFmtId="167" fontId="10" fillId="0" borderId="0" xfId="18" applyNumberFormat="1" applyFont="1" applyBorder="1" applyAlignment="1"/>
    <xf numFmtId="14" fontId="10" fillId="0" borderId="0" xfId="7" applyNumberFormat="1" applyBorder="1"/>
    <xf numFmtId="14" fontId="10" fillId="0" borderId="0" xfId="7" applyNumberFormat="1"/>
    <xf numFmtId="14" fontId="10" fillId="0" borderId="0" xfId="7" applyNumberFormat="1" applyFont="1" applyBorder="1" applyAlignment="1">
      <alignment horizontal="center"/>
    </xf>
    <xf numFmtId="14" fontId="10" fillId="0" borderId="0" xfId="7" applyNumberFormat="1" applyBorder="1" applyAlignment="1">
      <alignment horizontal="center" vertical="center" wrapText="1"/>
    </xf>
    <xf numFmtId="0" fontId="10" fillId="0" borderId="0" xfId="7" applyAlignment="1">
      <alignment horizontal="right"/>
    </xf>
    <xf numFmtId="165" fontId="10" fillId="0" borderId="0" xfId="6" applyNumberFormat="1" applyFont="1"/>
    <xf numFmtId="0" fontId="17" fillId="0" borderId="6" xfId="7" applyFont="1" applyBorder="1" applyAlignment="1">
      <alignment horizontal="center" vertical="center" wrapText="1"/>
    </xf>
    <xf numFmtId="10" fontId="10" fillId="0" borderId="0" xfId="6" applyNumberFormat="1" applyFont="1" applyAlignment="1">
      <alignment horizontal="right"/>
    </xf>
    <xf numFmtId="167" fontId="10" fillId="0" borderId="0" xfId="18" applyNumberFormat="1" applyFont="1"/>
    <xf numFmtId="165" fontId="11" fillId="0" borderId="0" xfId="6" applyNumberFormat="1" applyFont="1" applyBorder="1"/>
    <xf numFmtId="0" fontId="10" fillId="3" borderId="0" xfId="7" applyFill="1" applyBorder="1" applyAlignment="1">
      <alignment horizontal="right"/>
    </xf>
    <xf numFmtId="10" fontId="0" fillId="3" borderId="0" xfId="0" applyNumberFormat="1" applyFill="1" applyBorder="1"/>
    <xf numFmtId="0" fontId="10" fillId="0" borderId="2" xfId="7" applyFont="1" applyBorder="1" applyAlignment="1">
      <alignment horizontal="center"/>
    </xf>
    <xf numFmtId="0" fontId="10" fillId="0" borderId="3" xfId="7" applyFont="1" applyBorder="1" applyAlignment="1">
      <alignment horizontal="center"/>
    </xf>
    <xf numFmtId="0" fontId="10" fillId="0" borderId="4" xfId="7" applyFont="1" applyBorder="1" applyAlignment="1">
      <alignment horizontal="center"/>
    </xf>
    <xf numFmtId="0" fontId="10" fillId="3" borderId="0" xfId="7" applyFill="1" applyBorder="1"/>
    <xf numFmtId="14" fontId="10" fillId="3" borderId="0" xfId="7" applyNumberFormat="1" applyFill="1" applyBorder="1"/>
    <xf numFmtId="9" fontId="10" fillId="3" borderId="0" xfId="7" applyNumberFormat="1" applyFill="1" applyBorder="1" applyAlignment="1">
      <alignment horizontal="right"/>
    </xf>
    <xf numFmtId="165" fontId="10" fillId="3" borderId="0" xfId="7" applyNumberFormat="1" applyFill="1" applyBorder="1"/>
    <xf numFmtId="4" fontId="10" fillId="3" borderId="0" xfId="7" applyNumberFormat="1" applyFill="1" applyBorder="1"/>
    <xf numFmtId="0" fontId="0" fillId="3" borderId="0" xfId="0" applyFill="1"/>
    <xf numFmtId="10" fontId="10" fillId="3" borderId="0" xfId="7" applyNumberFormat="1" applyFill="1" applyBorder="1"/>
    <xf numFmtId="9" fontId="10" fillId="3" borderId="0" xfId="6" applyFont="1" applyFill="1" applyBorder="1"/>
    <xf numFmtId="0" fontId="11" fillId="3" borderId="0" xfId="7" applyFont="1" applyFill="1" applyBorder="1"/>
    <xf numFmtId="165" fontId="11" fillId="3" borderId="0" xfId="6" applyNumberFormat="1" applyFont="1" applyFill="1" applyBorder="1"/>
    <xf numFmtId="9" fontId="10" fillId="3" borderId="0" xfId="6" applyNumberFormat="1" applyFont="1" applyFill="1" applyBorder="1" applyAlignment="1">
      <alignment horizontal="center"/>
    </xf>
    <xf numFmtId="9" fontId="10" fillId="3" borderId="0" xfId="7" applyNumberFormat="1" applyFill="1" applyBorder="1"/>
    <xf numFmtId="165" fontId="11" fillId="3" borderId="0" xfId="7" applyNumberFormat="1" applyFont="1" applyFill="1" applyBorder="1"/>
    <xf numFmtId="9" fontId="10" fillId="3" borderId="0" xfId="7" applyNumberFormat="1" applyFont="1" applyFill="1" applyBorder="1"/>
    <xf numFmtId="165" fontId="10" fillId="3" borderId="0" xfId="7" applyNumberFormat="1" applyFont="1" applyFill="1" applyBorder="1"/>
    <xf numFmtId="10" fontId="12" fillId="3" borderId="0" xfId="7" applyNumberFormat="1" applyFont="1" applyFill="1" applyBorder="1"/>
    <xf numFmtId="14" fontId="10" fillId="3" borderId="0" xfId="7" applyNumberFormat="1" applyFont="1" applyFill="1" applyBorder="1" applyAlignment="1">
      <alignment horizontal="center"/>
    </xf>
    <xf numFmtId="14" fontId="10" fillId="3" borderId="0" xfId="7" applyNumberFormat="1" applyFill="1" applyBorder="1" applyAlignment="1">
      <alignment horizontal="center" vertical="center" wrapText="1"/>
    </xf>
    <xf numFmtId="0" fontId="10" fillId="3" borderId="0" xfId="7" applyFill="1" applyBorder="1" applyAlignment="1">
      <alignment horizontal="center" vertical="center" wrapText="1"/>
    </xf>
    <xf numFmtId="0" fontId="0" fillId="3" borderId="0" xfId="0" applyFill="1" applyBorder="1"/>
    <xf numFmtId="0" fontId="11" fillId="3" borderId="0" xfId="7" applyFont="1" applyFill="1" applyBorder="1" applyAlignment="1">
      <alignment horizontal="right"/>
    </xf>
    <xf numFmtId="0" fontId="12" fillId="3" borderId="0" xfId="7" applyFont="1" applyFill="1" applyBorder="1"/>
    <xf numFmtId="0" fontId="10" fillId="3" borderId="0" xfId="7" applyFont="1" applyFill="1" applyBorder="1" applyAlignment="1">
      <alignment horizontal="center"/>
    </xf>
    <xf numFmtId="0" fontId="10" fillId="3" borderId="0" xfId="7" applyFill="1" applyBorder="1" applyAlignment="1">
      <alignment horizontal="center"/>
    </xf>
    <xf numFmtId="168" fontId="10" fillId="3" borderId="0" xfId="7" applyNumberFormat="1" applyFill="1" applyBorder="1"/>
    <xf numFmtId="10" fontId="10" fillId="3" borderId="0" xfId="6" applyNumberFormat="1" applyFont="1" applyFill="1" applyBorder="1"/>
    <xf numFmtId="3" fontId="10" fillId="3" borderId="0" xfId="7" applyNumberFormat="1" applyFill="1" applyBorder="1"/>
    <xf numFmtId="14" fontId="0" fillId="3" borderId="0" xfId="0" applyNumberFormat="1" applyFill="1" applyBorder="1"/>
    <xf numFmtId="0" fontId="10" fillId="0" borderId="0" xfId="7" applyFont="1" applyBorder="1" applyAlignment="1">
      <alignment horizontal="center"/>
    </xf>
    <xf numFmtId="0" fontId="10" fillId="3" borderId="0" xfId="7" applyFont="1" applyFill="1" applyBorder="1" applyAlignment="1">
      <alignment horizontal="right"/>
    </xf>
    <xf numFmtId="167" fontId="10" fillId="3" borderId="0" xfId="7" applyNumberFormat="1" applyFill="1" applyBorder="1"/>
    <xf numFmtId="167" fontId="10" fillId="3" borderId="0" xfId="18" applyNumberFormat="1" applyFont="1" applyFill="1" applyBorder="1"/>
    <xf numFmtId="0" fontId="10" fillId="3" borderId="0" xfId="7" applyFill="1" applyBorder="1" applyAlignment="1"/>
    <xf numFmtId="167" fontId="10" fillId="3" borderId="0" xfId="18" applyNumberFormat="1" applyFont="1" applyFill="1" applyBorder="1" applyAlignment="1"/>
    <xf numFmtId="165" fontId="10" fillId="3" borderId="0" xfId="6" applyNumberFormat="1" applyFont="1" applyFill="1" applyBorder="1"/>
    <xf numFmtId="0" fontId="20" fillId="3" borderId="0" xfId="0" applyFont="1" applyFill="1"/>
    <xf numFmtId="0" fontId="0" fillId="3" borderId="0" xfId="0" applyFill="1" applyProtection="1">
      <protection hidden="1"/>
    </xf>
    <xf numFmtId="0" fontId="19" fillId="3" borderId="0" xfId="0" applyFont="1" applyFill="1" applyProtection="1">
      <protection hidden="1"/>
    </xf>
    <xf numFmtId="170" fontId="0" fillId="3" borderId="0" xfId="0" applyNumberFormat="1" applyFill="1" applyProtection="1">
      <protection hidden="1"/>
    </xf>
    <xf numFmtId="0" fontId="0" fillId="0" borderId="0" xfId="0" applyProtection="1">
      <protection hidden="1"/>
    </xf>
    <xf numFmtId="0" fontId="21" fillId="0" borderId="0" xfId="0" applyFont="1" applyAlignment="1" applyProtection="1">
      <alignment horizontal="left" vertical="center" indent="15"/>
      <protection hidden="1"/>
    </xf>
    <xf numFmtId="0" fontId="22" fillId="0" borderId="0" xfId="0" applyFont="1" applyProtection="1">
      <protection hidden="1"/>
    </xf>
    <xf numFmtId="0" fontId="1" fillId="0" borderId="0" xfId="0" applyFont="1" applyProtection="1">
      <protection hidden="1"/>
    </xf>
    <xf numFmtId="0" fontId="6" fillId="0" borderId="0" xfId="0" applyFont="1" applyAlignment="1" applyProtection="1">
      <alignment horizontal="center" wrapText="1"/>
      <protection hidden="1"/>
    </xf>
    <xf numFmtId="0" fontId="23" fillId="0" borderId="1" xfId="0" applyFont="1" applyBorder="1" applyAlignment="1" applyProtection="1">
      <alignment wrapText="1"/>
      <protection hidden="1"/>
    </xf>
    <xf numFmtId="0" fontId="1" fillId="0" borderId="1" xfId="0" applyFont="1" applyBorder="1" applyProtection="1">
      <protection hidden="1"/>
    </xf>
    <xf numFmtId="14" fontId="1" fillId="0" borderId="1" xfId="0" applyNumberFormat="1" applyFont="1" applyBorder="1" applyProtection="1">
      <protection hidden="1"/>
    </xf>
    <xf numFmtId="3" fontId="1" fillId="0" borderId="1" xfId="0" applyNumberFormat="1" applyFont="1" applyBorder="1" applyProtection="1">
      <protection hidden="1"/>
    </xf>
    <xf numFmtId="4" fontId="1" fillId="0" borderId="1" xfId="0" applyNumberFormat="1" applyFont="1" applyBorder="1" applyProtection="1">
      <protection hidden="1"/>
    </xf>
    <xf numFmtId="0" fontId="1" fillId="10" borderId="1" xfId="0" applyFont="1" applyFill="1" applyBorder="1" applyProtection="1">
      <protection hidden="1"/>
    </xf>
    <xf numFmtId="14" fontId="1" fillId="10" borderId="1" xfId="0" applyNumberFormat="1" applyFont="1" applyFill="1" applyBorder="1" applyProtection="1">
      <protection hidden="1"/>
    </xf>
    <xf numFmtId="3" fontId="1" fillId="10" borderId="1" xfId="0" applyNumberFormat="1" applyFont="1" applyFill="1" applyBorder="1" applyProtection="1">
      <protection hidden="1"/>
    </xf>
    <xf numFmtId="4" fontId="1" fillId="10" borderId="1" xfId="0" applyNumberFormat="1" applyFont="1" applyFill="1" applyBorder="1" applyProtection="1">
      <protection hidden="1"/>
    </xf>
    <xf numFmtId="10" fontId="1" fillId="10" borderId="1" xfId="0" applyNumberFormat="1" applyFont="1" applyFill="1" applyBorder="1" applyProtection="1">
      <protection hidden="1"/>
    </xf>
    <xf numFmtId="0" fontId="26" fillId="3" borderId="0" xfId="19" applyFont="1" applyFill="1" applyBorder="1" applyAlignment="1" applyProtection="1">
      <alignment horizontal="left" vertical="center" wrapText="1"/>
      <protection hidden="1"/>
    </xf>
    <xf numFmtId="0" fontId="21" fillId="0" borderId="0" xfId="0" applyFont="1" applyProtection="1">
      <protection hidden="1"/>
    </xf>
    <xf numFmtId="0" fontId="21" fillId="0" borderId="0" xfId="0" applyFont="1" applyAlignment="1" applyProtection="1">
      <alignment horizontal="justify" vertical="center"/>
      <protection hidden="1"/>
    </xf>
    <xf numFmtId="0" fontId="27" fillId="0" borderId="0" xfId="0" applyFont="1" applyProtection="1">
      <protection hidden="1"/>
    </xf>
    <xf numFmtId="0" fontId="28" fillId="0" borderId="0" xfId="0" applyFont="1" applyProtection="1">
      <protection hidden="1"/>
    </xf>
    <xf numFmtId="171" fontId="0" fillId="3" borderId="0" xfId="0" applyNumberFormat="1" applyFill="1" applyProtection="1">
      <protection hidden="1"/>
    </xf>
    <xf numFmtId="0" fontId="0" fillId="3" borderId="0" xfId="0" applyFill="1" applyAlignment="1" applyProtection="1">
      <alignment horizontal="right"/>
      <protection hidden="1"/>
    </xf>
    <xf numFmtId="0" fontId="21" fillId="0" borderId="0" xfId="0" applyFont="1" applyAlignment="1" applyProtection="1">
      <alignment horizontal="center" vertical="center"/>
      <protection hidden="1"/>
    </xf>
    <xf numFmtId="0" fontId="23" fillId="0" borderId="1" xfId="0" applyFont="1" applyBorder="1" applyAlignment="1" applyProtection="1">
      <alignment horizontal="center" wrapText="1"/>
      <protection hidden="1"/>
    </xf>
    <xf numFmtId="0" fontId="23" fillId="0" borderId="1" xfId="0" applyFont="1" applyBorder="1" applyAlignment="1" applyProtection="1">
      <alignment horizontal="center"/>
      <protection hidden="1"/>
    </xf>
    <xf numFmtId="0" fontId="23" fillId="0" borderId="2" xfId="0" applyFont="1" applyBorder="1" applyAlignment="1" applyProtection="1">
      <alignment horizontal="center"/>
      <protection hidden="1"/>
    </xf>
    <xf numFmtId="0" fontId="23" fillId="0" borderId="3" xfId="0" applyFont="1" applyBorder="1" applyAlignment="1" applyProtection="1">
      <alignment horizontal="center"/>
      <protection hidden="1"/>
    </xf>
    <xf numFmtId="0" fontId="23" fillId="0" borderId="4" xfId="0" applyFont="1" applyBorder="1" applyAlignment="1" applyProtection="1">
      <alignment horizontal="center"/>
      <protection hidden="1"/>
    </xf>
    <xf numFmtId="0" fontId="0" fillId="0" borderId="0" xfId="0" applyAlignment="1" applyProtection="1">
      <alignment horizontal="left" wrapText="1"/>
      <protection hidden="1"/>
    </xf>
    <xf numFmtId="0" fontId="0" fillId="0" borderId="0" xfId="0" applyAlignment="1" applyProtection="1">
      <alignment horizontal="left"/>
      <protection hidden="1"/>
    </xf>
    <xf numFmtId="0" fontId="24" fillId="3" borderId="1" xfId="19" applyFont="1" applyFill="1" applyBorder="1" applyAlignment="1" applyProtection="1">
      <alignment horizontal="left" vertical="center" wrapText="1"/>
      <protection hidden="1"/>
    </xf>
    <xf numFmtId="0" fontId="25" fillId="3" borderId="1" xfId="0" applyFont="1" applyFill="1" applyBorder="1" applyAlignment="1" applyProtection="1">
      <alignment horizontal="left"/>
      <protection hidden="1"/>
    </xf>
    <xf numFmtId="0" fontId="0" fillId="0" borderId="0" xfId="0" applyAlignment="1" applyProtection="1">
      <alignment horizontal="center" wrapText="1"/>
      <protection hidden="1"/>
    </xf>
    <xf numFmtId="0" fontId="0" fillId="0" borderId="0" xfId="0" applyAlignment="1" applyProtection="1">
      <alignment horizontal="center"/>
      <protection hidden="1"/>
    </xf>
    <xf numFmtId="0" fontId="20" fillId="0" borderId="0" xfId="0" applyFont="1" applyAlignment="1" applyProtection="1">
      <alignment horizontal="center" vertical="center" wrapText="1"/>
      <protection hidden="1"/>
    </xf>
    <xf numFmtId="0" fontId="0" fillId="3" borderId="0" xfId="0" applyFill="1" applyAlignment="1" applyProtection="1">
      <alignment horizontal="right"/>
      <protection hidden="1"/>
    </xf>
    <xf numFmtId="170" fontId="18" fillId="3" borderId="0" xfId="0" applyNumberFormat="1" applyFont="1" applyFill="1" applyAlignment="1" applyProtection="1">
      <alignment horizontal="right"/>
      <protection locked="0"/>
    </xf>
    <xf numFmtId="170" fontId="0" fillId="3" borderId="0" xfId="0" applyNumberFormat="1" applyFill="1" applyAlignment="1" applyProtection="1">
      <alignment horizontal="right"/>
      <protection hidden="1"/>
    </xf>
    <xf numFmtId="9" fontId="0" fillId="3" borderId="0" xfId="0" applyNumberFormat="1" applyFill="1" applyAlignment="1" applyProtection="1">
      <alignment horizontal="right"/>
      <protection hidden="1"/>
    </xf>
    <xf numFmtId="0" fontId="18" fillId="3" borderId="0" xfId="0" applyFont="1" applyFill="1" applyAlignment="1" applyProtection="1">
      <alignment horizontal="right"/>
      <protection locked="0"/>
    </xf>
    <xf numFmtId="10" fontId="0" fillId="3" borderId="0" xfId="0" applyNumberFormat="1" applyFill="1" applyAlignment="1" applyProtection="1">
      <alignment horizontal="right"/>
      <protection hidden="1"/>
    </xf>
    <xf numFmtId="170" fontId="0" fillId="3" borderId="0" xfId="0" applyNumberFormat="1" applyFont="1" applyFill="1" applyAlignment="1" applyProtection="1">
      <alignment horizontal="right"/>
      <protection hidden="1"/>
    </xf>
    <xf numFmtId="3" fontId="0" fillId="3" borderId="0" xfId="0" applyNumberFormat="1" applyFill="1" applyAlignment="1" applyProtection="1">
      <alignment horizontal="right"/>
      <protection hidden="1"/>
    </xf>
    <xf numFmtId="0" fontId="10" fillId="0" borderId="2" xfId="7" applyFont="1" applyBorder="1" applyAlignment="1">
      <alignment horizontal="center"/>
    </xf>
    <xf numFmtId="0" fontId="10" fillId="0" borderId="3" xfId="7" applyFont="1" applyBorder="1" applyAlignment="1">
      <alignment horizontal="center"/>
    </xf>
    <xf numFmtId="0" fontId="10" fillId="0" borderId="4" xfId="7" applyFont="1" applyBorder="1" applyAlignment="1">
      <alignment horizontal="center"/>
    </xf>
    <xf numFmtId="0" fontId="10" fillId="0" borderId="2" xfId="7" applyBorder="1" applyAlignment="1">
      <alignment horizontal="center"/>
    </xf>
    <xf numFmtId="0" fontId="10" fillId="0" borderId="3" xfId="7" applyBorder="1" applyAlignment="1">
      <alignment horizontal="center"/>
    </xf>
    <xf numFmtId="0" fontId="10" fillId="0" borderId="4" xfId="7" applyBorder="1" applyAlignment="1">
      <alignment horizontal="center"/>
    </xf>
    <xf numFmtId="0" fontId="0" fillId="0" borderId="0" xfId="0" applyAlignment="1">
      <alignment horizontal="center" wrapText="1"/>
    </xf>
  </cellXfs>
  <cellStyles count="20">
    <cellStyle name="Normal 6" xfId="8"/>
    <cellStyle name="Обычный" xfId="0" builtinId="0"/>
    <cellStyle name="Обычный 11 2" xfId="4"/>
    <cellStyle name="Обычный 15 2" xfId="11"/>
    <cellStyle name="Обычный 2" xfId="1"/>
    <cellStyle name="Обычный 2 2" xfId="3"/>
    <cellStyle name="Обычный 2 3" xfId="7"/>
    <cellStyle name="Обычный 2 3 2" xfId="12"/>
    <cellStyle name="Обычный 2 4" xfId="19"/>
    <cellStyle name="Обычный 3" xfId="5"/>
    <cellStyle name="Обычный 3 2" xfId="14"/>
    <cellStyle name="Обычный 4" xfId="10"/>
    <cellStyle name="Обычный 5" xfId="9"/>
    <cellStyle name="Обычный 6" xfId="13"/>
    <cellStyle name="Обычный 7" xfId="15"/>
    <cellStyle name="Процентный" xfId="6" builtinId="5"/>
    <cellStyle name="Процентный 2" xfId="2"/>
    <cellStyle name="Процентный 3" xfId="16"/>
    <cellStyle name="Финансовый" xfId="18" builtinId="3"/>
    <cellStyle name="Финансовый 2" xfId="17"/>
  </cellStyles>
  <dxfs count="0"/>
  <tableStyles count="0" defaultTableStyle="TableStyleMedium2" defaultPivotStyle="PivotStyleMedium9"/>
  <colors>
    <mruColors>
      <color rgb="FFFFFFCC"/>
      <color rgb="FF2496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196850</xdr:colOff>
      <xdr:row>0</xdr:row>
      <xdr:rowOff>120651</xdr:rowOff>
    </xdr:from>
    <xdr:to>
      <xdr:col>2</xdr:col>
      <xdr:colOff>644569</xdr:colOff>
      <xdr:row>6</xdr:row>
      <xdr:rowOff>36720</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850" y="120651"/>
          <a:ext cx="1197019" cy="1084469"/>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4"/>
  <sheetViews>
    <sheetView showGridLines="0" tabSelected="1" topLeftCell="B242" zoomScale="85" zoomScaleNormal="85" workbookViewId="0">
      <selection activeCell="G23" sqref="G23"/>
    </sheetView>
  </sheetViews>
  <sheetFormatPr defaultRowHeight="15" x14ac:dyDescent="0.25"/>
  <cols>
    <col min="2" max="2" width="6.140625" customWidth="1"/>
    <col min="3" max="3" width="7.140625" customWidth="1"/>
    <col min="4" max="4" width="13.140625" bestFit="1" customWidth="1"/>
    <col min="5" max="5" width="10.7109375" customWidth="1"/>
    <col min="6" max="8" width="16.140625" customWidth="1"/>
    <col min="9" max="9" width="13" customWidth="1"/>
    <col min="10" max="11" width="13.140625" customWidth="1"/>
    <col min="12" max="12" width="10" customWidth="1"/>
    <col min="13" max="13" width="14.140625" customWidth="1"/>
    <col min="14" max="15" width="14.28515625" customWidth="1"/>
    <col min="16" max="16" width="12.5703125" customWidth="1"/>
    <col min="17" max="17" width="12.85546875" customWidth="1"/>
  </cols>
  <sheetData>
    <row r="1" spans="1:21" x14ac:dyDescent="0.25">
      <c r="A1" s="134"/>
      <c r="B1" s="134"/>
      <c r="C1" s="134"/>
      <c r="D1" s="134"/>
      <c r="E1" s="134"/>
      <c r="F1" s="134"/>
      <c r="G1" s="134"/>
      <c r="H1" s="134"/>
      <c r="I1" s="134"/>
      <c r="J1" s="134"/>
      <c r="K1" s="134"/>
      <c r="L1" s="134"/>
      <c r="M1" s="134"/>
      <c r="N1" s="134"/>
      <c r="O1" s="134"/>
      <c r="P1" s="134"/>
      <c r="Q1" s="134"/>
      <c r="R1" s="134"/>
      <c r="S1" s="134"/>
      <c r="T1" s="134"/>
      <c r="U1" s="134"/>
    </row>
    <row r="2" spans="1:21" x14ac:dyDescent="0.25">
      <c r="A2" s="134"/>
      <c r="B2" s="134"/>
      <c r="C2" s="134"/>
      <c r="D2" s="134"/>
      <c r="E2" s="134"/>
      <c r="F2" s="134"/>
      <c r="G2" s="134"/>
      <c r="H2" s="134"/>
      <c r="I2" s="134"/>
      <c r="J2" s="134"/>
      <c r="K2" s="134"/>
      <c r="L2" s="134"/>
      <c r="M2" s="134"/>
      <c r="N2" s="134"/>
      <c r="O2" s="134"/>
      <c r="P2" s="134"/>
      <c r="Q2" s="134"/>
      <c r="R2" s="134"/>
      <c r="S2" s="134"/>
      <c r="T2" s="134"/>
      <c r="U2" s="134"/>
    </row>
    <row r="3" spans="1:21" x14ac:dyDescent="0.25">
      <c r="A3" s="134"/>
      <c r="B3" s="134"/>
      <c r="C3" s="134"/>
      <c r="D3" s="134"/>
      <c r="E3" s="134"/>
      <c r="F3" s="134"/>
      <c r="G3" s="134"/>
      <c r="H3" s="134"/>
      <c r="I3" s="134"/>
      <c r="J3" s="134"/>
      <c r="K3" s="134"/>
      <c r="L3" s="134"/>
      <c r="M3" s="134"/>
      <c r="N3" s="135"/>
      <c r="O3" s="134"/>
      <c r="P3" s="134"/>
      <c r="Q3" s="134"/>
      <c r="R3" s="134"/>
      <c r="S3" s="134"/>
      <c r="T3" s="134"/>
      <c r="U3" s="134"/>
    </row>
    <row r="4" spans="1:21" x14ac:dyDescent="0.25">
      <c r="A4" s="134"/>
      <c r="B4" s="134"/>
      <c r="C4" s="134"/>
      <c r="D4" s="134"/>
      <c r="E4" s="134"/>
      <c r="F4" s="134"/>
      <c r="G4" s="134"/>
      <c r="H4" s="134"/>
      <c r="I4" s="134"/>
      <c r="J4" s="134"/>
      <c r="K4" s="134"/>
      <c r="L4" s="134"/>
      <c r="M4" s="134"/>
      <c r="N4" s="135"/>
      <c r="O4" s="134"/>
      <c r="P4" s="134"/>
      <c r="Q4" s="134"/>
      <c r="R4" s="134"/>
      <c r="S4" s="134"/>
      <c r="T4" s="134"/>
      <c r="U4" s="134"/>
    </row>
    <row r="5" spans="1:21" x14ac:dyDescent="0.25">
      <c r="A5" s="134"/>
      <c r="B5" s="134"/>
      <c r="C5" s="134"/>
      <c r="D5" s="134"/>
      <c r="E5" s="134"/>
      <c r="F5" s="134"/>
      <c r="G5" s="134"/>
      <c r="H5" s="134"/>
      <c r="I5" s="134"/>
      <c r="J5" s="134"/>
      <c r="K5" s="134"/>
      <c r="L5" s="134"/>
      <c r="M5" s="134"/>
      <c r="N5" s="135"/>
      <c r="O5" s="134"/>
      <c r="P5" s="134"/>
      <c r="Q5" s="134"/>
      <c r="R5" s="134"/>
      <c r="S5" s="134"/>
      <c r="T5" s="134"/>
      <c r="U5" s="134"/>
    </row>
    <row r="6" spans="1:21" x14ac:dyDescent="0.25">
      <c r="A6" s="134"/>
      <c r="B6" s="134"/>
      <c r="C6" s="134"/>
      <c r="D6" s="134"/>
      <c r="E6" s="134"/>
      <c r="F6" s="134"/>
      <c r="G6" s="134"/>
      <c r="H6" s="134"/>
      <c r="I6" s="134"/>
      <c r="J6" s="134"/>
      <c r="K6" s="134"/>
      <c r="L6" s="134"/>
      <c r="M6" s="134"/>
      <c r="N6" s="134"/>
      <c r="O6" s="134"/>
      <c r="P6" s="134"/>
      <c r="Q6" s="134"/>
      <c r="R6" s="134"/>
      <c r="S6" s="134"/>
      <c r="T6" s="134"/>
      <c r="U6" s="134"/>
    </row>
    <row r="7" spans="1:21" x14ac:dyDescent="0.25">
      <c r="A7" s="134"/>
      <c r="B7" s="134"/>
      <c r="C7" s="134"/>
      <c r="D7" s="134"/>
      <c r="E7" s="134"/>
      <c r="F7" s="134"/>
      <c r="G7" s="134"/>
      <c r="H7" s="134"/>
      <c r="I7" s="134"/>
      <c r="J7" s="134"/>
      <c r="K7" s="134"/>
      <c r="L7" s="134"/>
      <c r="M7" s="134"/>
      <c r="N7" s="134"/>
      <c r="O7" s="136"/>
      <c r="P7" s="134"/>
      <c r="Q7" s="134"/>
      <c r="R7" s="134"/>
      <c r="S7" s="134"/>
      <c r="T7" s="134"/>
      <c r="U7" s="134"/>
    </row>
    <row r="8" spans="1:21" x14ac:dyDescent="0.25">
      <c r="A8" s="134"/>
      <c r="B8" s="134"/>
      <c r="C8" s="134"/>
      <c r="D8" s="134"/>
      <c r="E8" s="134"/>
      <c r="F8" s="134"/>
      <c r="G8" s="134"/>
      <c r="H8" s="134"/>
      <c r="I8" s="134"/>
      <c r="J8" s="134"/>
      <c r="K8" s="134"/>
      <c r="L8" s="134"/>
      <c r="M8" s="134"/>
      <c r="N8" s="134"/>
      <c r="O8" s="134"/>
      <c r="P8" s="134"/>
      <c r="Q8" s="134"/>
      <c r="R8" s="134"/>
      <c r="S8" s="134"/>
      <c r="T8" s="134"/>
      <c r="U8" s="134"/>
    </row>
    <row r="9" spans="1:21" x14ac:dyDescent="0.25">
      <c r="A9" s="134"/>
      <c r="B9" s="134"/>
      <c r="C9" s="134"/>
      <c r="D9" s="134"/>
      <c r="E9" s="134"/>
      <c r="F9" s="134"/>
      <c r="G9" s="134"/>
      <c r="H9" s="134"/>
      <c r="I9" s="134"/>
      <c r="J9" s="134"/>
      <c r="K9" s="134"/>
      <c r="L9" s="134"/>
      <c r="M9" s="134"/>
      <c r="N9" s="134"/>
      <c r="O9" s="134"/>
      <c r="P9" s="134"/>
      <c r="Q9" s="134"/>
      <c r="R9" s="134"/>
      <c r="S9" s="134"/>
      <c r="T9" s="134"/>
      <c r="U9" s="134"/>
    </row>
    <row r="10" spans="1:21" ht="45.75" customHeight="1" x14ac:dyDescent="0.25">
      <c r="A10" s="134"/>
      <c r="B10" s="134"/>
      <c r="C10" s="137"/>
      <c r="D10" s="137"/>
      <c r="E10" s="137"/>
      <c r="F10" s="137"/>
      <c r="G10" s="137"/>
      <c r="H10" s="168" t="s">
        <v>172</v>
      </c>
      <c r="I10" s="168"/>
      <c r="J10" s="168"/>
      <c r="K10" s="168"/>
      <c r="L10" s="168"/>
      <c r="M10" s="168"/>
      <c r="N10" s="168"/>
      <c r="O10" s="138"/>
      <c r="P10" s="137"/>
      <c r="Q10" s="137"/>
      <c r="R10" s="134"/>
      <c r="S10" s="134"/>
      <c r="T10" s="134"/>
      <c r="U10" s="134"/>
    </row>
    <row r="11" spans="1:21" x14ac:dyDescent="0.25">
      <c r="A11" s="134"/>
      <c r="B11" s="134"/>
      <c r="C11" s="137"/>
      <c r="D11" s="137"/>
      <c r="E11" s="137"/>
      <c r="F11" s="137"/>
      <c r="G11" s="137"/>
      <c r="H11" s="137"/>
      <c r="I11" s="137"/>
      <c r="J11" s="137"/>
      <c r="K11" s="137"/>
      <c r="L11" s="137"/>
      <c r="M11" s="137"/>
      <c r="N11" s="137"/>
      <c r="O11" s="137"/>
      <c r="P11" s="137"/>
      <c r="Q11" s="137"/>
      <c r="R11" s="134"/>
      <c r="S11" s="134"/>
      <c r="T11" s="134"/>
      <c r="U11" s="134"/>
    </row>
    <row r="12" spans="1:21" ht="75" customHeight="1" x14ac:dyDescent="0.25">
      <c r="A12" s="134"/>
      <c r="B12" s="134"/>
      <c r="C12" s="157" t="s">
        <v>146</v>
      </c>
      <c r="D12" s="157" t="s">
        <v>147</v>
      </c>
      <c r="E12" s="157" t="s">
        <v>148</v>
      </c>
      <c r="F12" s="157" t="s">
        <v>149</v>
      </c>
      <c r="G12" s="158" t="s">
        <v>150</v>
      </c>
      <c r="H12" s="158"/>
      <c r="I12" s="158"/>
      <c r="J12" s="158"/>
      <c r="K12" s="158"/>
      <c r="L12" s="158"/>
      <c r="M12" s="158"/>
      <c r="N12" s="158"/>
      <c r="O12" s="158"/>
      <c r="P12" s="157" t="s">
        <v>151</v>
      </c>
      <c r="Q12" s="157" t="s">
        <v>152</v>
      </c>
      <c r="R12" s="134"/>
      <c r="S12" s="134"/>
      <c r="T12" s="134"/>
      <c r="U12" s="134"/>
    </row>
    <row r="13" spans="1:21" x14ac:dyDescent="0.25">
      <c r="A13" s="134"/>
      <c r="B13" s="134"/>
      <c r="C13" s="157"/>
      <c r="D13" s="157"/>
      <c r="E13" s="157"/>
      <c r="F13" s="157"/>
      <c r="G13" s="158" t="s">
        <v>177</v>
      </c>
      <c r="H13" s="158"/>
      <c r="I13" s="158"/>
      <c r="J13" s="158"/>
      <c r="K13" s="158"/>
      <c r="L13" s="158"/>
      <c r="M13" s="158"/>
      <c r="N13" s="158"/>
      <c r="O13" s="158"/>
      <c r="P13" s="157"/>
      <c r="Q13" s="157"/>
      <c r="R13" s="134"/>
      <c r="S13" s="134"/>
      <c r="T13" s="134"/>
      <c r="U13" s="134"/>
    </row>
    <row r="14" spans="1:21" x14ac:dyDescent="0.25">
      <c r="A14" s="134"/>
      <c r="B14" s="134"/>
      <c r="C14" s="157"/>
      <c r="D14" s="157"/>
      <c r="E14" s="157"/>
      <c r="F14" s="157"/>
      <c r="G14" s="157" t="s">
        <v>153</v>
      </c>
      <c r="H14" s="157" t="s">
        <v>154</v>
      </c>
      <c r="I14" s="159" t="s">
        <v>155</v>
      </c>
      <c r="J14" s="160"/>
      <c r="K14" s="161"/>
      <c r="L14" s="158" t="s">
        <v>156</v>
      </c>
      <c r="M14" s="158"/>
      <c r="N14" s="158"/>
      <c r="O14" s="158"/>
      <c r="P14" s="157"/>
      <c r="Q14" s="157"/>
      <c r="R14" s="134"/>
      <c r="S14" s="134"/>
      <c r="T14" s="134"/>
      <c r="U14" s="134"/>
    </row>
    <row r="15" spans="1:21" ht="135.75" customHeight="1" x14ac:dyDescent="0.25">
      <c r="A15" s="134"/>
      <c r="B15" s="134"/>
      <c r="C15" s="157"/>
      <c r="D15" s="157"/>
      <c r="E15" s="157"/>
      <c r="F15" s="157"/>
      <c r="G15" s="157"/>
      <c r="H15" s="157"/>
      <c r="I15" s="139" t="s">
        <v>157</v>
      </c>
      <c r="J15" s="139" t="s">
        <v>158</v>
      </c>
      <c r="K15" s="139" t="s">
        <v>159</v>
      </c>
      <c r="L15" s="139" t="s">
        <v>160</v>
      </c>
      <c r="M15" s="139" t="s">
        <v>161</v>
      </c>
      <c r="N15" s="139" t="s">
        <v>162</v>
      </c>
      <c r="O15" s="139" t="s">
        <v>163</v>
      </c>
      <c r="P15" s="157"/>
      <c r="Q15" s="157"/>
      <c r="R15" s="134"/>
      <c r="S15" s="134"/>
      <c r="T15" s="134"/>
      <c r="U15" s="134"/>
    </row>
    <row r="16" spans="1:21" x14ac:dyDescent="0.25">
      <c r="A16" s="134"/>
      <c r="B16" s="134"/>
      <c r="C16" s="140">
        <v>1</v>
      </c>
      <c r="D16" s="141">
        <f ca="1">IFERROR(Calc!K10,0)</f>
        <v>44470</v>
      </c>
      <c r="E16" s="142">
        <f ca="1">EOMONTH(D16,0)-D16+1</f>
        <v>31</v>
      </c>
      <c r="F16" s="143">
        <f>SUM(G16:O16)</f>
        <v>-281130</v>
      </c>
      <c r="G16" s="143">
        <f>Calc!C10</f>
        <v>-300000</v>
      </c>
      <c r="H16" s="143">
        <f>Calc!D10</f>
        <v>0</v>
      </c>
      <c r="I16" s="140">
        <v>0</v>
      </c>
      <c r="J16" s="140">
        <v>0</v>
      </c>
      <c r="K16" s="140">
        <f>Калькулятор!E27</f>
        <v>2969.9999999999995</v>
      </c>
      <c r="L16" s="140">
        <f>Калькулятор!E19</f>
        <v>8500</v>
      </c>
      <c r="M16" s="140">
        <f>Калькулятор!E20</f>
        <v>3500</v>
      </c>
      <c r="N16" s="143">
        <f>Calc!G10+Calc!H10</f>
        <v>3300</v>
      </c>
      <c r="O16" s="140">
        <f>Калькулятор!F26+Калькулятор!F25</f>
        <v>600</v>
      </c>
      <c r="P16" s="140">
        <v>0</v>
      </c>
      <c r="Q16" s="140">
        <v>0</v>
      </c>
      <c r="R16" s="134"/>
      <c r="S16" s="134"/>
      <c r="T16" s="134"/>
      <c r="U16" s="134"/>
    </row>
    <row r="17" spans="1:21" x14ac:dyDescent="0.25">
      <c r="A17" s="134"/>
      <c r="B17" s="134"/>
      <c r="C17" s="140">
        <v>2</v>
      </c>
      <c r="D17" s="141">
        <f ca="1">IFERROR(Calc!K11,0)</f>
        <v>44501</v>
      </c>
      <c r="E17" s="142">
        <f t="shared" ref="E17:E80" ca="1" si="0">EOMONTH(D17,0)-D17+1</f>
        <v>30</v>
      </c>
      <c r="F17" s="143">
        <f t="shared" ref="F17:F80" si="1">SUM(G17:O17)</f>
        <v>28997.5</v>
      </c>
      <c r="G17" s="143">
        <f>Calc!C11</f>
        <v>25000</v>
      </c>
      <c r="H17" s="143">
        <f>Calc!D11</f>
        <v>3997.4999999999995</v>
      </c>
      <c r="I17" s="140">
        <v>0</v>
      </c>
      <c r="J17" s="140">
        <v>0</v>
      </c>
      <c r="K17" s="140">
        <v>0</v>
      </c>
      <c r="L17" s="140">
        <v>0</v>
      </c>
      <c r="M17" s="140">
        <v>0</v>
      </c>
      <c r="N17" s="143">
        <f>Calc!G11+Calc!H11</f>
        <v>0</v>
      </c>
      <c r="O17" s="140">
        <v>0</v>
      </c>
      <c r="P17" s="140">
        <v>0</v>
      </c>
      <c r="Q17" s="140">
        <v>0</v>
      </c>
      <c r="R17" s="134"/>
      <c r="S17" s="134"/>
      <c r="T17" s="134"/>
      <c r="U17" s="134"/>
    </row>
    <row r="18" spans="1:21" x14ac:dyDescent="0.25">
      <c r="A18" s="134"/>
      <c r="B18" s="134"/>
      <c r="C18" s="140">
        <v>3</v>
      </c>
      <c r="D18" s="141">
        <f ca="1">IFERROR(Calc!K12,0)</f>
        <v>44531</v>
      </c>
      <c r="E18" s="142">
        <f t="shared" ca="1" si="0"/>
        <v>31</v>
      </c>
      <c r="F18" s="143">
        <f t="shared" si="1"/>
        <v>28664.375</v>
      </c>
      <c r="G18" s="143">
        <f>Calc!C12</f>
        <v>25000</v>
      </c>
      <c r="H18" s="143">
        <f>Calc!D12</f>
        <v>3664.3749999999995</v>
      </c>
      <c r="I18" s="140">
        <v>0</v>
      </c>
      <c r="J18" s="140">
        <v>0</v>
      </c>
      <c r="K18" s="140">
        <v>0</v>
      </c>
      <c r="L18" s="140">
        <v>0</v>
      </c>
      <c r="M18" s="140">
        <v>0</v>
      </c>
      <c r="N18" s="143">
        <f>Calc!G12+Calc!H12</f>
        <v>0</v>
      </c>
      <c r="O18" s="140">
        <v>0</v>
      </c>
      <c r="P18" s="140">
        <v>0</v>
      </c>
      <c r="Q18" s="140">
        <v>0</v>
      </c>
      <c r="R18" s="134"/>
      <c r="S18" s="134"/>
      <c r="T18" s="134"/>
      <c r="U18" s="134"/>
    </row>
    <row r="19" spans="1:21" x14ac:dyDescent="0.25">
      <c r="A19" s="134"/>
      <c r="B19" s="134"/>
      <c r="C19" s="140">
        <v>4</v>
      </c>
      <c r="D19" s="141">
        <f ca="1">IFERROR(Calc!K13,0)</f>
        <v>44562</v>
      </c>
      <c r="E19" s="142">
        <f t="shared" ca="1" si="0"/>
        <v>31</v>
      </c>
      <c r="F19" s="143">
        <f t="shared" si="1"/>
        <v>28331.25</v>
      </c>
      <c r="G19" s="143">
        <f>Calc!C13</f>
        <v>25000</v>
      </c>
      <c r="H19" s="143">
        <f>Calc!D13</f>
        <v>3331.25</v>
      </c>
      <c r="I19" s="140">
        <v>0</v>
      </c>
      <c r="J19" s="140">
        <v>0</v>
      </c>
      <c r="K19" s="140">
        <v>0</v>
      </c>
      <c r="L19" s="140">
        <v>0</v>
      </c>
      <c r="M19" s="140">
        <v>0</v>
      </c>
      <c r="N19" s="143">
        <f>Calc!G13+Calc!H13</f>
        <v>0</v>
      </c>
      <c r="O19" s="140">
        <v>0</v>
      </c>
      <c r="P19" s="140">
        <v>0</v>
      </c>
      <c r="Q19" s="140">
        <v>0</v>
      </c>
      <c r="R19" s="134"/>
      <c r="S19" s="134"/>
      <c r="T19" s="134"/>
      <c r="U19" s="134"/>
    </row>
    <row r="20" spans="1:21" x14ac:dyDescent="0.25">
      <c r="A20" s="134"/>
      <c r="B20" s="134"/>
      <c r="C20" s="140">
        <v>5</v>
      </c>
      <c r="D20" s="141">
        <f ca="1">IFERROR(Calc!K14,0)</f>
        <v>44593</v>
      </c>
      <c r="E20" s="142">
        <f t="shared" ca="1" si="0"/>
        <v>28</v>
      </c>
      <c r="F20" s="143">
        <f t="shared" si="1"/>
        <v>27998.125</v>
      </c>
      <c r="G20" s="143">
        <f>Calc!C14</f>
        <v>25000</v>
      </c>
      <c r="H20" s="143">
        <f>Calc!D14</f>
        <v>2998.125</v>
      </c>
      <c r="I20" s="140">
        <v>0</v>
      </c>
      <c r="J20" s="140">
        <v>0</v>
      </c>
      <c r="K20" s="140">
        <v>0</v>
      </c>
      <c r="L20" s="140">
        <v>0</v>
      </c>
      <c r="M20" s="140">
        <v>0</v>
      </c>
      <c r="N20" s="143">
        <f>Calc!G14+Calc!H14</f>
        <v>0</v>
      </c>
      <c r="O20" s="140">
        <v>0</v>
      </c>
      <c r="P20" s="140">
        <v>0</v>
      </c>
      <c r="Q20" s="140">
        <v>0</v>
      </c>
      <c r="R20" s="134"/>
      <c r="S20" s="134"/>
      <c r="T20" s="134"/>
      <c r="U20" s="134"/>
    </row>
    <row r="21" spans="1:21" x14ac:dyDescent="0.25">
      <c r="A21" s="134"/>
      <c r="B21" s="134"/>
      <c r="C21" s="140">
        <v>6</v>
      </c>
      <c r="D21" s="141">
        <f ca="1">IFERROR(Calc!K15,0)</f>
        <v>44621</v>
      </c>
      <c r="E21" s="142">
        <f t="shared" ca="1" si="0"/>
        <v>31</v>
      </c>
      <c r="F21" s="143">
        <f t="shared" si="1"/>
        <v>27665</v>
      </c>
      <c r="G21" s="143">
        <f>Calc!C15</f>
        <v>25000</v>
      </c>
      <c r="H21" s="143">
        <f>Calc!D15</f>
        <v>2664.9999999999995</v>
      </c>
      <c r="I21" s="140">
        <v>0</v>
      </c>
      <c r="J21" s="140">
        <v>0</v>
      </c>
      <c r="K21" s="140">
        <v>0</v>
      </c>
      <c r="L21" s="140">
        <v>0</v>
      </c>
      <c r="M21" s="140">
        <v>0</v>
      </c>
      <c r="N21" s="143">
        <f>Calc!G15+Calc!H15</f>
        <v>0</v>
      </c>
      <c r="O21" s="140">
        <v>0</v>
      </c>
      <c r="P21" s="140">
        <v>0</v>
      </c>
      <c r="Q21" s="140">
        <v>0</v>
      </c>
      <c r="R21" s="134"/>
      <c r="S21" s="134"/>
      <c r="T21" s="134"/>
      <c r="U21" s="134"/>
    </row>
    <row r="22" spans="1:21" x14ac:dyDescent="0.25">
      <c r="A22" s="134"/>
      <c r="B22" s="134"/>
      <c r="C22" s="140">
        <v>7</v>
      </c>
      <c r="D22" s="141">
        <f ca="1">IFERROR(Calc!K16,0)</f>
        <v>44652</v>
      </c>
      <c r="E22" s="142">
        <f t="shared" ca="1" si="0"/>
        <v>30</v>
      </c>
      <c r="F22" s="143">
        <f t="shared" si="1"/>
        <v>27331.875</v>
      </c>
      <c r="G22" s="143">
        <f>Calc!C16</f>
        <v>25000</v>
      </c>
      <c r="H22" s="143">
        <f>Calc!D16</f>
        <v>2331.8749999999995</v>
      </c>
      <c r="I22" s="140">
        <v>0</v>
      </c>
      <c r="J22" s="140">
        <v>0</v>
      </c>
      <c r="K22" s="140">
        <v>0</v>
      </c>
      <c r="L22" s="140">
        <v>0</v>
      </c>
      <c r="M22" s="140">
        <v>0</v>
      </c>
      <c r="N22" s="143">
        <f>Calc!G16+Calc!H16</f>
        <v>0</v>
      </c>
      <c r="O22" s="140">
        <v>0</v>
      </c>
      <c r="P22" s="140">
        <v>0</v>
      </c>
      <c r="Q22" s="140">
        <v>0</v>
      </c>
      <c r="R22" s="134"/>
      <c r="S22" s="134"/>
      <c r="T22" s="134"/>
      <c r="U22" s="134"/>
    </row>
    <row r="23" spans="1:21" x14ac:dyDescent="0.25">
      <c r="A23" s="134"/>
      <c r="B23" s="134"/>
      <c r="C23" s="140">
        <v>8</v>
      </c>
      <c r="D23" s="141">
        <f ca="1">IFERROR(Calc!K17,0)</f>
        <v>44682</v>
      </c>
      <c r="E23" s="142">
        <f t="shared" ca="1" si="0"/>
        <v>31</v>
      </c>
      <c r="F23" s="143">
        <f t="shared" si="1"/>
        <v>26998.75</v>
      </c>
      <c r="G23" s="143">
        <f>Calc!C17</f>
        <v>25000</v>
      </c>
      <c r="H23" s="143">
        <f>Calc!D17</f>
        <v>1998.7499999999998</v>
      </c>
      <c r="I23" s="140">
        <v>0</v>
      </c>
      <c r="J23" s="140">
        <v>0</v>
      </c>
      <c r="K23" s="140">
        <v>0</v>
      </c>
      <c r="L23" s="140">
        <v>0</v>
      </c>
      <c r="M23" s="140">
        <v>0</v>
      </c>
      <c r="N23" s="143">
        <f>Calc!G17+Calc!H17</f>
        <v>0</v>
      </c>
      <c r="O23" s="140">
        <v>0</v>
      </c>
      <c r="P23" s="140">
        <v>0</v>
      </c>
      <c r="Q23" s="140">
        <v>0</v>
      </c>
      <c r="R23" s="134"/>
      <c r="S23" s="134"/>
      <c r="T23" s="134"/>
      <c r="U23" s="134"/>
    </row>
    <row r="24" spans="1:21" x14ac:dyDescent="0.25">
      <c r="A24" s="134"/>
      <c r="B24" s="134"/>
      <c r="C24" s="140">
        <v>9</v>
      </c>
      <c r="D24" s="141">
        <f ca="1">IFERROR(Calc!K18,0)</f>
        <v>44713</v>
      </c>
      <c r="E24" s="142">
        <f t="shared" ca="1" si="0"/>
        <v>30</v>
      </c>
      <c r="F24" s="143">
        <f t="shared" si="1"/>
        <v>26665.625</v>
      </c>
      <c r="G24" s="143">
        <f>Calc!C18</f>
        <v>25000</v>
      </c>
      <c r="H24" s="143">
        <f>Calc!D18</f>
        <v>1665.625</v>
      </c>
      <c r="I24" s="140">
        <v>0</v>
      </c>
      <c r="J24" s="140">
        <v>0</v>
      </c>
      <c r="K24" s="140">
        <v>0</v>
      </c>
      <c r="L24" s="140">
        <v>0</v>
      </c>
      <c r="M24" s="140">
        <v>0</v>
      </c>
      <c r="N24" s="143">
        <f>Calc!G18+Calc!H18</f>
        <v>0</v>
      </c>
      <c r="O24" s="140">
        <v>0</v>
      </c>
      <c r="P24" s="140">
        <v>0</v>
      </c>
      <c r="Q24" s="140">
        <v>0</v>
      </c>
      <c r="R24" s="134"/>
      <c r="S24" s="134"/>
      <c r="T24" s="134"/>
      <c r="U24" s="134"/>
    </row>
    <row r="25" spans="1:21" x14ac:dyDescent="0.25">
      <c r="A25" s="134"/>
      <c r="B25" s="134"/>
      <c r="C25" s="140">
        <v>10</v>
      </c>
      <c r="D25" s="141">
        <f ca="1">IFERROR(Calc!K19,0)</f>
        <v>44743</v>
      </c>
      <c r="E25" s="142">
        <f t="shared" ca="1" si="0"/>
        <v>31</v>
      </c>
      <c r="F25" s="143">
        <f t="shared" si="1"/>
        <v>26332.5</v>
      </c>
      <c r="G25" s="143">
        <f>Calc!C19</f>
        <v>25000</v>
      </c>
      <c r="H25" s="143">
        <f>Calc!D19</f>
        <v>1332.4999999999998</v>
      </c>
      <c r="I25" s="140">
        <v>0</v>
      </c>
      <c r="J25" s="140">
        <v>0</v>
      </c>
      <c r="K25" s="140">
        <v>0</v>
      </c>
      <c r="L25" s="140">
        <v>0</v>
      </c>
      <c r="M25" s="140">
        <v>0</v>
      </c>
      <c r="N25" s="143">
        <f>Calc!G19+Calc!H19</f>
        <v>0</v>
      </c>
      <c r="O25" s="140">
        <v>0</v>
      </c>
      <c r="P25" s="140">
        <v>0</v>
      </c>
      <c r="Q25" s="140">
        <v>0</v>
      </c>
      <c r="R25" s="134"/>
      <c r="S25" s="134"/>
      <c r="T25" s="134"/>
      <c r="U25" s="134"/>
    </row>
    <row r="26" spans="1:21" x14ac:dyDescent="0.25">
      <c r="A26" s="134"/>
      <c r="B26" s="134"/>
      <c r="C26" s="140">
        <v>11</v>
      </c>
      <c r="D26" s="141">
        <f ca="1">IFERROR(Calc!K20,0)</f>
        <v>44774</v>
      </c>
      <c r="E26" s="142">
        <f t="shared" ca="1" si="0"/>
        <v>31</v>
      </c>
      <c r="F26" s="143">
        <f t="shared" si="1"/>
        <v>25999.375</v>
      </c>
      <c r="G26" s="143">
        <f>Calc!C20</f>
        <v>25000</v>
      </c>
      <c r="H26" s="143">
        <f>Calc!D20</f>
        <v>999.37499999999989</v>
      </c>
      <c r="I26" s="140">
        <v>0</v>
      </c>
      <c r="J26" s="140">
        <v>0</v>
      </c>
      <c r="K26" s="140">
        <v>0</v>
      </c>
      <c r="L26" s="140">
        <v>0</v>
      </c>
      <c r="M26" s="140">
        <v>0</v>
      </c>
      <c r="N26" s="143">
        <f>Calc!G20+Calc!H20</f>
        <v>0</v>
      </c>
      <c r="O26" s="140">
        <v>0</v>
      </c>
      <c r="P26" s="140">
        <v>0</v>
      </c>
      <c r="Q26" s="140">
        <v>0</v>
      </c>
      <c r="R26" s="134"/>
      <c r="S26" s="134"/>
      <c r="T26" s="134"/>
      <c r="U26" s="134"/>
    </row>
    <row r="27" spans="1:21" x14ac:dyDescent="0.25">
      <c r="A27" s="134"/>
      <c r="B27" s="134"/>
      <c r="C27" s="140">
        <v>12</v>
      </c>
      <c r="D27" s="141">
        <f ca="1">IFERROR(Calc!K21,0)</f>
        <v>44805</v>
      </c>
      <c r="E27" s="142">
        <f t="shared" ca="1" si="0"/>
        <v>30</v>
      </c>
      <c r="F27" s="143">
        <f t="shared" si="1"/>
        <v>25666.25</v>
      </c>
      <c r="G27" s="143">
        <f>Calc!C21</f>
        <v>25000</v>
      </c>
      <c r="H27" s="143">
        <f>Calc!D21</f>
        <v>666.24999999999989</v>
      </c>
      <c r="I27" s="140">
        <v>0</v>
      </c>
      <c r="J27" s="140">
        <v>0</v>
      </c>
      <c r="K27" s="140">
        <v>0</v>
      </c>
      <c r="L27" s="140">
        <v>0</v>
      </c>
      <c r="M27" s="140">
        <v>0</v>
      </c>
      <c r="N27" s="143">
        <f>Calc!G21+Calc!H21</f>
        <v>0</v>
      </c>
      <c r="O27" s="140">
        <v>0</v>
      </c>
      <c r="P27" s="140">
        <v>0</v>
      </c>
      <c r="Q27" s="140">
        <v>0</v>
      </c>
      <c r="R27" s="134"/>
      <c r="S27" s="134"/>
      <c r="T27" s="134"/>
      <c r="U27" s="134"/>
    </row>
    <row r="28" spans="1:21" x14ac:dyDescent="0.25">
      <c r="A28" s="134"/>
      <c r="B28" s="134"/>
      <c r="C28" s="140">
        <v>13</v>
      </c>
      <c r="D28" s="141">
        <f ca="1">IFERROR(Calc!K22,0)</f>
        <v>44835</v>
      </c>
      <c r="E28" s="142">
        <f t="shared" ca="1" si="0"/>
        <v>31</v>
      </c>
      <c r="F28" s="143">
        <f t="shared" si="1"/>
        <v>25333.125</v>
      </c>
      <c r="G28" s="143">
        <f>Calc!C22</f>
        <v>25000</v>
      </c>
      <c r="H28" s="143">
        <f>Calc!D22</f>
        <v>333.12499999999994</v>
      </c>
      <c r="I28" s="140">
        <v>0</v>
      </c>
      <c r="J28" s="140">
        <v>0</v>
      </c>
      <c r="K28" s="140">
        <v>0</v>
      </c>
      <c r="L28" s="140">
        <v>0</v>
      </c>
      <c r="M28" s="140">
        <v>0</v>
      </c>
      <c r="N28" s="143">
        <f>Calc!G22+Calc!H22</f>
        <v>0</v>
      </c>
      <c r="O28" s="140">
        <v>0</v>
      </c>
      <c r="P28" s="140">
        <v>0</v>
      </c>
      <c r="Q28" s="140">
        <v>0</v>
      </c>
      <c r="R28" s="134"/>
      <c r="S28" s="134"/>
      <c r="T28" s="134"/>
      <c r="U28" s="134"/>
    </row>
    <row r="29" spans="1:21" x14ac:dyDescent="0.25">
      <c r="A29" s="134"/>
      <c r="B29" s="134"/>
      <c r="C29" s="140">
        <v>14</v>
      </c>
      <c r="D29" s="141">
        <f ca="1">IFERROR(Calc!K23,0)</f>
        <v>44866</v>
      </c>
      <c r="E29" s="142">
        <f t="shared" ca="1" si="0"/>
        <v>30</v>
      </c>
      <c r="F29" s="143">
        <f t="shared" si="1"/>
        <v>0</v>
      </c>
      <c r="G29" s="143">
        <f>Calc!C23</f>
        <v>0</v>
      </c>
      <c r="H29" s="143">
        <f>Calc!D23</f>
        <v>0</v>
      </c>
      <c r="I29" s="140">
        <v>0</v>
      </c>
      <c r="J29" s="140">
        <v>0</v>
      </c>
      <c r="K29" s="140">
        <v>0</v>
      </c>
      <c r="L29" s="140">
        <v>0</v>
      </c>
      <c r="M29" s="140">
        <v>0</v>
      </c>
      <c r="N29" s="143">
        <f>Calc!G23+Calc!H23</f>
        <v>0</v>
      </c>
      <c r="O29" s="140">
        <v>0</v>
      </c>
      <c r="P29" s="140">
        <v>0</v>
      </c>
      <c r="Q29" s="140">
        <v>0</v>
      </c>
      <c r="R29" s="134"/>
      <c r="S29" s="134"/>
      <c r="T29" s="134"/>
      <c r="U29" s="134"/>
    </row>
    <row r="30" spans="1:21" x14ac:dyDescent="0.25">
      <c r="A30" s="134"/>
      <c r="B30" s="134"/>
      <c r="C30" s="140">
        <v>15</v>
      </c>
      <c r="D30" s="141">
        <f ca="1">IFERROR(Calc!K24,0)</f>
        <v>44896</v>
      </c>
      <c r="E30" s="142">
        <f t="shared" ca="1" si="0"/>
        <v>31</v>
      </c>
      <c r="F30" s="143">
        <f t="shared" si="1"/>
        <v>0</v>
      </c>
      <c r="G30" s="143">
        <f>Calc!C24</f>
        <v>0</v>
      </c>
      <c r="H30" s="143">
        <f>Calc!D24</f>
        <v>0</v>
      </c>
      <c r="I30" s="140">
        <v>0</v>
      </c>
      <c r="J30" s="140">
        <v>0</v>
      </c>
      <c r="K30" s="140">
        <v>0</v>
      </c>
      <c r="L30" s="140">
        <v>0</v>
      </c>
      <c r="M30" s="140">
        <v>0</v>
      </c>
      <c r="N30" s="143">
        <f>Calc!G24+Calc!H24</f>
        <v>0</v>
      </c>
      <c r="O30" s="140">
        <v>0</v>
      </c>
      <c r="P30" s="140">
        <v>0</v>
      </c>
      <c r="Q30" s="140">
        <v>0</v>
      </c>
      <c r="R30" s="134"/>
      <c r="S30" s="134"/>
      <c r="T30" s="134"/>
      <c r="U30" s="134"/>
    </row>
    <row r="31" spans="1:21" x14ac:dyDescent="0.25">
      <c r="A31" s="134"/>
      <c r="B31" s="134"/>
      <c r="C31" s="140">
        <v>16</v>
      </c>
      <c r="D31" s="141">
        <f ca="1">IFERROR(Calc!K25,0)</f>
        <v>44927</v>
      </c>
      <c r="E31" s="142">
        <f t="shared" ca="1" si="0"/>
        <v>31</v>
      </c>
      <c r="F31" s="143">
        <f t="shared" si="1"/>
        <v>0</v>
      </c>
      <c r="G31" s="143">
        <f>Calc!C25</f>
        <v>0</v>
      </c>
      <c r="H31" s="143">
        <f>Calc!D25</f>
        <v>0</v>
      </c>
      <c r="I31" s="140">
        <v>0</v>
      </c>
      <c r="J31" s="140">
        <v>0</v>
      </c>
      <c r="K31" s="140">
        <v>0</v>
      </c>
      <c r="L31" s="140">
        <v>0</v>
      </c>
      <c r="M31" s="140">
        <v>0</v>
      </c>
      <c r="N31" s="143">
        <f>Calc!G25+Calc!H25</f>
        <v>0</v>
      </c>
      <c r="O31" s="140">
        <v>0</v>
      </c>
      <c r="P31" s="140">
        <v>0</v>
      </c>
      <c r="Q31" s="140">
        <v>0</v>
      </c>
      <c r="R31" s="134"/>
      <c r="S31" s="134"/>
      <c r="T31" s="134"/>
      <c r="U31" s="134"/>
    </row>
    <row r="32" spans="1:21" x14ac:dyDescent="0.25">
      <c r="A32" s="134"/>
      <c r="B32" s="134"/>
      <c r="C32" s="140">
        <v>17</v>
      </c>
      <c r="D32" s="141">
        <f ca="1">IFERROR(Calc!K26,0)</f>
        <v>44958</v>
      </c>
      <c r="E32" s="142">
        <f t="shared" ca="1" si="0"/>
        <v>28</v>
      </c>
      <c r="F32" s="143">
        <f t="shared" si="1"/>
        <v>0</v>
      </c>
      <c r="G32" s="143">
        <f>Calc!C26</f>
        <v>0</v>
      </c>
      <c r="H32" s="143">
        <f>Calc!D26</f>
        <v>0</v>
      </c>
      <c r="I32" s="140">
        <v>0</v>
      </c>
      <c r="J32" s="140">
        <v>0</v>
      </c>
      <c r="K32" s="140">
        <v>0</v>
      </c>
      <c r="L32" s="140">
        <v>0</v>
      </c>
      <c r="M32" s="140">
        <v>0</v>
      </c>
      <c r="N32" s="143">
        <f>Calc!G26+Calc!H26</f>
        <v>0</v>
      </c>
      <c r="O32" s="140">
        <v>0</v>
      </c>
      <c r="P32" s="140">
        <v>0</v>
      </c>
      <c r="Q32" s="140">
        <v>0</v>
      </c>
      <c r="R32" s="134"/>
      <c r="S32" s="134"/>
      <c r="T32" s="134"/>
      <c r="U32" s="134"/>
    </row>
    <row r="33" spans="1:21" x14ac:dyDescent="0.25">
      <c r="A33" s="134"/>
      <c r="B33" s="134"/>
      <c r="C33" s="140">
        <v>18</v>
      </c>
      <c r="D33" s="141">
        <f ca="1">IFERROR(Calc!K27,0)</f>
        <v>44986</v>
      </c>
      <c r="E33" s="142">
        <f t="shared" ca="1" si="0"/>
        <v>31</v>
      </c>
      <c r="F33" s="143">
        <f t="shared" si="1"/>
        <v>0</v>
      </c>
      <c r="G33" s="143">
        <f>Calc!C27</f>
        <v>0</v>
      </c>
      <c r="H33" s="143">
        <f>Calc!D27</f>
        <v>0</v>
      </c>
      <c r="I33" s="140">
        <v>0</v>
      </c>
      <c r="J33" s="140">
        <v>0</v>
      </c>
      <c r="K33" s="140">
        <v>0</v>
      </c>
      <c r="L33" s="140">
        <v>0</v>
      </c>
      <c r="M33" s="140">
        <v>0</v>
      </c>
      <c r="N33" s="143">
        <f>Calc!G27+Calc!H27</f>
        <v>0</v>
      </c>
      <c r="O33" s="140">
        <v>0</v>
      </c>
      <c r="P33" s="140">
        <v>0</v>
      </c>
      <c r="Q33" s="140">
        <v>0</v>
      </c>
      <c r="R33" s="134"/>
      <c r="S33" s="134"/>
      <c r="T33" s="134"/>
      <c r="U33" s="134"/>
    </row>
    <row r="34" spans="1:21" x14ac:dyDescent="0.25">
      <c r="A34" s="134"/>
      <c r="B34" s="134"/>
      <c r="C34" s="140">
        <v>19</v>
      </c>
      <c r="D34" s="141">
        <f ca="1">IFERROR(Calc!K28,0)</f>
        <v>45017</v>
      </c>
      <c r="E34" s="142">
        <f t="shared" ca="1" si="0"/>
        <v>30</v>
      </c>
      <c r="F34" s="143">
        <f t="shared" si="1"/>
        <v>0</v>
      </c>
      <c r="G34" s="143">
        <f>Calc!C28</f>
        <v>0</v>
      </c>
      <c r="H34" s="143">
        <f>Calc!D28</f>
        <v>0</v>
      </c>
      <c r="I34" s="140">
        <v>0</v>
      </c>
      <c r="J34" s="140">
        <v>0</v>
      </c>
      <c r="K34" s="140">
        <v>0</v>
      </c>
      <c r="L34" s="140">
        <v>0</v>
      </c>
      <c r="M34" s="140">
        <v>0</v>
      </c>
      <c r="N34" s="143">
        <f>Calc!G28+Calc!H28</f>
        <v>0</v>
      </c>
      <c r="O34" s="140">
        <v>0</v>
      </c>
      <c r="P34" s="140">
        <v>0</v>
      </c>
      <c r="Q34" s="140">
        <v>0</v>
      </c>
      <c r="R34" s="134"/>
      <c r="S34" s="134"/>
      <c r="T34" s="134"/>
      <c r="U34" s="134"/>
    </row>
    <row r="35" spans="1:21" x14ac:dyDescent="0.25">
      <c r="A35" s="134"/>
      <c r="B35" s="134"/>
      <c r="C35" s="140">
        <v>20</v>
      </c>
      <c r="D35" s="141">
        <f ca="1">IFERROR(Calc!K29,0)</f>
        <v>45047</v>
      </c>
      <c r="E35" s="142">
        <f t="shared" ca="1" si="0"/>
        <v>31</v>
      </c>
      <c r="F35" s="143">
        <f t="shared" si="1"/>
        <v>0</v>
      </c>
      <c r="G35" s="143">
        <f>Calc!C29</f>
        <v>0</v>
      </c>
      <c r="H35" s="143">
        <f>Calc!D29</f>
        <v>0</v>
      </c>
      <c r="I35" s="140">
        <v>0</v>
      </c>
      <c r="J35" s="140">
        <v>0</v>
      </c>
      <c r="K35" s="140">
        <v>0</v>
      </c>
      <c r="L35" s="140">
        <v>0</v>
      </c>
      <c r="M35" s="140">
        <v>0</v>
      </c>
      <c r="N35" s="143">
        <f>Calc!G29+Calc!H29</f>
        <v>0</v>
      </c>
      <c r="O35" s="140">
        <v>0</v>
      </c>
      <c r="P35" s="140">
        <v>0</v>
      </c>
      <c r="Q35" s="140">
        <v>0</v>
      </c>
      <c r="R35" s="134"/>
      <c r="S35" s="134"/>
      <c r="T35" s="134"/>
      <c r="U35" s="134"/>
    </row>
    <row r="36" spans="1:21" x14ac:dyDescent="0.25">
      <c r="A36" s="134"/>
      <c r="B36" s="134"/>
      <c r="C36" s="140">
        <v>21</v>
      </c>
      <c r="D36" s="141">
        <f ca="1">IFERROR(Calc!K30,0)</f>
        <v>45078</v>
      </c>
      <c r="E36" s="142">
        <f t="shared" ca="1" si="0"/>
        <v>30</v>
      </c>
      <c r="F36" s="143">
        <f t="shared" si="1"/>
        <v>0</v>
      </c>
      <c r="G36" s="143">
        <f>Calc!C30</f>
        <v>0</v>
      </c>
      <c r="H36" s="143">
        <f>Calc!D30</f>
        <v>0</v>
      </c>
      <c r="I36" s="140">
        <v>0</v>
      </c>
      <c r="J36" s="140">
        <v>0</v>
      </c>
      <c r="K36" s="140">
        <v>0</v>
      </c>
      <c r="L36" s="140">
        <v>0</v>
      </c>
      <c r="M36" s="140">
        <v>0</v>
      </c>
      <c r="N36" s="143">
        <f>Calc!G30+Calc!H30</f>
        <v>0</v>
      </c>
      <c r="O36" s="140">
        <v>0</v>
      </c>
      <c r="P36" s="140">
        <v>0</v>
      </c>
      <c r="Q36" s="140">
        <v>0</v>
      </c>
      <c r="R36" s="134"/>
      <c r="S36" s="134"/>
      <c r="T36" s="134"/>
      <c r="U36" s="134"/>
    </row>
    <row r="37" spans="1:21" x14ac:dyDescent="0.25">
      <c r="A37" s="134"/>
      <c r="B37" s="134"/>
      <c r="C37" s="140">
        <v>22</v>
      </c>
      <c r="D37" s="141">
        <f ca="1">IFERROR(Calc!K31,0)</f>
        <v>45108</v>
      </c>
      <c r="E37" s="142">
        <f t="shared" ca="1" si="0"/>
        <v>31</v>
      </c>
      <c r="F37" s="143">
        <f t="shared" si="1"/>
        <v>0</v>
      </c>
      <c r="G37" s="143">
        <f>Calc!C31</f>
        <v>0</v>
      </c>
      <c r="H37" s="143">
        <f>Calc!D31</f>
        <v>0</v>
      </c>
      <c r="I37" s="140">
        <v>0</v>
      </c>
      <c r="J37" s="140">
        <v>0</v>
      </c>
      <c r="K37" s="140">
        <v>0</v>
      </c>
      <c r="L37" s="140">
        <v>0</v>
      </c>
      <c r="M37" s="140">
        <v>0</v>
      </c>
      <c r="N37" s="143">
        <f>Calc!G31+Calc!H31</f>
        <v>0</v>
      </c>
      <c r="O37" s="140">
        <v>0</v>
      </c>
      <c r="P37" s="140">
        <v>0</v>
      </c>
      <c r="Q37" s="140">
        <v>0</v>
      </c>
      <c r="R37" s="134"/>
      <c r="S37" s="134"/>
      <c r="T37" s="134"/>
      <c r="U37" s="134"/>
    </row>
    <row r="38" spans="1:21" x14ac:dyDescent="0.25">
      <c r="A38" s="134"/>
      <c r="B38" s="134"/>
      <c r="C38" s="140">
        <v>23</v>
      </c>
      <c r="D38" s="141">
        <f ca="1">IFERROR(Calc!K32,0)</f>
        <v>45139</v>
      </c>
      <c r="E38" s="142">
        <f t="shared" ca="1" si="0"/>
        <v>31</v>
      </c>
      <c r="F38" s="143">
        <f t="shared" si="1"/>
        <v>0</v>
      </c>
      <c r="G38" s="143">
        <f>Calc!C32</f>
        <v>0</v>
      </c>
      <c r="H38" s="143">
        <f>Calc!D32</f>
        <v>0</v>
      </c>
      <c r="I38" s="140">
        <v>0</v>
      </c>
      <c r="J38" s="140">
        <v>0</v>
      </c>
      <c r="K38" s="140">
        <v>0</v>
      </c>
      <c r="L38" s="140">
        <v>0</v>
      </c>
      <c r="M38" s="140">
        <v>0</v>
      </c>
      <c r="N38" s="143">
        <f>Calc!G32+Calc!H32</f>
        <v>0</v>
      </c>
      <c r="O38" s="140">
        <v>0</v>
      </c>
      <c r="P38" s="140">
        <v>0</v>
      </c>
      <c r="Q38" s="140">
        <v>0</v>
      </c>
      <c r="R38" s="134"/>
      <c r="S38" s="134"/>
      <c r="T38" s="134"/>
      <c r="U38" s="134"/>
    </row>
    <row r="39" spans="1:21" x14ac:dyDescent="0.25">
      <c r="A39" s="134"/>
      <c r="B39" s="134"/>
      <c r="C39" s="140">
        <v>24</v>
      </c>
      <c r="D39" s="141">
        <f ca="1">IFERROR(Calc!K33,0)</f>
        <v>45170</v>
      </c>
      <c r="E39" s="142">
        <f t="shared" ca="1" si="0"/>
        <v>30</v>
      </c>
      <c r="F39" s="143">
        <f t="shared" si="1"/>
        <v>0</v>
      </c>
      <c r="G39" s="143">
        <f>Calc!C33</f>
        <v>0</v>
      </c>
      <c r="H39" s="143">
        <f>Calc!D33</f>
        <v>0</v>
      </c>
      <c r="I39" s="140">
        <v>0</v>
      </c>
      <c r="J39" s="140">
        <v>0</v>
      </c>
      <c r="K39" s="140">
        <v>0</v>
      </c>
      <c r="L39" s="140">
        <v>0</v>
      </c>
      <c r="M39" s="140">
        <v>0</v>
      </c>
      <c r="N39" s="143">
        <f>Calc!G33+Calc!H33</f>
        <v>0</v>
      </c>
      <c r="O39" s="140">
        <v>0</v>
      </c>
      <c r="P39" s="140">
        <v>0</v>
      </c>
      <c r="Q39" s="140">
        <v>0</v>
      </c>
      <c r="R39" s="134"/>
      <c r="S39" s="134"/>
      <c r="T39" s="134"/>
      <c r="U39" s="134"/>
    </row>
    <row r="40" spans="1:21" x14ac:dyDescent="0.25">
      <c r="A40" s="134"/>
      <c r="B40" s="134"/>
      <c r="C40" s="140">
        <v>25</v>
      </c>
      <c r="D40" s="141">
        <f ca="1">IFERROR(Calc!K34,0)</f>
        <v>45200</v>
      </c>
      <c r="E40" s="142">
        <f t="shared" ca="1" si="0"/>
        <v>31</v>
      </c>
      <c r="F40" s="143">
        <f t="shared" si="1"/>
        <v>0</v>
      </c>
      <c r="G40" s="143">
        <f>Calc!C34</f>
        <v>0</v>
      </c>
      <c r="H40" s="143">
        <f>Calc!D34</f>
        <v>0</v>
      </c>
      <c r="I40" s="140">
        <v>0</v>
      </c>
      <c r="J40" s="140">
        <v>0</v>
      </c>
      <c r="K40" s="140">
        <v>0</v>
      </c>
      <c r="L40" s="140">
        <v>0</v>
      </c>
      <c r="M40" s="140">
        <v>0</v>
      </c>
      <c r="N40" s="143">
        <f>Calc!G34+Calc!H34</f>
        <v>0</v>
      </c>
      <c r="O40" s="140">
        <v>0</v>
      </c>
      <c r="P40" s="140">
        <v>0</v>
      </c>
      <c r="Q40" s="140">
        <v>0</v>
      </c>
      <c r="R40" s="134"/>
      <c r="S40" s="134"/>
      <c r="T40" s="134"/>
      <c r="U40" s="134"/>
    </row>
    <row r="41" spans="1:21" x14ac:dyDescent="0.25">
      <c r="A41" s="134"/>
      <c r="B41" s="134"/>
      <c r="C41" s="140">
        <v>26</v>
      </c>
      <c r="D41" s="141">
        <f ca="1">IFERROR(Calc!K35,0)</f>
        <v>45231</v>
      </c>
      <c r="E41" s="142">
        <f t="shared" ca="1" si="0"/>
        <v>30</v>
      </c>
      <c r="F41" s="143">
        <f t="shared" si="1"/>
        <v>0</v>
      </c>
      <c r="G41" s="143">
        <f>Calc!C35</f>
        <v>0</v>
      </c>
      <c r="H41" s="143">
        <f>Calc!D35</f>
        <v>0</v>
      </c>
      <c r="I41" s="140">
        <v>0</v>
      </c>
      <c r="J41" s="140">
        <v>0</v>
      </c>
      <c r="K41" s="140">
        <v>0</v>
      </c>
      <c r="L41" s="140">
        <v>0</v>
      </c>
      <c r="M41" s="140">
        <v>0</v>
      </c>
      <c r="N41" s="143">
        <f>Calc!G35+Calc!H35</f>
        <v>0</v>
      </c>
      <c r="O41" s="140">
        <v>0</v>
      </c>
      <c r="P41" s="140">
        <v>0</v>
      </c>
      <c r="Q41" s="140">
        <v>0</v>
      </c>
      <c r="R41" s="134"/>
      <c r="S41" s="134"/>
      <c r="T41" s="134"/>
      <c r="U41" s="134"/>
    </row>
    <row r="42" spans="1:21" x14ac:dyDescent="0.25">
      <c r="A42" s="134"/>
      <c r="B42" s="134"/>
      <c r="C42" s="140">
        <v>27</v>
      </c>
      <c r="D42" s="141">
        <f ca="1">IFERROR(Calc!K36,0)</f>
        <v>45261</v>
      </c>
      <c r="E42" s="142">
        <f t="shared" ca="1" si="0"/>
        <v>31</v>
      </c>
      <c r="F42" s="143">
        <f t="shared" si="1"/>
        <v>0</v>
      </c>
      <c r="G42" s="143">
        <f>Calc!C36</f>
        <v>0</v>
      </c>
      <c r="H42" s="143">
        <f>Calc!D36</f>
        <v>0</v>
      </c>
      <c r="I42" s="140">
        <v>0</v>
      </c>
      <c r="J42" s="140">
        <v>0</v>
      </c>
      <c r="K42" s="140">
        <v>0</v>
      </c>
      <c r="L42" s="140">
        <v>0</v>
      </c>
      <c r="M42" s="140">
        <v>0</v>
      </c>
      <c r="N42" s="143">
        <f>Calc!G36+Calc!H36</f>
        <v>0</v>
      </c>
      <c r="O42" s="140">
        <v>0</v>
      </c>
      <c r="P42" s="140">
        <v>0</v>
      </c>
      <c r="Q42" s="140">
        <v>0</v>
      </c>
      <c r="R42" s="134"/>
      <c r="S42" s="134"/>
      <c r="T42" s="134"/>
      <c r="U42" s="134"/>
    </row>
    <row r="43" spans="1:21" x14ac:dyDescent="0.25">
      <c r="A43" s="134"/>
      <c r="B43" s="134"/>
      <c r="C43" s="140">
        <v>28</v>
      </c>
      <c r="D43" s="141">
        <f ca="1">IFERROR(Calc!K37,0)</f>
        <v>45292</v>
      </c>
      <c r="E43" s="142">
        <f t="shared" ca="1" si="0"/>
        <v>31</v>
      </c>
      <c r="F43" s="143">
        <f t="shared" si="1"/>
        <v>0</v>
      </c>
      <c r="G43" s="143">
        <f>Calc!C37</f>
        <v>0</v>
      </c>
      <c r="H43" s="143">
        <f>Calc!D37</f>
        <v>0</v>
      </c>
      <c r="I43" s="140">
        <v>0</v>
      </c>
      <c r="J43" s="140">
        <v>0</v>
      </c>
      <c r="K43" s="140">
        <v>0</v>
      </c>
      <c r="L43" s="140">
        <v>0</v>
      </c>
      <c r="M43" s="140">
        <v>0</v>
      </c>
      <c r="N43" s="143">
        <f>Calc!G37+Calc!H37</f>
        <v>0</v>
      </c>
      <c r="O43" s="140">
        <v>0</v>
      </c>
      <c r="P43" s="140">
        <v>0</v>
      </c>
      <c r="Q43" s="140">
        <v>0</v>
      </c>
      <c r="R43" s="134"/>
      <c r="S43" s="134"/>
      <c r="T43" s="134"/>
      <c r="U43" s="134"/>
    </row>
    <row r="44" spans="1:21" x14ac:dyDescent="0.25">
      <c r="A44" s="134"/>
      <c r="B44" s="134"/>
      <c r="C44" s="140">
        <v>29</v>
      </c>
      <c r="D44" s="141">
        <f ca="1">IFERROR(Calc!K38,0)</f>
        <v>45323</v>
      </c>
      <c r="E44" s="142">
        <f t="shared" ca="1" si="0"/>
        <v>29</v>
      </c>
      <c r="F44" s="143">
        <f t="shared" si="1"/>
        <v>0</v>
      </c>
      <c r="G44" s="143">
        <f>Calc!C38</f>
        <v>0</v>
      </c>
      <c r="H44" s="143">
        <f>Calc!D38</f>
        <v>0</v>
      </c>
      <c r="I44" s="140">
        <v>0</v>
      </c>
      <c r="J44" s="140">
        <v>0</v>
      </c>
      <c r="K44" s="140">
        <v>0</v>
      </c>
      <c r="L44" s="140">
        <v>0</v>
      </c>
      <c r="M44" s="140">
        <v>0</v>
      </c>
      <c r="N44" s="143">
        <f>Calc!G38+Calc!H38</f>
        <v>0</v>
      </c>
      <c r="O44" s="140">
        <v>0</v>
      </c>
      <c r="P44" s="140">
        <v>0</v>
      </c>
      <c r="Q44" s="140">
        <v>0</v>
      </c>
      <c r="R44" s="134"/>
      <c r="S44" s="134"/>
      <c r="T44" s="134"/>
      <c r="U44" s="134"/>
    </row>
    <row r="45" spans="1:21" x14ac:dyDescent="0.25">
      <c r="A45" s="134"/>
      <c r="B45" s="134"/>
      <c r="C45" s="140">
        <v>30</v>
      </c>
      <c r="D45" s="141">
        <f ca="1">IFERROR(Calc!K39,0)</f>
        <v>45352</v>
      </c>
      <c r="E45" s="142">
        <f t="shared" ca="1" si="0"/>
        <v>31</v>
      </c>
      <c r="F45" s="143">
        <f t="shared" si="1"/>
        <v>0</v>
      </c>
      <c r="G45" s="143">
        <f>Calc!C39</f>
        <v>0</v>
      </c>
      <c r="H45" s="143">
        <f>Calc!D39</f>
        <v>0</v>
      </c>
      <c r="I45" s="140">
        <v>0</v>
      </c>
      <c r="J45" s="140">
        <v>0</v>
      </c>
      <c r="K45" s="140">
        <v>0</v>
      </c>
      <c r="L45" s="140">
        <v>0</v>
      </c>
      <c r="M45" s="140">
        <v>0</v>
      </c>
      <c r="N45" s="143">
        <f>Calc!G39+Calc!H39</f>
        <v>0</v>
      </c>
      <c r="O45" s="140">
        <v>0</v>
      </c>
      <c r="P45" s="140">
        <v>0</v>
      </c>
      <c r="Q45" s="140">
        <v>0</v>
      </c>
      <c r="R45" s="134"/>
      <c r="S45" s="134"/>
      <c r="T45" s="134"/>
      <c r="U45" s="134"/>
    </row>
    <row r="46" spans="1:21" x14ac:dyDescent="0.25">
      <c r="A46" s="134"/>
      <c r="B46" s="134"/>
      <c r="C46" s="140">
        <v>31</v>
      </c>
      <c r="D46" s="141">
        <f ca="1">IFERROR(Calc!K40,0)</f>
        <v>45383</v>
      </c>
      <c r="E46" s="142">
        <f t="shared" ca="1" si="0"/>
        <v>30</v>
      </c>
      <c r="F46" s="143">
        <f t="shared" si="1"/>
        <v>0</v>
      </c>
      <c r="G46" s="143">
        <f>Calc!C40</f>
        <v>0</v>
      </c>
      <c r="H46" s="143">
        <f>Calc!D40</f>
        <v>0</v>
      </c>
      <c r="I46" s="140">
        <v>0</v>
      </c>
      <c r="J46" s="140">
        <v>0</v>
      </c>
      <c r="K46" s="140">
        <v>0</v>
      </c>
      <c r="L46" s="140">
        <v>0</v>
      </c>
      <c r="M46" s="140">
        <v>0</v>
      </c>
      <c r="N46" s="143">
        <f>Calc!G40+Calc!H40</f>
        <v>0</v>
      </c>
      <c r="O46" s="140">
        <v>0</v>
      </c>
      <c r="P46" s="140">
        <v>0</v>
      </c>
      <c r="Q46" s="140">
        <v>0</v>
      </c>
      <c r="R46" s="134"/>
      <c r="S46" s="134"/>
      <c r="T46" s="134"/>
      <c r="U46" s="134"/>
    </row>
    <row r="47" spans="1:21" x14ac:dyDescent="0.25">
      <c r="A47" s="134"/>
      <c r="B47" s="134"/>
      <c r="C47" s="140">
        <v>32</v>
      </c>
      <c r="D47" s="141">
        <f ca="1">IFERROR(Calc!K41,0)</f>
        <v>45413</v>
      </c>
      <c r="E47" s="142">
        <f t="shared" ca="1" si="0"/>
        <v>31</v>
      </c>
      <c r="F47" s="143">
        <f t="shared" si="1"/>
        <v>0</v>
      </c>
      <c r="G47" s="143">
        <f>Calc!C41</f>
        <v>0</v>
      </c>
      <c r="H47" s="143">
        <f>Calc!D41</f>
        <v>0</v>
      </c>
      <c r="I47" s="140">
        <v>0</v>
      </c>
      <c r="J47" s="140">
        <v>0</v>
      </c>
      <c r="K47" s="140">
        <v>0</v>
      </c>
      <c r="L47" s="140">
        <v>0</v>
      </c>
      <c r="M47" s="140">
        <v>0</v>
      </c>
      <c r="N47" s="143">
        <f>Calc!G41+Calc!H41</f>
        <v>0</v>
      </c>
      <c r="O47" s="140">
        <v>0</v>
      </c>
      <c r="P47" s="140">
        <v>0</v>
      </c>
      <c r="Q47" s="140">
        <v>0</v>
      </c>
      <c r="R47" s="134"/>
      <c r="S47" s="134"/>
      <c r="T47" s="134"/>
      <c r="U47" s="134"/>
    </row>
    <row r="48" spans="1:21" x14ac:dyDescent="0.25">
      <c r="A48" s="134"/>
      <c r="B48" s="134"/>
      <c r="C48" s="140">
        <v>33</v>
      </c>
      <c r="D48" s="141">
        <f ca="1">IFERROR(Calc!K42,0)</f>
        <v>45444</v>
      </c>
      <c r="E48" s="142">
        <f t="shared" ca="1" si="0"/>
        <v>30</v>
      </c>
      <c r="F48" s="143">
        <f t="shared" si="1"/>
        <v>0</v>
      </c>
      <c r="G48" s="143">
        <f>Calc!C42</f>
        <v>0</v>
      </c>
      <c r="H48" s="143">
        <f>Calc!D42</f>
        <v>0</v>
      </c>
      <c r="I48" s="140">
        <v>0</v>
      </c>
      <c r="J48" s="140">
        <v>0</v>
      </c>
      <c r="K48" s="140">
        <v>0</v>
      </c>
      <c r="L48" s="140">
        <v>0</v>
      </c>
      <c r="M48" s="140">
        <v>0</v>
      </c>
      <c r="N48" s="143">
        <f>Calc!G42+Calc!H42</f>
        <v>0</v>
      </c>
      <c r="O48" s="140">
        <v>0</v>
      </c>
      <c r="P48" s="140">
        <v>0</v>
      </c>
      <c r="Q48" s="140">
        <v>0</v>
      </c>
      <c r="R48" s="134"/>
      <c r="S48" s="134"/>
      <c r="T48" s="134"/>
      <c r="U48" s="134"/>
    </row>
    <row r="49" spans="1:21" x14ac:dyDescent="0.25">
      <c r="A49" s="134"/>
      <c r="B49" s="134"/>
      <c r="C49" s="140">
        <v>34</v>
      </c>
      <c r="D49" s="141">
        <f ca="1">IFERROR(Calc!K43,0)</f>
        <v>45474</v>
      </c>
      <c r="E49" s="142">
        <f t="shared" ca="1" si="0"/>
        <v>31</v>
      </c>
      <c r="F49" s="143">
        <f t="shared" si="1"/>
        <v>0</v>
      </c>
      <c r="G49" s="143">
        <f>Calc!C43</f>
        <v>0</v>
      </c>
      <c r="H49" s="143">
        <f>Calc!D43</f>
        <v>0</v>
      </c>
      <c r="I49" s="140">
        <v>0</v>
      </c>
      <c r="J49" s="140">
        <v>0</v>
      </c>
      <c r="K49" s="140">
        <v>0</v>
      </c>
      <c r="L49" s="140">
        <v>0</v>
      </c>
      <c r="M49" s="140">
        <v>0</v>
      </c>
      <c r="N49" s="143">
        <f>Calc!G43+Calc!H43</f>
        <v>0</v>
      </c>
      <c r="O49" s="140">
        <v>0</v>
      </c>
      <c r="P49" s="140">
        <v>0</v>
      </c>
      <c r="Q49" s="140">
        <v>0</v>
      </c>
      <c r="R49" s="134"/>
      <c r="S49" s="134"/>
      <c r="T49" s="134"/>
      <c r="U49" s="134"/>
    </row>
    <row r="50" spans="1:21" x14ac:dyDescent="0.25">
      <c r="A50" s="134"/>
      <c r="B50" s="134"/>
      <c r="C50" s="140">
        <v>35</v>
      </c>
      <c r="D50" s="141">
        <f ca="1">IFERROR(Calc!K44,0)</f>
        <v>45505</v>
      </c>
      <c r="E50" s="142">
        <f t="shared" ca="1" si="0"/>
        <v>31</v>
      </c>
      <c r="F50" s="143">
        <f t="shared" si="1"/>
        <v>0</v>
      </c>
      <c r="G50" s="143">
        <f>Calc!C44</f>
        <v>0</v>
      </c>
      <c r="H50" s="143">
        <f>Calc!D44</f>
        <v>0</v>
      </c>
      <c r="I50" s="140">
        <v>0</v>
      </c>
      <c r="J50" s="140">
        <v>0</v>
      </c>
      <c r="K50" s="140">
        <v>0</v>
      </c>
      <c r="L50" s="140">
        <v>0</v>
      </c>
      <c r="M50" s="140">
        <v>0</v>
      </c>
      <c r="N50" s="143">
        <f>Calc!G44+Calc!H44</f>
        <v>0</v>
      </c>
      <c r="O50" s="140">
        <v>0</v>
      </c>
      <c r="P50" s="140">
        <v>0</v>
      </c>
      <c r="Q50" s="140">
        <v>0</v>
      </c>
      <c r="R50" s="134"/>
      <c r="S50" s="134"/>
      <c r="T50" s="134"/>
      <c r="U50" s="134"/>
    </row>
    <row r="51" spans="1:21" x14ac:dyDescent="0.25">
      <c r="A51" s="134"/>
      <c r="B51" s="134"/>
      <c r="C51" s="140">
        <v>36</v>
      </c>
      <c r="D51" s="141">
        <f ca="1">IFERROR(Calc!K45,0)</f>
        <v>45536</v>
      </c>
      <c r="E51" s="142">
        <f t="shared" ca="1" si="0"/>
        <v>30</v>
      </c>
      <c r="F51" s="143">
        <f t="shared" si="1"/>
        <v>0</v>
      </c>
      <c r="G51" s="143">
        <f>Calc!C45</f>
        <v>0</v>
      </c>
      <c r="H51" s="143">
        <f>Calc!D45</f>
        <v>0</v>
      </c>
      <c r="I51" s="140">
        <v>0</v>
      </c>
      <c r="J51" s="140">
        <v>0</v>
      </c>
      <c r="K51" s="140">
        <v>0</v>
      </c>
      <c r="L51" s="140">
        <v>0</v>
      </c>
      <c r="M51" s="140">
        <v>0</v>
      </c>
      <c r="N51" s="143">
        <f>Calc!G45+Calc!H45</f>
        <v>0</v>
      </c>
      <c r="O51" s="140">
        <v>0</v>
      </c>
      <c r="P51" s="140">
        <v>0</v>
      </c>
      <c r="Q51" s="140">
        <v>0</v>
      </c>
      <c r="R51" s="134"/>
      <c r="S51" s="134"/>
      <c r="T51" s="134"/>
      <c r="U51" s="134"/>
    </row>
    <row r="52" spans="1:21" x14ac:dyDescent="0.25">
      <c r="A52" s="134"/>
      <c r="B52" s="134"/>
      <c r="C52" s="140">
        <v>37</v>
      </c>
      <c r="D52" s="141">
        <f ca="1">IFERROR(Calc!K46,0)</f>
        <v>45566</v>
      </c>
      <c r="E52" s="142">
        <f t="shared" ca="1" si="0"/>
        <v>31</v>
      </c>
      <c r="F52" s="143">
        <f t="shared" si="1"/>
        <v>0</v>
      </c>
      <c r="G52" s="143">
        <f>Calc!C46</f>
        <v>0</v>
      </c>
      <c r="H52" s="143">
        <f>Calc!D46</f>
        <v>0</v>
      </c>
      <c r="I52" s="140">
        <v>0</v>
      </c>
      <c r="J52" s="140">
        <v>0</v>
      </c>
      <c r="K52" s="140">
        <v>0</v>
      </c>
      <c r="L52" s="140">
        <v>0</v>
      </c>
      <c r="M52" s="140">
        <v>0</v>
      </c>
      <c r="N52" s="143">
        <f>Calc!G46+Calc!H46</f>
        <v>0</v>
      </c>
      <c r="O52" s="140">
        <v>0</v>
      </c>
      <c r="P52" s="140">
        <v>0</v>
      </c>
      <c r="Q52" s="140">
        <v>0</v>
      </c>
      <c r="R52" s="134"/>
      <c r="S52" s="134"/>
      <c r="T52" s="134"/>
      <c r="U52" s="134"/>
    </row>
    <row r="53" spans="1:21" x14ac:dyDescent="0.25">
      <c r="A53" s="134"/>
      <c r="B53" s="134"/>
      <c r="C53" s="140">
        <v>38</v>
      </c>
      <c r="D53" s="141">
        <f ca="1">IFERROR(Calc!K47,0)</f>
        <v>45597</v>
      </c>
      <c r="E53" s="142">
        <f t="shared" ca="1" si="0"/>
        <v>30</v>
      </c>
      <c r="F53" s="143">
        <f t="shared" si="1"/>
        <v>0</v>
      </c>
      <c r="G53" s="143">
        <f>Calc!C47</f>
        <v>0</v>
      </c>
      <c r="H53" s="143">
        <f>Calc!D47</f>
        <v>0</v>
      </c>
      <c r="I53" s="140">
        <v>0</v>
      </c>
      <c r="J53" s="140">
        <v>0</v>
      </c>
      <c r="K53" s="140">
        <v>0</v>
      </c>
      <c r="L53" s="140">
        <v>0</v>
      </c>
      <c r="M53" s="140">
        <v>0</v>
      </c>
      <c r="N53" s="143">
        <f>Calc!G47+Calc!H47</f>
        <v>0</v>
      </c>
      <c r="O53" s="140">
        <v>0</v>
      </c>
      <c r="P53" s="140">
        <v>0</v>
      </c>
      <c r="Q53" s="140">
        <v>0</v>
      </c>
      <c r="R53" s="134"/>
      <c r="S53" s="134"/>
      <c r="T53" s="134"/>
      <c r="U53" s="134"/>
    </row>
    <row r="54" spans="1:21" x14ac:dyDescent="0.25">
      <c r="A54" s="134"/>
      <c r="B54" s="134"/>
      <c r="C54" s="140">
        <v>39</v>
      </c>
      <c r="D54" s="141">
        <f ca="1">IFERROR(Calc!K48,0)</f>
        <v>45627</v>
      </c>
      <c r="E54" s="142">
        <f t="shared" ca="1" si="0"/>
        <v>31</v>
      </c>
      <c r="F54" s="143">
        <f t="shared" si="1"/>
        <v>0</v>
      </c>
      <c r="G54" s="143">
        <f>Calc!C48</f>
        <v>0</v>
      </c>
      <c r="H54" s="143">
        <f>Calc!D48</f>
        <v>0</v>
      </c>
      <c r="I54" s="140">
        <v>0</v>
      </c>
      <c r="J54" s="140">
        <v>0</v>
      </c>
      <c r="K54" s="140">
        <v>0</v>
      </c>
      <c r="L54" s="140">
        <v>0</v>
      </c>
      <c r="M54" s="140">
        <v>0</v>
      </c>
      <c r="N54" s="143">
        <f>Calc!G48+Calc!H48</f>
        <v>0</v>
      </c>
      <c r="O54" s="140">
        <v>0</v>
      </c>
      <c r="P54" s="140">
        <v>0</v>
      </c>
      <c r="Q54" s="140">
        <v>0</v>
      </c>
      <c r="R54" s="134"/>
      <c r="S54" s="134"/>
      <c r="T54" s="134"/>
      <c r="U54" s="134"/>
    </row>
    <row r="55" spans="1:21" x14ac:dyDescent="0.25">
      <c r="A55" s="134"/>
      <c r="B55" s="134"/>
      <c r="C55" s="140">
        <v>40</v>
      </c>
      <c r="D55" s="141">
        <f ca="1">IFERROR(Calc!K49,0)</f>
        <v>45658</v>
      </c>
      <c r="E55" s="142">
        <f t="shared" ca="1" si="0"/>
        <v>31</v>
      </c>
      <c r="F55" s="143">
        <f t="shared" si="1"/>
        <v>0</v>
      </c>
      <c r="G55" s="143">
        <f>Calc!C49</f>
        <v>0</v>
      </c>
      <c r="H55" s="143">
        <f>Calc!D49</f>
        <v>0</v>
      </c>
      <c r="I55" s="140">
        <v>0</v>
      </c>
      <c r="J55" s="140">
        <v>0</v>
      </c>
      <c r="K55" s="140">
        <v>0</v>
      </c>
      <c r="L55" s="140">
        <v>0</v>
      </c>
      <c r="M55" s="140">
        <v>0</v>
      </c>
      <c r="N55" s="143">
        <f>Calc!G49+Calc!H49</f>
        <v>0</v>
      </c>
      <c r="O55" s="140">
        <v>0</v>
      </c>
      <c r="P55" s="140">
        <v>0</v>
      </c>
      <c r="Q55" s="140">
        <v>0</v>
      </c>
      <c r="R55" s="134"/>
      <c r="S55" s="134"/>
      <c r="T55" s="134"/>
      <c r="U55" s="134"/>
    </row>
    <row r="56" spans="1:21" x14ac:dyDescent="0.25">
      <c r="A56" s="134"/>
      <c r="B56" s="134"/>
      <c r="C56" s="140">
        <v>41</v>
      </c>
      <c r="D56" s="141">
        <f ca="1">IFERROR(Calc!K50,0)</f>
        <v>45689</v>
      </c>
      <c r="E56" s="142">
        <f t="shared" ca="1" si="0"/>
        <v>28</v>
      </c>
      <c r="F56" s="143">
        <f t="shared" si="1"/>
        <v>0</v>
      </c>
      <c r="G56" s="143">
        <f>Calc!C50</f>
        <v>0</v>
      </c>
      <c r="H56" s="143">
        <f>Calc!D50</f>
        <v>0</v>
      </c>
      <c r="I56" s="140">
        <v>0</v>
      </c>
      <c r="J56" s="140">
        <v>0</v>
      </c>
      <c r="K56" s="140">
        <v>0</v>
      </c>
      <c r="L56" s="140">
        <v>0</v>
      </c>
      <c r="M56" s="140">
        <v>0</v>
      </c>
      <c r="N56" s="143">
        <f>Calc!G50+Calc!H50</f>
        <v>0</v>
      </c>
      <c r="O56" s="140">
        <v>0</v>
      </c>
      <c r="P56" s="140">
        <v>0</v>
      </c>
      <c r="Q56" s="140">
        <v>0</v>
      </c>
      <c r="R56" s="134"/>
      <c r="S56" s="134"/>
      <c r="T56" s="134"/>
      <c r="U56" s="134"/>
    </row>
    <row r="57" spans="1:21" x14ac:dyDescent="0.25">
      <c r="A57" s="134"/>
      <c r="B57" s="134"/>
      <c r="C57" s="140">
        <v>42</v>
      </c>
      <c r="D57" s="141">
        <f ca="1">IFERROR(Calc!K51,0)</f>
        <v>45717</v>
      </c>
      <c r="E57" s="142">
        <f t="shared" ca="1" si="0"/>
        <v>31</v>
      </c>
      <c r="F57" s="143">
        <f t="shared" si="1"/>
        <v>0</v>
      </c>
      <c r="G57" s="143">
        <f>Calc!C51</f>
        <v>0</v>
      </c>
      <c r="H57" s="143">
        <f>Calc!D51</f>
        <v>0</v>
      </c>
      <c r="I57" s="140">
        <v>0</v>
      </c>
      <c r="J57" s="140">
        <v>0</v>
      </c>
      <c r="K57" s="140">
        <v>0</v>
      </c>
      <c r="L57" s="140">
        <v>0</v>
      </c>
      <c r="M57" s="140">
        <v>0</v>
      </c>
      <c r="N57" s="143">
        <f>Calc!G51+Calc!H51</f>
        <v>0</v>
      </c>
      <c r="O57" s="140">
        <v>0</v>
      </c>
      <c r="P57" s="140">
        <v>0</v>
      </c>
      <c r="Q57" s="140">
        <v>0</v>
      </c>
      <c r="R57" s="134"/>
      <c r="S57" s="134"/>
      <c r="T57" s="134"/>
      <c r="U57" s="134"/>
    </row>
    <row r="58" spans="1:21" x14ac:dyDescent="0.25">
      <c r="A58" s="134"/>
      <c r="B58" s="134"/>
      <c r="C58" s="140">
        <v>43</v>
      </c>
      <c r="D58" s="141">
        <f ca="1">IFERROR(Calc!K52,0)</f>
        <v>45748</v>
      </c>
      <c r="E58" s="142">
        <f t="shared" ca="1" si="0"/>
        <v>30</v>
      </c>
      <c r="F58" s="143">
        <f t="shared" si="1"/>
        <v>0</v>
      </c>
      <c r="G58" s="143">
        <f>Calc!C52</f>
        <v>0</v>
      </c>
      <c r="H58" s="143">
        <f>Calc!D52</f>
        <v>0</v>
      </c>
      <c r="I58" s="140">
        <v>0</v>
      </c>
      <c r="J58" s="140">
        <v>0</v>
      </c>
      <c r="K58" s="140">
        <v>0</v>
      </c>
      <c r="L58" s="140">
        <v>0</v>
      </c>
      <c r="M58" s="140">
        <v>0</v>
      </c>
      <c r="N58" s="143">
        <f>Calc!G52+Calc!H52</f>
        <v>0</v>
      </c>
      <c r="O58" s="140">
        <v>0</v>
      </c>
      <c r="P58" s="140">
        <v>0</v>
      </c>
      <c r="Q58" s="140">
        <v>0</v>
      </c>
      <c r="R58" s="134"/>
      <c r="S58" s="134"/>
      <c r="T58" s="134"/>
      <c r="U58" s="134"/>
    </row>
    <row r="59" spans="1:21" x14ac:dyDescent="0.25">
      <c r="A59" s="134"/>
      <c r="B59" s="134"/>
      <c r="C59" s="140">
        <v>44</v>
      </c>
      <c r="D59" s="141">
        <f ca="1">IFERROR(Calc!K53,0)</f>
        <v>45778</v>
      </c>
      <c r="E59" s="142">
        <f t="shared" ca="1" si="0"/>
        <v>31</v>
      </c>
      <c r="F59" s="143">
        <f t="shared" si="1"/>
        <v>0</v>
      </c>
      <c r="G59" s="143">
        <f>Calc!C53</f>
        <v>0</v>
      </c>
      <c r="H59" s="143">
        <f>Calc!D53</f>
        <v>0</v>
      </c>
      <c r="I59" s="140">
        <v>0</v>
      </c>
      <c r="J59" s="140">
        <v>0</v>
      </c>
      <c r="K59" s="140">
        <v>0</v>
      </c>
      <c r="L59" s="140">
        <v>0</v>
      </c>
      <c r="M59" s="140">
        <v>0</v>
      </c>
      <c r="N59" s="143">
        <f>Calc!G53+Calc!H53</f>
        <v>0</v>
      </c>
      <c r="O59" s="140">
        <v>0</v>
      </c>
      <c r="P59" s="140">
        <v>0</v>
      </c>
      <c r="Q59" s="140">
        <v>0</v>
      </c>
      <c r="R59" s="134"/>
      <c r="S59" s="134"/>
      <c r="T59" s="134"/>
      <c r="U59" s="134"/>
    </row>
    <row r="60" spans="1:21" x14ac:dyDescent="0.25">
      <c r="A60" s="134"/>
      <c r="B60" s="134"/>
      <c r="C60" s="140">
        <v>45</v>
      </c>
      <c r="D60" s="141">
        <f ca="1">IFERROR(Calc!K54,0)</f>
        <v>45809</v>
      </c>
      <c r="E60" s="142">
        <f t="shared" ca="1" si="0"/>
        <v>30</v>
      </c>
      <c r="F60" s="143">
        <f t="shared" si="1"/>
        <v>0</v>
      </c>
      <c r="G60" s="143">
        <f>Calc!C54</f>
        <v>0</v>
      </c>
      <c r="H60" s="143">
        <f>Calc!D54</f>
        <v>0</v>
      </c>
      <c r="I60" s="140">
        <v>0</v>
      </c>
      <c r="J60" s="140">
        <v>0</v>
      </c>
      <c r="K60" s="140">
        <v>0</v>
      </c>
      <c r="L60" s="140">
        <v>0</v>
      </c>
      <c r="M60" s="140">
        <v>0</v>
      </c>
      <c r="N60" s="143">
        <f>Calc!G54+Calc!H54</f>
        <v>0</v>
      </c>
      <c r="O60" s="140">
        <v>0</v>
      </c>
      <c r="P60" s="140">
        <v>0</v>
      </c>
      <c r="Q60" s="140">
        <v>0</v>
      </c>
      <c r="R60" s="134"/>
      <c r="S60" s="134"/>
      <c r="T60" s="134"/>
      <c r="U60" s="134"/>
    </row>
    <row r="61" spans="1:21" x14ac:dyDescent="0.25">
      <c r="A61" s="134"/>
      <c r="B61" s="134"/>
      <c r="C61" s="140">
        <v>46</v>
      </c>
      <c r="D61" s="141">
        <f ca="1">IFERROR(Calc!K55,0)</f>
        <v>45839</v>
      </c>
      <c r="E61" s="142">
        <f t="shared" ca="1" si="0"/>
        <v>31</v>
      </c>
      <c r="F61" s="143">
        <f t="shared" si="1"/>
        <v>0</v>
      </c>
      <c r="G61" s="143">
        <f>Calc!C55</f>
        <v>0</v>
      </c>
      <c r="H61" s="143">
        <f>Calc!D55</f>
        <v>0</v>
      </c>
      <c r="I61" s="140">
        <v>0</v>
      </c>
      <c r="J61" s="140">
        <v>0</v>
      </c>
      <c r="K61" s="140">
        <v>0</v>
      </c>
      <c r="L61" s="140">
        <v>0</v>
      </c>
      <c r="M61" s="140">
        <v>0</v>
      </c>
      <c r="N61" s="143">
        <f>Calc!G55+Calc!H55</f>
        <v>0</v>
      </c>
      <c r="O61" s="140">
        <v>0</v>
      </c>
      <c r="P61" s="140">
        <v>0</v>
      </c>
      <c r="Q61" s="140">
        <v>0</v>
      </c>
      <c r="R61" s="134"/>
      <c r="S61" s="134"/>
      <c r="T61" s="134"/>
      <c r="U61" s="134"/>
    </row>
    <row r="62" spans="1:21" x14ac:dyDescent="0.25">
      <c r="A62" s="134"/>
      <c r="B62" s="134"/>
      <c r="C62" s="140">
        <v>47</v>
      </c>
      <c r="D62" s="141">
        <f ca="1">IFERROR(Calc!K56,0)</f>
        <v>45870</v>
      </c>
      <c r="E62" s="142">
        <f t="shared" ca="1" si="0"/>
        <v>31</v>
      </c>
      <c r="F62" s="143">
        <f t="shared" si="1"/>
        <v>0</v>
      </c>
      <c r="G62" s="143">
        <f>Calc!C56</f>
        <v>0</v>
      </c>
      <c r="H62" s="143">
        <f>Calc!D56</f>
        <v>0</v>
      </c>
      <c r="I62" s="140">
        <v>0</v>
      </c>
      <c r="J62" s="140">
        <v>0</v>
      </c>
      <c r="K62" s="140">
        <v>0</v>
      </c>
      <c r="L62" s="140">
        <v>0</v>
      </c>
      <c r="M62" s="140">
        <v>0</v>
      </c>
      <c r="N62" s="143">
        <f>Calc!G56+Calc!H56</f>
        <v>0</v>
      </c>
      <c r="O62" s="140">
        <v>0</v>
      </c>
      <c r="P62" s="140">
        <v>0</v>
      </c>
      <c r="Q62" s="140">
        <v>0</v>
      </c>
      <c r="R62" s="134"/>
      <c r="S62" s="134"/>
      <c r="T62" s="134"/>
      <c r="U62" s="134"/>
    </row>
    <row r="63" spans="1:21" x14ac:dyDescent="0.25">
      <c r="A63" s="134"/>
      <c r="B63" s="134"/>
      <c r="C63" s="140">
        <v>48</v>
      </c>
      <c r="D63" s="141">
        <f ca="1">IFERROR(Calc!K57,0)</f>
        <v>45901</v>
      </c>
      <c r="E63" s="142">
        <f t="shared" ca="1" si="0"/>
        <v>30</v>
      </c>
      <c r="F63" s="143">
        <f t="shared" si="1"/>
        <v>0</v>
      </c>
      <c r="G63" s="143">
        <f>Calc!C57</f>
        <v>0</v>
      </c>
      <c r="H63" s="143">
        <f>Calc!D57</f>
        <v>0</v>
      </c>
      <c r="I63" s="140">
        <v>0</v>
      </c>
      <c r="J63" s="140">
        <v>0</v>
      </c>
      <c r="K63" s="140">
        <v>0</v>
      </c>
      <c r="L63" s="140">
        <v>0</v>
      </c>
      <c r="M63" s="140">
        <v>0</v>
      </c>
      <c r="N63" s="143">
        <f>Calc!G57+Calc!H57</f>
        <v>0</v>
      </c>
      <c r="O63" s="140">
        <v>0</v>
      </c>
      <c r="P63" s="140">
        <v>0</v>
      </c>
      <c r="Q63" s="140">
        <v>0</v>
      </c>
      <c r="R63" s="134"/>
      <c r="S63" s="134"/>
      <c r="T63" s="134"/>
      <c r="U63" s="134"/>
    </row>
    <row r="64" spans="1:21" x14ac:dyDescent="0.25">
      <c r="A64" s="134"/>
      <c r="B64" s="134"/>
      <c r="C64" s="140">
        <v>49</v>
      </c>
      <c r="D64" s="141">
        <f ca="1">IFERROR(Calc!K58,0)</f>
        <v>45931</v>
      </c>
      <c r="E64" s="142">
        <f t="shared" ca="1" si="0"/>
        <v>31</v>
      </c>
      <c r="F64" s="143">
        <f t="shared" si="1"/>
        <v>0</v>
      </c>
      <c r="G64" s="143">
        <f>Calc!C58</f>
        <v>0</v>
      </c>
      <c r="H64" s="143">
        <f>Calc!D58</f>
        <v>0</v>
      </c>
      <c r="I64" s="140">
        <v>0</v>
      </c>
      <c r="J64" s="140">
        <v>0</v>
      </c>
      <c r="K64" s="140">
        <v>0</v>
      </c>
      <c r="L64" s="140">
        <v>0</v>
      </c>
      <c r="M64" s="140">
        <v>0</v>
      </c>
      <c r="N64" s="143">
        <f>Calc!G58+Calc!H58</f>
        <v>0</v>
      </c>
      <c r="O64" s="140">
        <v>0</v>
      </c>
      <c r="P64" s="140">
        <v>0</v>
      </c>
      <c r="Q64" s="140">
        <v>0</v>
      </c>
      <c r="R64" s="134"/>
      <c r="S64" s="134"/>
      <c r="T64" s="134"/>
      <c r="U64" s="134"/>
    </row>
    <row r="65" spans="1:21" x14ac:dyDescent="0.25">
      <c r="A65" s="134"/>
      <c r="B65" s="134"/>
      <c r="C65" s="140">
        <v>50</v>
      </c>
      <c r="D65" s="141">
        <f ca="1">IFERROR(Calc!K59,0)</f>
        <v>45962</v>
      </c>
      <c r="E65" s="142">
        <f t="shared" ca="1" si="0"/>
        <v>30</v>
      </c>
      <c r="F65" s="143">
        <f t="shared" si="1"/>
        <v>0</v>
      </c>
      <c r="G65" s="143">
        <f>Calc!C59</f>
        <v>0</v>
      </c>
      <c r="H65" s="143">
        <f>Calc!D59</f>
        <v>0</v>
      </c>
      <c r="I65" s="140">
        <v>0</v>
      </c>
      <c r="J65" s="140">
        <v>0</v>
      </c>
      <c r="K65" s="140">
        <v>0</v>
      </c>
      <c r="L65" s="140">
        <v>0</v>
      </c>
      <c r="M65" s="140">
        <v>0</v>
      </c>
      <c r="N65" s="143">
        <f>Calc!G59+Calc!H59</f>
        <v>0</v>
      </c>
      <c r="O65" s="140">
        <v>0</v>
      </c>
      <c r="P65" s="140">
        <v>0</v>
      </c>
      <c r="Q65" s="140">
        <v>0</v>
      </c>
      <c r="R65" s="134"/>
      <c r="S65" s="134"/>
      <c r="T65" s="134"/>
      <c r="U65" s="134"/>
    </row>
    <row r="66" spans="1:21" x14ac:dyDescent="0.25">
      <c r="A66" s="134"/>
      <c r="B66" s="134"/>
      <c r="C66" s="140">
        <v>51</v>
      </c>
      <c r="D66" s="141">
        <f ca="1">IFERROR(Calc!K60,0)</f>
        <v>45992</v>
      </c>
      <c r="E66" s="142">
        <f t="shared" ca="1" si="0"/>
        <v>31</v>
      </c>
      <c r="F66" s="143">
        <f t="shared" si="1"/>
        <v>0</v>
      </c>
      <c r="G66" s="143">
        <f>Calc!C60</f>
        <v>0</v>
      </c>
      <c r="H66" s="143">
        <f>Calc!D60</f>
        <v>0</v>
      </c>
      <c r="I66" s="140">
        <v>0</v>
      </c>
      <c r="J66" s="140">
        <v>0</v>
      </c>
      <c r="K66" s="140">
        <v>0</v>
      </c>
      <c r="L66" s="140">
        <v>0</v>
      </c>
      <c r="M66" s="140">
        <v>0</v>
      </c>
      <c r="N66" s="143">
        <f>Calc!G60+Calc!H60</f>
        <v>0</v>
      </c>
      <c r="O66" s="140">
        <v>0</v>
      </c>
      <c r="P66" s="140">
        <v>0</v>
      </c>
      <c r="Q66" s="140">
        <v>0</v>
      </c>
      <c r="R66" s="134"/>
      <c r="S66" s="134"/>
      <c r="T66" s="134"/>
      <c r="U66" s="134"/>
    </row>
    <row r="67" spans="1:21" x14ac:dyDescent="0.25">
      <c r="A67" s="134"/>
      <c r="B67" s="134"/>
      <c r="C67" s="140">
        <v>52</v>
      </c>
      <c r="D67" s="141">
        <f ca="1">IFERROR(Calc!K61,0)</f>
        <v>46023</v>
      </c>
      <c r="E67" s="142">
        <f t="shared" ca="1" si="0"/>
        <v>31</v>
      </c>
      <c r="F67" s="143">
        <f t="shared" si="1"/>
        <v>0</v>
      </c>
      <c r="G67" s="143">
        <f>Calc!C61</f>
        <v>0</v>
      </c>
      <c r="H67" s="143">
        <f>Calc!D61</f>
        <v>0</v>
      </c>
      <c r="I67" s="140">
        <v>0</v>
      </c>
      <c r="J67" s="140">
        <v>0</v>
      </c>
      <c r="K67" s="140">
        <v>0</v>
      </c>
      <c r="L67" s="140">
        <v>0</v>
      </c>
      <c r="M67" s="140">
        <v>0</v>
      </c>
      <c r="N67" s="143">
        <f>Calc!G61+Calc!H61</f>
        <v>0</v>
      </c>
      <c r="O67" s="140">
        <v>0</v>
      </c>
      <c r="P67" s="140">
        <v>0</v>
      </c>
      <c r="Q67" s="140">
        <v>0</v>
      </c>
      <c r="R67" s="134"/>
      <c r="S67" s="134"/>
      <c r="T67" s="134"/>
      <c r="U67" s="134"/>
    </row>
    <row r="68" spans="1:21" x14ac:dyDescent="0.25">
      <c r="A68" s="134"/>
      <c r="B68" s="134"/>
      <c r="C68" s="140">
        <v>53</v>
      </c>
      <c r="D68" s="141">
        <f ca="1">IFERROR(Calc!K62,0)</f>
        <v>46054</v>
      </c>
      <c r="E68" s="142">
        <f t="shared" ca="1" si="0"/>
        <v>28</v>
      </c>
      <c r="F68" s="143">
        <f t="shared" si="1"/>
        <v>0</v>
      </c>
      <c r="G68" s="143">
        <f>Calc!C62</f>
        <v>0</v>
      </c>
      <c r="H68" s="143">
        <f>Calc!D62</f>
        <v>0</v>
      </c>
      <c r="I68" s="140">
        <v>0</v>
      </c>
      <c r="J68" s="140">
        <v>0</v>
      </c>
      <c r="K68" s="140">
        <v>0</v>
      </c>
      <c r="L68" s="140">
        <v>0</v>
      </c>
      <c r="M68" s="140">
        <v>0</v>
      </c>
      <c r="N68" s="143">
        <f>Calc!G62+Calc!H62</f>
        <v>0</v>
      </c>
      <c r="O68" s="140">
        <v>0</v>
      </c>
      <c r="P68" s="140">
        <v>0</v>
      </c>
      <c r="Q68" s="140">
        <v>0</v>
      </c>
      <c r="R68" s="134"/>
      <c r="S68" s="134"/>
      <c r="T68" s="134"/>
      <c r="U68" s="134"/>
    </row>
    <row r="69" spans="1:21" x14ac:dyDescent="0.25">
      <c r="A69" s="134"/>
      <c r="B69" s="134"/>
      <c r="C69" s="140">
        <v>54</v>
      </c>
      <c r="D69" s="141">
        <f ca="1">IFERROR(Calc!K63,0)</f>
        <v>46082</v>
      </c>
      <c r="E69" s="142">
        <f t="shared" ca="1" si="0"/>
        <v>31</v>
      </c>
      <c r="F69" s="143">
        <f t="shared" si="1"/>
        <v>0</v>
      </c>
      <c r="G69" s="143">
        <f>Calc!C63</f>
        <v>0</v>
      </c>
      <c r="H69" s="143">
        <f>Calc!D63</f>
        <v>0</v>
      </c>
      <c r="I69" s="140">
        <v>0</v>
      </c>
      <c r="J69" s="140">
        <v>0</v>
      </c>
      <c r="K69" s="140">
        <v>0</v>
      </c>
      <c r="L69" s="140">
        <v>0</v>
      </c>
      <c r="M69" s="140">
        <v>0</v>
      </c>
      <c r="N69" s="143">
        <f>Calc!G63+Calc!H63</f>
        <v>0</v>
      </c>
      <c r="O69" s="140">
        <v>0</v>
      </c>
      <c r="P69" s="140">
        <v>0</v>
      </c>
      <c r="Q69" s="140">
        <v>0</v>
      </c>
      <c r="R69" s="134"/>
      <c r="S69" s="134"/>
      <c r="T69" s="134"/>
      <c r="U69" s="134"/>
    </row>
    <row r="70" spans="1:21" x14ac:dyDescent="0.25">
      <c r="A70" s="134"/>
      <c r="B70" s="134"/>
      <c r="C70" s="140">
        <v>55</v>
      </c>
      <c r="D70" s="141">
        <f ca="1">IFERROR(Calc!K64,0)</f>
        <v>46113</v>
      </c>
      <c r="E70" s="142">
        <f t="shared" ca="1" si="0"/>
        <v>30</v>
      </c>
      <c r="F70" s="143">
        <f t="shared" si="1"/>
        <v>0</v>
      </c>
      <c r="G70" s="143">
        <f>Calc!C64</f>
        <v>0</v>
      </c>
      <c r="H70" s="143">
        <f>Calc!D64</f>
        <v>0</v>
      </c>
      <c r="I70" s="140">
        <v>0</v>
      </c>
      <c r="J70" s="140">
        <v>0</v>
      </c>
      <c r="K70" s="140">
        <v>0</v>
      </c>
      <c r="L70" s="140">
        <v>0</v>
      </c>
      <c r="M70" s="140">
        <v>0</v>
      </c>
      <c r="N70" s="143">
        <f>Calc!G64+Calc!H64</f>
        <v>0</v>
      </c>
      <c r="O70" s="140">
        <v>0</v>
      </c>
      <c r="P70" s="140">
        <v>0</v>
      </c>
      <c r="Q70" s="140">
        <v>0</v>
      </c>
      <c r="R70" s="134"/>
      <c r="S70" s="134"/>
      <c r="T70" s="134"/>
      <c r="U70" s="134"/>
    </row>
    <row r="71" spans="1:21" x14ac:dyDescent="0.25">
      <c r="A71" s="134"/>
      <c r="B71" s="134"/>
      <c r="C71" s="140">
        <v>56</v>
      </c>
      <c r="D71" s="141">
        <f ca="1">IFERROR(Calc!K65,0)</f>
        <v>46143</v>
      </c>
      <c r="E71" s="142">
        <f t="shared" ca="1" si="0"/>
        <v>31</v>
      </c>
      <c r="F71" s="143">
        <f t="shared" si="1"/>
        <v>0</v>
      </c>
      <c r="G71" s="143">
        <f>Calc!C65</f>
        <v>0</v>
      </c>
      <c r="H71" s="143">
        <f>Calc!D65</f>
        <v>0</v>
      </c>
      <c r="I71" s="140">
        <v>0</v>
      </c>
      <c r="J71" s="140">
        <v>0</v>
      </c>
      <c r="K71" s="140">
        <v>0</v>
      </c>
      <c r="L71" s="140">
        <v>0</v>
      </c>
      <c r="M71" s="140">
        <v>0</v>
      </c>
      <c r="N71" s="143">
        <f>Calc!G65+Calc!H65</f>
        <v>0</v>
      </c>
      <c r="O71" s="140">
        <v>0</v>
      </c>
      <c r="P71" s="140">
        <v>0</v>
      </c>
      <c r="Q71" s="140">
        <v>0</v>
      </c>
      <c r="R71" s="134"/>
      <c r="S71" s="134"/>
      <c r="T71" s="134"/>
      <c r="U71" s="134"/>
    </row>
    <row r="72" spans="1:21" x14ac:dyDescent="0.25">
      <c r="A72" s="134"/>
      <c r="B72" s="134"/>
      <c r="C72" s="140">
        <v>57</v>
      </c>
      <c r="D72" s="141">
        <f ca="1">IFERROR(Calc!K66,0)</f>
        <v>46174</v>
      </c>
      <c r="E72" s="142">
        <f t="shared" ca="1" si="0"/>
        <v>30</v>
      </c>
      <c r="F72" s="143">
        <f t="shared" si="1"/>
        <v>0</v>
      </c>
      <c r="G72" s="143">
        <f>Calc!C66</f>
        <v>0</v>
      </c>
      <c r="H72" s="143">
        <f>Calc!D66</f>
        <v>0</v>
      </c>
      <c r="I72" s="140">
        <v>0</v>
      </c>
      <c r="J72" s="140">
        <v>0</v>
      </c>
      <c r="K72" s="140">
        <v>0</v>
      </c>
      <c r="L72" s="140">
        <v>0</v>
      </c>
      <c r="M72" s="140">
        <v>0</v>
      </c>
      <c r="N72" s="143">
        <f>Calc!G66+Calc!H66</f>
        <v>0</v>
      </c>
      <c r="O72" s="140">
        <v>0</v>
      </c>
      <c r="P72" s="140">
        <v>0</v>
      </c>
      <c r="Q72" s="140">
        <v>0</v>
      </c>
      <c r="R72" s="134"/>
      <c r="S72" s="134"/>
      <c r="T72" s="134"/>
      <c r="U72" s="134"/>
    </row>
    <row r="73" spans="1:21" x14ac:dyDescent="0.25">
      <c r="A73" s="134"/>
      <c r="B73" s="134"/>
      <c r="C73" s="140">
        <v>58</v>
      </c>
      <c r="D73" s="141">
        <f ca="1">IFERROR(Calc!K67,0)</f>
        <v>46204</v>
      </c>
      <c r="E73" s="142">
        <f t="shared" ca="1" si="0"/>
        <v>31</v>
      </c>
      <c r="F73" s="143">
        <f t="shared" si="1"/>
        <v>0</v>
      </c>
      <c r="G73" s="143">
        <f>Calc!C67</f>
        <v>0</v>
      </c>
      <c r="H73" s="143">
        <f>Calc!D67</f>
        <v>0</v>
      </c>
      <c r="I73" s="140">
        <v>0</v>
      </c>
      <c r="J73" s="140">
        <v>0</v>
      </c>
      <c r="K73" s="140">
        <v>0</v>
      </c>
      <c r="L73" s="140">
        <v>0</v>
      </c>
      <c r="M73" s="140">
        <v>0</v>
      </c>
      <c r="N73" s="143">
        <f>Calc!G67+Calc!H67</f>
        <v>0</v>
      </c>
      <c r="O73" s="140">
        <v>0</v>
      </c>
      <c r="P73" s="140">
        <v>0</v>
      </c>
      <c r="Q73" s="140">
        <v>0</v>
      </c>
      <c r="R73" s="134"/>
      <c r="S73" s="134"/>
      <c r="T73" s="134"/>
      <c r="U73" s="134"/>
    </row>
    <row r="74" spans="1:21" x14ac:dyDescent="0.25">
      <c r="A74" s="134"/>
      <c r="B74" s="134"/>
      <c r="C74" s="140">
        <v>59</v>
      </c>
      <c r="D74" s="141">
        <f ca="1">IFERROR(Calc!K68,0)</f>
        <v>46235</v>
      </c>
      <c r="E74" s="142">
        <f t="shared" ca="1" si="0"/>
        <v>31</v>
      </c>
      <c r="F74" s="143">
        <f t="shared" si="1"/>
        <v>0</v>
      </c>
      <c r="G74" s="143">
        <f>Calc!C68</f>
        <v>0</v>
      </c>
      <c r="H74" s="143">
        <f>Calc!D68</f>
        <v>0</v>
      </c>
      <c r="I74" s="140">
        <v>0</v>
      </c>
      <c r="J74" s="140">
        <v>0</v>
      </c>
      <c r="K74" s="140">
        <v>0</v>
      </c>
      <c r="L74" s="140">
        <v>0</v>
      </c>
      <c r="M74" s="140">
        <v>0</v>
      </c>
      <c r="N74" s="143">
        <f>Calc!G68+Calc!H68</f>
        <v>0</v>
      </c>
      <c r="O74" s="140">
        <v>0</v>
      </c>
      <c r="P74" s="140">
        <v>0</v>
      </c>
      <c r="Q74" s="140">
        <v>0</v>
      </c>
      <c r="R74" s="134"/>
      <c r="S74" s="134"/>
      <c r="T74" s="134"/>
      <c r="U74" s="134"/>
    </row>
    <row r="75" spans="1:21" x14ac:dyDescent="0.25">
      <c r="A75" s="134"/>
      <c r="B75" s="134"/>
      <c r="C75" s="140">
        <v>60</v>
      </c>
      <c r="D75" s="141">
        <f ca="1">IFERROR(Calc!K69,0)</f>
        <v>46266</v>
      </c>
      <c r="E75" s="142">
        <f t="shared" ca="1" si="0"/>
        <v>30</v>
      </c>
      <c r="F75" s="143">
        <f t="shared" si="1"/>
        <v>0</v>
      </c>
      <c r="G75" s="143">
        <f>Calc!C69</f>
        <v>0</v>
      </c>
      <c r="H75" s="143">
        <f>Calc!D69</f>
        <v>0</v>
      </c>
      <c r="I75" s="140">
        <v>0</v>
      </c>
      <c r="J75" s="140">
        <v>0</v>
      </c>
      <c r="K75" s="140">
        <v>0</v>
      </c>
      <c r="L75" s="140">
        <v>0</v>
      </c>
      <c r="M75" s="140">
        <v>0</v>
      </c>
      <c r="N75" s="143">
        <f>Calc!G69+Calc!H69</f>
        <v>0</v>
      </c>
      <c r="O75" s="140">
        <v>0</v>
      </c>
      <c r="P75" s="140">
        <v>0</v>
      </c>
      <c r="Q75" s="140">
        <v>0</v>
      </c>
      <c r="R75" s="134"/>
      <c r="S75" s="134"/>
      <c r="T75" s="134"/>
      <c r="U75" s="134"/>
    </row>
    <row r="76" spans="1:21" x14ac:dyDescent="0.25">
      <c r="A76" s="134"/>
      <c r="B76" s="134"/>
      <c r="C76" s="140">
        <v>61</v>
      </c>
      <c r="D76" s="141">
        <f ca="1">IFERROR(Calc!K70,0)</f>
        <v>46296</v>
      </c>
      <c r="E76" s="142">
        <f t="shared" ca="1" si="0"/>
        <v>31</v>
      </c>
      <c r="F76" s="143">
        <f t="shared" si="1"/>
        <v>0</v>
      </c>
      <c r="G76" s="143">
        <f>Calc!C70</f>
        <v>0</v>
      </c>
      <c r="H76" s="143">
        <f>Calc!D70</f>
        <v>0</v>
      </c>
      <c r="I76" s="140">
        <v>0</v>
      </c>
      <c r="J76" s="140">
        <v>0</v>
      </c>
      <c r="K76" s="140">
        <v>0</v>
      </c>
      <c r="L76" s="140">
        <v>0</v>
      </c>
      <c r="M76" s="140">
        <v>0</v>
      </c>
      <c r="N76" s="143">
        <f>Calc!G70+Calc!H70</f>
        <v>0</v>
      </c>
      <c r="O76" s="140">
        <v>0</v>
      </c>
      <c r="P76" s="140">
        <v>0</v>
      </c>
      <c r="Q76" s="140">
        <v>0</v>
      </c>
      <c r="R76" s="134"/>
      <c r="S76" s="134"/>
      <c r="T76" s="134"/>
      <c r="U76" s="134"/>
    </row>
    <row r="77" spans="1:21" x14ac:dyDescent="0.25">
      <c r="A77" s="134"/>
      <c r="B77" s="134"/>
      <c r="C77" s="140">
        <v>62</v>
      </c>
      <c r="D77" s="141">
        <f ca="1">IFERROR(Calc!K71,0)</f>
        <v>46327</v>
      </c>
      <c r="E77" s="142">
        <f t="shared" ca="1" si="0"/>
        <v>30</v>
      </c>
      <c r="F77" s="143">
        <f t="shared" si="1"/>
        <v>0</v>
      </c>
      <c r="G77" s="143">
        <f>Calc!C71</f>
        <v>0</v>
      </c>
      <c r="H77" s="143">
        <f>Calc!D71</f>
        <v>0</v>
      </c>
      <c r="I77" s="140">
        <v>0</v>
      </c>
      <c r="J77" s="140">
        <v>0</v>
      </c>
      <c r="K77" s="140">
        <v>0</v>
      </c>
      <c r="L77" s="140">
        <v>0</v>
      </c>
      <c r="M77" s="140">
        <v>0</v>
      </c>
      <c r="N77" s="143">
        <f>Calc!G71+Calc!H71</f>
        <v>0</v>
      </c>
      <c r="O77" s="140">
        <v>0</v>
      </c>
      <c r="P77" s="140">
        <v>0</v>
      </c>
      <c r="Q77" s="140">
        <v>0</v>
      </c>
      <c r="R77" s="134"/>
      <c r="S77" s="134"/>
      <c r="T77" s="134"/>
      <c r="U77" s="134"/>
    </row>
    <row r="78" spans="1:21" x14ac:dyDescent="0.25">
      <c r="A78" s="134"/>
      <c r="B78" s="134"/>
      <c r="C78" s="140">
        <v>63</v>
      </c>
      <c r="D78" s="141">
        <f ca="1">IFERROR(Calc!K72,0)</f>
        <v>46357</v>
      </c>
      <c r="E78" s="142">
        <f t="shared" ca="1" si="0"/>
        <v>31</v>
      </c>
      <c r="F78" s="143">
        <f t="shared" si="1"/>
        <v>0</v>
      </c>
      <c r="G78" s="143">
        <f>Calc!C72</f>
        <v>0</v>
      </c>
      <c r="H78" s="143">
        <f>Calc!D72</f>
        <v>0</v>
      </c>
      <c r="I78" s="140">
        <v>0</v>
      </c>
      <c r="J78" s="140">
        <v>0</v>
      </c>
      <c r="K78" s="140">
        <v>0</v>
      </c>
      <c r="L78" s="140">
        <v>0</v>
      </c>
      <c r="M78" s="140">
        <v>0</v>
      </c>
      <c r="N78" s="143">
        <f>Calc!G72+Calc!H72</f>
        <v>0</v>
      </c>
      <c r="O78" s="140">
        <v>0</v>
      </c>
      <c r="P78" s="140">
        <v>0</v>
      </c>
      <c r="Q78" s="140">
        <v>0</v>
      </c>
      <c r="R78" s="134"/>
      <c r="S78" s="134"/>
      <c r="T78" s="134"/>
      <c r="U78" s="134"/>
    </row>
    <row r="79" spans="1:21" x14ac:dyDescent="0.25">
      <c r="A79" s="134"/>
      <c r="B79" s="134"/>
      <c r="C79" s="140">
        <v>64</v>
      </c>
      <c r="D79" s="141">
        <f ca="1">IFERROR(Calc!K73,0)</f>
        <v>46388</v>
      </c>
      <c r="E79" s="142">
        <f t="shared" ca="1" si="0"/>
        <v>31</v>
      </c>
      <c r="F79" s="143">
        <f t="shared" si="1"/>
        <v>0</v>
      </c>
      <c r="G79" s="143">
        <f>Calc!C73</f>
        <v>0</v>
      </c>
      <c r="H79" s="143">
        <f>Calc!D73</f>
        <v>0</v>
      </c>
      <c r="I79" s="140">
        <v>0</v>
      </c>
      <c r="J79" s="140">
        <v>0</v>
      </c>
      <c r="K79" s="140">
        <v>0</v>
      </c>
      <c r="L79" s="140">
        <v>0</v>
      </c>
      <c r="M79" s="140">
        <v>0</v>
      </c>
      <c r="N79" s="143">
        <f>Calc!G73+Calc!H73</f>
        <v>0</v>
      </c>
      <c r="O79" s="140">
        <v>0</v>
      </c>
      <c r="P79" s="140">
        <v>0</v>
      </c>
      <c r="Q79" s="140">
        <v>0</v>
      </c>
      <c r="R79" s="134"/>
      <c r="S79" s="134"/>
      <c r="T79" s="134"/>
      <c r="U79" s="134"/>
    </row>
    <row r="80" spans="1:21" x14ac:dyDescent="0.25">
      <c r="A80" s="134"/>
      <c r="B80" s="134"/>
      <c r="C80" s="140">
        <v>65</v>
      </c>
      <c r="D80" s="141">
        <f ca="1">IFERROR(Calc!K74,0)</f>
        <v>46419</v>
      </c>
      <c r="E80" s="142">
        <f t="shared" ca="1" si="0"/>
        <v>28</v>
      </c>
      <c r="F80" s="143">
        <f t="shared" si="1"/>
        <v>0</v>
      </c>
      <c r="G80" s="143">
        <f>Calc!C74</f>
        <v>0</v>
      </c>
      <c r="H80" s="143">
        <f>Calc!D74</f>
        <v>0</v>
      </c>
      <c r="I80" s="140">
        <v>0</v>
      </c>
      <c r="J80" s="140">
        <v>0</v>
      </c>
      <c r="K80" s="140">
        <v>0</v>
      </c>
      <c r="L80" s="140">
        <v>0</v>
      </c>
      <c r="M80" s="140">
        <v>0</v>
      </c>
      <c r="N80" s="143">
        <f>Calc!G74+Calc!H74</f>
        <v>0</v>
      </c>
      <c r="O80" s="140">
        <v>0</v>
      </c>
      <c r="P80" s="140">
        <v>0</v>
      </c>
      <c r="Q80" s="140">
        <v>0</v>
      </c>
      <c r="R80" s="134"/>
      <c r="S80" s="134"/>
      <c r="T80" s="134"/>
      <c r="U80" s="134"/>
    </row>
    <row r="81" spans="1:21" x14ac:dyDescent="0.25">
      <c r="A81" s="134"/>
      <c r="B81" s="134"/>
      <c r="C81" s="140">
        <v>66</v>
      </c>
      <c r="D81" s="141">
        <f ca="1">IFERROR(Calc!K75,0)</f>
        <v>46447</v>
      </c>
      <c r="E81" s="142">
        <f t="shared" ref="E81:E144" ca="1" si="2">EOMONTH(D81,0)-D81+1</f>
        <v>31</v>
      </c>
      <c r="F81" s="143">
        <f t="shared" ref="F81:F144" si="3">SUM(G81:O81)</f>
        <v>0</v>
      </c>
      <c r="G81" s="143">
        <f>Calc!C75</f>
        <v>0</v>
      </c>
      <c r="H81" s="143">
        <f>Calc!D75</f>
        <v>0</v>
      </c>
      <c r="I81" s="140">
        <v>0</v>
      </c>
      <c r="J81" s="140">
        <v>0</v>
      </c>
      <c r="K81" s="140">
        <v>0</v>
      </c>
      <c r="L81" s="140">
        <v>0</v>
      </c>
      <c r="M81" s="140">
        <v>0</v>
      </c>
      <c r="N81" s="143">
        <f>Calc!G75+Calc!H75</f>
        <v>0</v>
      </c>
      <c r="O81" s="140">
        <v>0</v>
      </c>
      <c r="P81" s="140">
        <v>0</v>
      </c>
      <c r="Q81" s="140">
        <v>0</v>
      </c>
      <c r="R81" s="134"/>
      <c r="S81" s="134"/>
      <c r="T81" s="134"/>
      <c r="U81" s="134"/>
    </row>
    <row r="82" spans="1:21" x14ac:dyDescent="0.25">
      <c r="A82" s="134"/>
      <c r="B82" s="134"/>
      <c r="C82" s="140">
        <v>67</v>
      </c>
      <c r="D82" s="141">
        <f ca="1">IFERROR(Calc!K76,0)</f>
        <v>46478</v>
      </c>
      <c r="E82" s="142">
        <f t="shared" ca="1" si="2"/>
        <v>30</v>
      </c>
      <c r="F82" s="143">
        <f t="shared" si="3"/>
        <v>0</v>
      </c>
      <c r="G82" s="143">
        <f>Calc!C76</f>
        <v>0</v>
      </c>
      <c r="H82" s="143">
        <f>Calc!D76</f>
        <v>0</v>
      </c>
      <c r="I82" s="140">
        <v>0</v>
      </c>
      <c r="J82" s="140">
        <v>0</v>
      </c>
      <c r="K82" s="140">
        <v>0</v>
      </c>
      <c r="L82" s="140">
        <v>0</v>
      </c>
      <c r="M82" s="140">
        <v>0</v>
      </c>
      <c r="N82" s="143">
        <f>Calc!G76+Calc!H76</f>
        <v>0</v>
      </c>
      <c r="O82" s="140">
        <v>0</v>
      </c>
      <c r="P82" s="140">
        <v>0</v>
      </c>
      <c r="Q82" s="140">
        <v>0</v>
      </c>
      <c r="R82" s="134"/>
      <c r="S82" s="134"/>
      <c r="T82" s="134"/>
      <c r="U82" s="134"/>
    </row>
    <row r="83" spans="1:21" x14ac:dyDescent="0.25">
      <c r="A83" s="134"/>
      <c r="B83" s="134"/>
      <c r="C83" s="140">
        <v>68</v>
      </c>
      <c r="D83" s="141">
        <f ca="1">IFERROR(Calc!K77,0)</f>
        <v>46508</v>
      </c>
      <c r="E83" s="142">
        <f t="shared" ca="1" si="2"/>
        <v>31</v>
      </c>
      <c r="F83" s="143">
        <f t="shared" si="3"/>
        <v>0</v>
      </c>
      <c r="G83" s="143">
        <f>Calc!C77</f>
        <v>0</v>
      </c>
      <c r="H83" s="143">
        <f>Calc!D77</f>
        <v>0</v>
      </c>
      <c r="I83" s="140">
        <v>0</v>
      </c>
      <c r="J83" s="140">
        <v>0</v>
      </c>
      <c r="K83" s="140">
        <v>0</v>
      </c>
      <c r="L83" s="140">
        <v>0</v>
      </c>
      <c r="M83" s="140">
        <v>0</v>
      </c>
      <c r="N83" s="143">
        <f>Calc!G77+Calc!H77</f>
        <v>0</v>
      </c>
      <c r="O83" s="140">
        <v>0</v>
      </c>
      <c r="P83" s="140">
        <v>0</v>
      </c>
      <c r="Q83" s="140">
        <v>0</v>
      </c>
      <c r="R83" s="134"/>
      <c r="S83" s="134"/>
      <c r="T83" s="134"/>
      <c r="U83" s="134"/>
    </row>
    <row r="84" spans="1:21" x14ac:dyDescent="0.25">
      <c r="A84" s="134"/>
      <c r="B84" s="134"/>
      <c r="C84" s="140">
        <v>69</v>
      </c>
      <c r="D84" s="141">
        <f ca="1">IFERROR(Calc!K78,0)</f>
        <v>46539</v>
      </c>
      <c r="E84" s="142">
        <f t="shared" ca="1" si="2"/>
        <v>30</v>
      </c>
      <c r="F84" s="143">
        <f t="shared" si="3"/>
        <v>0</v>
      </c>
      <c r="G84" s="143">
        <f>Calc!C78</f>
        <v>0</v>
      </c>
      <c r="H84" s="143">
        <f>Calc!D78</f>
        <v>0</v>
      </c>
      <c r="I84" s="140">
        <v>0</v>
      </c>
      <c r="J84" s="140">
        <v>0</v>
      </c>
      <c r="K84" s="140">
        <v>0</v>
      </c>
      <c r="L84" s="140">
        <v>0</v>
      </c>
      <c r="M84" s="140">
        <v>0</v>
      </c>
      <c r="N84" s="143">
        <f>Calc!G78+Calc!H78</f>
        <v>0</v>
      </c>
      <c r="O84" s="140">
        <v>0</v>
      </c>
      <c r="P84" s="140">
        <v>0</v>
      </c>
      <c r="Q84" s="140">
        <v>0</v>
      </c>
      <c r="R84" s="134"/>
      <c r="S84" s="134"/>
      <c r="T84" s="134"/>
      <c r="U84" s="134"/>
    </row>
    <row r="85" spans="1:21" x14ac:dyDescent="0.25">
      <c r="A85" s="134"/>
      <c r="B85" s="134"/>
      <c r="C85" s="140">
        <v>70</v>
      </c>
      <c r="D85" s="141">
        <f ca="1">IFERROR(Calc!K79,0)</f>
        <v>46569</v>
      </c>
      <c r="E85" s="142">
        <f t="shared" ca="1" si="2"/>
        <v>31</v>
      </c>
      <c r="F85" s="143">
        <f t="shared" si="3"/>
        <v>0</v>
      </c>
      <c r="G85" s="143">
        <f>Calc!C79</f>
        <v>0</v>
      </c>
      <c r="H85" s="143">
        <f>Calc!D79</f>
        <v>0</v>
      </c>
      <c r="I85" s="140">
        <v>0</v>
      </c>
      <c r="J85" s="140">
        <v>0</v>
      </c>
      <c r="K85" s="140">
        <v>0</v>
      </c>
      <c r="L85" s="140">
        <v>0</v>
      </c>
      <c r="M85" s="140">
        <v>0</v>
      </c>
      <c r="N85" s="143">
        <f>Calc!G79+Calc!H79</f>
        <v>0</v>
      </c>
      <c r="O85" s="140">
        <v>0</v>
      </c>
      <c r="P85" s="140">
        <v>0</v>
      </c>
      <c r="Q85" s="140">
        <v>0</v>
      </c>
      <c r="R85" s="134"/>
      <c r="S85" s="134"/>
      <c r="T85" s="134"/>
      <c r="U85" s="134"/>
    </row>
    <row r="86" spans="1:21" x14ac:dyDescent="0.25">
      <c r="A86" s="134"/>
      <c r="B86" s="134"/>
      <c r="C86" s="140">
        <v>71</v>
      </c>
      <c r="D86" s="141">
        <f ca="1">IFERROR(Calc!K80,0)</f>
        <v>46600</v>
      </c>
      <c r="E86" s="142">
        <f t="shared" ca="1" si="2"/>
        <v>31</v>
      </c>
      <c r="F86" s="143">
        <f t="shared" si="3"/>
        <v>0</v>
      </c>
      <c r="G86" s="143">
        <f>Calc!C80</f>
        <v>0</v>
      </c>
      <c r="H86" s="143">
        <f>Calc!D80</f>
        <v>0</v>
      </c>
      <c r="I86" s="140">
        <v>0</v>
      </c>
      <c r="J86" s="140">
        <v>0</v>
      </c>
      <c r="K86" s="140">
        <v>0</v>
      </c>
      <c r="L86" s="140">
        <v>0</v>
      </c>
      <c r="M86" s="140">
        <v>0</v>
      </c>
      <c r="N86" s="143">
        <f>Calc!G80+Calc!H80</f>
        <v>0</v>
      </c>
      <c r="O86" s="140">
        <v>0</v>
      </c>
      <c r="P86" s="140">
        <v>0</v>
      </c>
      <c r="Q86" s="140">
        <v>0</v>
      </c>
      <c r="R86" s="134"/>
      <c r="S86" s="134"/>
      <c r="T86" s="134"/>
      <c r="U86" s="134"/>
    </row>
    <row r="87" spans="1:21" x14ac:dyDescent="0.25">
      <c r="A87" s="134"/>
      <c r="B87" s="134"/>
      <c r="C87" s="140">
        <v>72</v>
      </c>
      <c r="D87" s="141">
        <f ca="1">IFERROR(Calc!K81,0)</f>
        <v>46631</v>
      </c>
      <c r="E87" s="142">
        <f t="shared" ca="1" si="2"/>
        <v>30</v>
      </c>
      <c r="F87" s="143">
        <f t="shared" si="3"/>
        <v>0</v>
      </c>
      <c r="G87" s="143">
        <f>Calc!C81</f>
        <v>0</v>
      </c>
      <c r="H87" s="143">
        <f>Calc!D81</f>
        <v>0</v>
      </c>
      <c r="I87" s="140">
        <v>0</v>
      </c>
      <c r="J87" s="140">
        <v>0</v>
      </c>
      <c r="K87" s="140">
        <v>0</v>
      </c>
      <c r="L87" s="140">
        <v>0</v>
      </c>
      <c r="M87" s="140">
        <v>0</v>
      </c>
      <c r="N87" s="143">
        <f>Calc!G81+Calc!H81</f>
        <v>0</v>
      </c>
      <c r="O87" s="140">
        <v>0</v>
      </c>
      <c r="P87" s="140">
        <v>0</v>
      </c>
      <c r="Q87" s="140">
        <v>0</v>
      </c>
      <c r="R87" s="134"/>
      <c r="S87" s="134"/>
      <c r="T87" s="134"/>
      <c r="U87" s="134"/>
    </row>
    <row r="88" spans="1:21" x14ac:dyDescent="0.25">
      <c r="A88" s="134"/>
      <c r="B88" s="134"/>
      <c r="C88" s="140">
        <v>73</v>
      </c>
      <c r="D88" s="141">
        <f ca="1">IFERROR(Calc!K82,0)</f>
        <v>46661</v>
      </c>
      <c r="E88" s="142">
        <f t="shared" ca="1" si="2"/>
        <v>31</v>
      </c>
      <c r="F88" s="143">
        <f t="shared" si="3"/>
        <v>0</v>
      </c>
      <c r="G88" s="143">
        <f>Calc!C82</f>
        <v>0</v>
      </c>
      <c r="H88" s="143">
        <f>Calc!D82</f>
        <v>0</v>
      </c>
      <c r="I88" s="140">
        <v>0</v>
      </c>
      <c r="J88" s="140">
        <v>0</v>
      </c>
      <c r="K88" s="140">
        <v>0</v>
      </c>
      <c r="L88" s="140">
        <v>0</v>
      </c>
      <c r="M88" s="140">
        <v>0</v>
      </c>
      <c r="N88" s="143">
        <f>Calc!G82+Calc!H82</f>
        <v>0</v>
      </c>
      <c r="O88" s="140">
        <v>0</v>
      </c>
      <c r="P88" s="140">
        <v>0</v>
      </c>
      <c r="Q88" s="140">
        <v>0</v>
      </c>
      <c r="R88" s="134"/>
      <c r="S88" s="134"/>
      <c r="T88" s="134"/>
      <c r="U88" s="134"/>
    </row>
    <row r="89" spans="1:21" x14ac:dyDescent="0.25">
      <c r="A89" s="134"/>
      <c r="B89" s="134"/>
      <c r="C89" s="140">
        <v>74</v>
      </c>
      <c r="D89" s="141">
        <f ca="1">IFERROR(Calc!K83,0)</f>
        <v>46692</v>
      </c>
      <c r="E89" s="142">
        <f t="shared" ca="1" si="2"/>
        <v>30</v>
      </c>
      <c r="F89" s="143">
        <f t="shared" si="3"/>
        <v>0</v>
      </c>
      <c r="G89" s="143">
        <f>Calc!C83</f>
        <v>0</v>
      </c>
      <c r="H89" s="143">
        <f>Calc!D83</f>
        <v>0</v>
      </c>
      <c r="I89" s="140">
        <v>0</v>
      </c>
      <c r="J89" s="140">
        <v>0</v>
      </c>
      <c r="K89" s="140">
        <v>0</v>
      </c>
      <c r="L89" s="140">
        <v>0</v>
      </c>
      <c r="M89" s="140">
        <v>0</v>
      </c>
      <c r="N89" s="143">
        <f>Calc!G83+Calc!H83</f>
        <v>0</v>
      </c>
      <c r="O89" s="140">
        <v>0</v>
      </c>
      <c r="P89" s="140">
        <v>0</v>
      </c>
      <c r="Q89" s="140">
        <v>0</v>
      </c>
      <c r="R89" s="134"/>
      <c r="S89" s="134"/>
      <c r="T89" s="134"/>
      <c r="U89" s="134"/>
    </row>
    <row r="90" spans="1:21" x14ac:dyDescent="0.25">
      <c r="A90" s="134"/>
      <c r="B90" s="134"/>
      <c r="C90" s="140">
        <v>75</v>
      </c>
      <c r="D90" s="141">
        <f ca="1">IFERROR(Calc!K84,0)</f>
        <v>46722</v>
      </c>
      <c r="E90" s="142">
        <f t="shared" ca="1" si="2"/>
        <v>31</v>
      </c>
      <c r="F90" s="143">
        <f t="shared" si="3"/>
        <v>0</v>
      </c>
      <c r="G90" s="143">
        <f>Calc!C84</f>
        <v>0</v>
      </c>
      <c r="H90" s="143">
        <f>Calc!D84</f>
        <v>0</v>
      </c>
      <c r="I90" s="140">
        <v>0</v>
      </c>
      <c r="J90" s="140">
        <v>0</v>
      </c>
      <c r="K90" s="140">
        <v>0</v>
      </c>
      <c r="L90" s="140">
        <v>0</v>
      </c>
      <c r="M90" s="140">
        <v>0</v>
      </c>
      <c r="N90" s="143">
        <f>Calc!G84+Calc!H84</f>
        <v>0</v>
      </c>
      <c r="O90" s="140">
        <v>0</v>
      </c>
      <c r="P90" s="140">
        <v>0</v>
      </c>
      <c r="Q90" s="140">
        <v>0</v>
      </c>
      <c r="R90" s="134"/>
      <c r="S90" s="134"/>
      <c r="T90" s="134"/>
      <c r="U90" s="134"/>
    </row>
    <row r="91" spans="1:21" x14ac:dyDescent="0.25">
      <c r="A91" s="134"/>
      <c r="B91" s="134"/>
      <c r="C91" s="140">
        <v>76</v>
      </c>
      <c r="D91" s="141">
        <f ca="1">IFERROR(Calc!K85,0)</f>
        <v>46753</v>
      </c>
      <c r="E91" s="142">
        <f t="shared" ca="1" si="2"/>
        <v>31</v>
      </c>
      <c r="F91" s="143">
        <f t="shared" si="3"/>
        <v>0</v>
      </c>
      <c r="G91" s="143">
        <f>Calc!C85</f>
        <v>0</v>
      </c>
      <c r="H91" s="143">
        <f>Calc!D85</f>
        <v>0</v>
      </c>
      <c r="I91" s="140">
        <v>0</v>
      </c>
      <c r="J91" s="140">
        <v>0</v>
      </c>
      <c r="K91" s="140">
        <v>0</v>
      </c>
      <c r="L91" s="140">
        <v>0</v>
      </c>
      <c r="M91" s="140">
        <v>0</v>
      </c>
      <c r="N91" s="143">
        <f>Calc!G85+Calc!H85</f>
        <v>0</v>
      </c>
      <c r="O91" s="140">
        <v>0</v>
      </c>
      <c r="P91" s="140">
        <v>0</v>
      </c>
      <c r="Q91" s="140">
        <v>0</v>
      </c>
      <c r="R91" s="134"/>
      <c r="S91" s="134"/>
      <c r="T91" s="134"/>
      <c r="U91" s="134"/>
    </row>
    <row r="92" spans="1:21" x14ac:dyDescent="0.25">
      <c r="A92" s="134"/>
      <c r="B92" s="134"/>
      <c r="C92" s="140">
        <v>77</v>
      </c>
      <c r="D92" s="141">
        <f ca="1">IFERROR(Calc!K86,0)</f>
        <v>46784</v>
      </c>
      <c r="E92" s="142">
        <f t="shared" ca="1" si="2"/>
        <v>29</v>
      </c>
      <c r="F92" s="143">
        <f t="shared" si="3"/>
        <v>0</v>
      </c>
      <c r="G92" s="143">
        <f>Calc!C86</f>
        <v>0</v>
      </c>
      <c r="H92" s="143">
        <f>Calc!D86</f>
        <v>0</v>
      </c>
      <c r="I92" s="140">
        <v>0</v>
      </c>
      <c r="J92" s="140">
        <v>0</v>
      </c>
      <c r="K92" s="140">
        <v>0</v>
      </c>
      <c r="L92" s="140">
        <v>0</v>
      </c>
      <c r="M92" s="140">
        <v>0</v>
      </c>
      <c r="N92" s="143">
        <f>Calc!G86+Calc!H86</f>
        <v>0</v>
      </c>
      <c r="O92" s="140">
        <v>0</v>
      </c>
      <c r="P92" s="140">
        <v>0</v>
      </c>
      <c r="Q92" s="140">
        <v>0</v>
      </c>
      <c r="R92" s="134"/>
      <c r="S92" s="134"/>
      <c r="T92" s="134"/>
      <c r="U92" s="134"/>
    </row>
    <row r="93" spans="1:21" x14ac:dyDescent="0.25">
      <c r="A93" s="134"/>
      <c r="B93" s="134"/>
      <c r="C93" s="140">
        <v>78</v>
      </c>
      <c r="D93" s="141">
        <f ca="1">IFERROR(Calc!K87,0)</f>
        <v>46813</v>
      </c>
      <c r="E93" s="142">
        <f t="shared" ca="1" si="2"/>
        <v>31</v>
      </c>
      <c r="F93" s="143">
        <f t="shared" si="3"/>
        <v>0</v>
      </c>
      <c r="G93" s="143">
        <f>Calc!C87</f>
        <v>0</v>
      </c>
      <c r="H93" s="143">
        <f>Calc!D87</f>
        <v>0</v>
      </c>
      <c r="I93" s="140">
        <v>0</v>
      </c>
      <c r="J93" s="140">
        <v>0</v>
      </c>
      <c r="K93" s="140">
        <v>0</v>
      </c>
      <c r="L93" s="140">
        <v>0</v>
      </c>
      <c r="M93" s="140">
        <v>0</v>
      </c>
      <c r="N93" s="143">
        <f>Calc!G87+Calc!H87</f>
        <v>0</v>
      </c>
      <c r="O93" s="140">
        <v>0</v>
      </c>
      <c r="P93" s="140">
        <v>0</v>
      </c>
      <c r="Q93" s="140">
        <v>0</v>
      </c>
      <c r="R93" s="134"/>
      <c r="S93" s="134"/>
      <c r="T93" s="134"/>
      <c r="U93" s="134"/>
    </row>
    <row r="94" spans="1:21" x14ac:dyDescent="0.25">
      <c r="A94" s="134"/>
      <c r="B94" s="134"/>
      <c r="C94" s="140">
        <v>79</v>
      </c>
      <c r="D94" s="141">
        <f ca="1">IFERROR(Calc!K88,0)</f>
        <v>46844</v>
      </c>
      <c r="E94" s="142">
        <f t="shared" ca="1" si="2"/>
        <v>30</v>
      </c>
      <c r="F94" s="143">
        <f t="shared" si="3"/>
        <v>0</v>
      </c>
      <c r="G94" s="143">
        <f>Calc!C88</f>
        <v>0</v>
      </c>
      <c r="H94" s="143">
        <f>Calc!D88</f>
        <v>0</v>
      </c>
      <c r="I94" s="140">
        <v>0</v>
      </c>
      <c r="J94" s="140">
        <v>0</v>
      </c>
      <c r="K94" s="140">
        <v>0</v>
      </c>
      <c r="L94" s="140">
        <v>0</v>
      </c>
      <c r="M94" s="140">
        <v>0</v>
      </c>
      <c r="N94" s="143">
        <f>Calc!G88+Calc!H88</f>
        <v>0</v>
      </c>
      <c r="O94" s="140">
        <v>0</v>
      </c>
      <c r="P94" s="140">
        <v>0</v>
      </c>
      <c r="Q94" s="140">
        <v>0</v>
      </c>
      <c r="R94" s="134"/>
      <c r="S94" s="134"/>
      <c r="T94" s="134"/>
      <c r="U94" s="134"/>
    </row>
    <row r="95" spans="1:21" x14ac:dyDescent="0.25">
      <c r="A95" s="134"/>
      <c r="B95" s="134"/>
      <c r="C95" s="140">
        <v>80</v>
      </c>
      <c r="D95" s="141">
        <f ca="1">IFERROR(Calc!K89,0)</f>
        <v>46874</v>
      </c>
      <c r="E95" s="142">
        <f t="shared" ca="1" si="2"/>
        <v>31</v>
      </c>
      <c r="F95" s="143">
        <f t="shared" si="3"/>
        <v>0</v>
      </c>
      <c r="G95" s="143">
        <f>Calc!C89</f>
        <v>0</v>
      </c>
      <c r="H95" s="143">
        <f>Calc!D89</f>
        <v>0</v>
      </c>
      <c r="I95" s="140">
        <v>0</v>
      </c>
      <c r="J95" s="140">
        <v>0</v>
      </c>
      <c r="K95" s="140">
        <v>0</v>
      </c>
      <c r="L95" s="140">
        <v>0</v>
      </c>
      <c r="M95" s="140">
        <v>0</v>
      </c>
      <c r="N95" s="143">
        <f>Calc!G89+Calc!H89</f>
        <v>0</v>
      </c>
      <c r="O95" s="140">
        <v>0</v>
      </c>
      <c r="P95" s="140">
        <v>0</v>
      </c>
      <c r="Q95" s="140">
        <v>0</v>
      </c>
      <c r="R95" s="134"/>
      <c r="S95" s="134"/>
      <c r="T95" s="134"/>
      <c r="U95" s="134"/>
    </row>
    <row r="96" spans="1:21" x14ac:dyDescent="0.25">
      <c r="A96" s="134"/>
      <c r="B96" s="134"/>
      <c r="C96" s="140">
        <v>81</v>
      </c>
      <c r="D96" s="141">
        <f ca="1">IFERROR(Calc!K90,0)</f>
        <v>46905</v>
      </c>
      <c r="E96" s="142">
        <f t="shared" ca="1" si="2"/>
        <v>30</v>
      </c>
      <c r="F96" s="143">
        <f t="shared" si="3"/>
        <v>0</v>
      </c>
      <c r="G96" s="143">
        <f>Calc!C90</f>
        <v>0</v>
      </c>
      <c r="H96" s="143">
        <f>Calc!D90</f>
        <v>0</v>
      </c>
      <c r="I96" s="140">
        <v>0</v>
      </c>
      <c r="J96" s="140">
        <v>0</v>
      </c>
      <c r="K96" s="140">
        <v>0</v>
      </c>
      <c r="L96" s="140">
        <v>0</v>
      </c>
      <c r="M96" s="140">
        <v>0</v>
      </c>
      <c r="N96" s="143">
        <f>Calc!G90+Calc!H90</f>
        <v>0</v>
      </c>
      <c r="O96" s="140">
        <v>0</v>
      </c>
      <c r="P96" s="140">
        <v>0</v>
      </c>
      <c r="Q96" s="140">
        <v>0</v>
      </c>
      <c r="R96" s="134"/>
      <c r="S96" s="134"/>
      <c r="T96" s="134"/>
      <c r="U96" s="134"/>
    </row>
    <row r="97" spans="1:21" x14ac:dyDescent="0.25">
      <c r="A97" s="134"/>
      <c r="B97" s="134"/>
      <c r="C97" s="140">
        <v>82</v>
      </c>
      <c r="D97" s="141">
        <f ca="1">IFERROR(Calc!K91,0)</f>
        <v>46935</v>
      </c>
      <c r="E97" s="142">
        <f t="shared" ca="1" si="2"/>
        <v>31</v>
      </c>
      <c r="F97" s="143">
        <f t="shared" si="3"/>
        <v>0</v>
      </c>
      <c r="G97" s="143">
        <f>Calc!C91</f>
        <v>0</v>
      </c>
      <c r="H97" s="143">
        <f>Calc!D91</f>
        <v>0</v>
      </c>
      <c r="I97" s="140">
        <v>0</v>
      </c>
      <c r="J97" s="140">
        <v>0</v>
      </c>
      <c r="K97" s="140">
        <v>0</v>
      </c>
      <c r="L97" s="140">
        <v>0</v>
      </c>
      <c r="M97" s="140">
        <v>0</v>
      </c>
      <c r="N97" s="143">
        <f>Calc!G91+Calc!H91</f>
        <v>0</v>
      </c>
      <c r="O97" s="140">
        <v>0</v>
      </c>
      <c r="P97" s="140">
        <v>0</v>
      </c>
      <c r="Q97" s="140">
        <v>0</v>
      </c>
      <c r="R97" s="134"/>
      <c r="S97" s="134"/>
      <c r="T97" s="134"/>
      <c r="U97" s="134"/>
    </row>
    <row r="98" spans="1:21" x14ac:dyDescent="0.25">
      <c r="A98" s="134"/>
      <c r="B98" s="134"/>
      <c r="C98" s="140">
        <v>83</v>
      </c>
      <c r="D98" s="141">
        <f ca="1">IFERROR(Calc!K92,0)</f>
        <v>46966</v>
      </c>
      <c r="E98" s="142">
        <f t="shared" ca="1" si="2"/>
        <v>31</v>
      </c>
      <c r="F98" s="143">
        <f t="shared" si="3"/>
        <v>0</v>
      </c>
      <c r="G98" s="143">
        <f>Calc!C92</f>
        <v>0</v>
      </c>
      <c r="H98" s="143">
        <f>Calc!D92</f>
        <v>0</v>
      </c>
      <c r="I98" s="140">
        <v>0</v>
      </c>
      <c r="J98" s="140">
        <v>0</v>
      </c>
      <c r="K98" s="140">
        <v>0</v>
      </c>
      <c r="L98" s="140">
        <v>0</v>
      </c>
      <c r="M98" s="140">
        <v>0</v>
      </c>
      <c r="N98" s="143">
        <f>Calc!G92+Calc!H92</f>
        <v>0</v>
      </c>
      <c r="O98" s="140">
        <v>0</v>
      </c>
      <c r="P98" s="140">
        <v>0</v>
      </c>
      <c r="Q98" s="140">
        <v>0</v>
      </c>
      <c r="R98" s="134"/>
      <c r="S98" s="134"/>
      <c r="T98" s="134"/>
      <c r="U98" s="134"/>
    </row>
    <row r="99" spans="1:21" x14ac:dyDescent="0.25">
      <c r="A99" s="134"/>
      <c r="B99" s="134"/>
      <c r="C99" s="140">
        <v>84</v>
      </c>
      <c r="D99" s="141">
        <f ca="1">IFERROR(Calc!K93,0)</f>
        <v>46997</v>
      </c>
      <c r="E99" s="142">
        <f t="shared" ca="1" si="2"/>
        <v>30</v>
      </c>
      <c r="F99" s="143">
        <f t="shared" si="3"/>
        <v>0</v>
      </c>
      <c r="G99" s="143">
        <f>Calc!C93</f>
        <v>0</v>
      </c>
      <c r="H99" s="143">
        <f>Calc!D93</f>
        <v>0</v>
      </c>
      <c r="I99" s="140">
        <v>0</v>
      </c>
      <c r="J99" s="140">
        <v>0</v>
      </c>
      <c r="K99" s="140">
        <v>0</v>
      </c>
      <c r="L99" s="140">
        <v>0</v>
      </c>
      <c r="M99" s="140">
        <v>0</v>
      </c>
      <c r="N99" s="143">
        <f>Calc!G93+Calc!H93</f>
        <v>0</v>
      </c>
      <c r="O99" s="140">
        <v>0</v>
      </c>
      <c r="P99" s="140">
        <v>0</v>
      </c>
      <c r="Q99" s="140">
        <v>0</v>
      </c>
      <c r="R99" s="134"/>
      <c r="S99" s="134"/>
      <c r="T99" s="134"/>
      <c r="U99" s="134"/>
    </row>
    <row r="100" spans="1:21" x14ac:dyDescent="0.25">
      <c r="A100" s="134"/>
      <c r="B100" s="134"/>
      <c r="C100" s="140">
        <v>85</v>
      </c>
      <c r="D100" s="141">
        <f ca="1">IFERROR(Calc!K94,0)</f>
        <v>47027</v>
      </c>
      <c r="E100" s="142">
        <f t="shared" ca="1" si="2"/>
        <v>31</v>
      </c>
      <c r="F100" s="143">
        <f t="shared" si="3"/>
        <v>0</v>
      </c>
      <c r="G100" s="143">
        <f>Calc!C94</f>
        <v>0</v>
      </c>
      <c r="H100" s="143">
        <f>Calc!D94</f>
        <v>0</v>
      </c>
      <c r="I100" s="140">
        <v>0</v>
      </c>
      <c r="J100" s="140">
        <v>0</v>
      </c>
      <c r="K100" s="140">
        <v>0</v>
      </c>
      <c r="L100" s="140">
        <v>0</v>
      </c>
      <c r="M100" s="140">
        <v>0</v>
      </c>
      <c r="N100" s="143">
        <f>Calc!G94+Calc!H94</f>
        <v>0</v>
      </c>
      <c r="O100" s="140">
        <v>0</v>
      </c>
      <c r="P100" s="140">
        <v>0</v>
      </c>
      <c r="Q100" s="140">
        <v>0</v>
      </c>
      <c r="R100" s="134"/>
      <c r="S100" s="134"/>
      <c r="T100" s="134"/>
      <c r="U100" s="134"/>
    </row>
    <row r="101" spans="1:21" x14ac:dyDescent="0.25">
      <c r="A101" s="134"/>
      <c r="B101" s="134"/>
      <c r="C101" s="140">
        <v>86</v>
      </c>
      <c r="D101" s="141">
        <f ca="1">IFERROR(Calc!K95,0)</f>
        <v>47058</v>
      </c>
      <c r="E101" s="142">
        <f t="shared" ca="1" si="2"/>
        <v>30</v>
      </c>
      <c r="F101" s="143">
        <f t="shared" si="3"/>
        <v>0</v>
      </c>
      <c r="G101" s="143">
        <f>Calc!C95</f>
        <v>0</v>
      </c>
      <c r="H101" s="143">
        <f>Calc!D95</f>
        <v>0</v>
      </c>
      <c r="I101" s="140">
        <v>0</v>
      </c>
      <c r="J101" s="140">
        <v>0</v>
      </c>
      <c r="K101" s="140">
        <v>0</v>
      </c>
      <c r="L101" s="140">
        <v>0</v>
      </c>
      <c r="M101" s="140">
        <v>0</v>
      </c>
      <c r="N101" s="143">
        <f>Calc!G95+Calc!H95</f>
        <v>0</v>
      </c>
      <c r="O101" s="140">
        <v>0</v>
      </c>
      <c r="P101" s="140">
        <v>0</v>
      </c>
      <c r="Q101" s="140">
        <v>0</v>
      </c>
      <c r="R101" s="134"/>
      <c r="S101" s="134"/>
      <c r="T101" s="134"/>
      <c r="U101" s="134"/>
    </row>
    <row r="102" spans="1:21" x14ac:dyDescent="0.25">
      <c r="A102" s="134"/>
      <c r="B102" s="134"/>
      <c r="C102" s="140">
        <v>87</v>
      </c>
      <c r="D102" s="141">
        <f ca="1">IFERROR(Calc!K96,0)</f>
        <v>47088</v>
      </c>
      <c r="E102" s="142">
        <f t="shared" ca="1" si="2"/>
        <v>31</v>
      </c>
      <c r="F102" s="143">
        <f t="shared" si="3"/>
        <v>0</v>
      </c>
      <c r="G102" s="143">
        <f>Calc!C96</f>
        <v>0</v>
      </c>
      <c r="H102" s="143">
        <f>Calc!D96</f>
        <v>0</v>
      </c>
      <c r="I102" s="140">
        <v>0</v>
      </c>
      <c r="J102" s="140">
        <v>0</v>
      </c>
      <c r="K102" s="140">
        <v>0</v>
      </c>
      <c r="L102" s="140">
        <v>0</v>
      </c>
      <c r="M102" s="140">
        <v>0</v>
      </c>
      <c r="N102" s="143">
        <f>Calc!G96+Calc!H96</f>
        <v>0</v>
      </c>
      <c r="O102" s="140">
        <v>0</v>
      </c>
      <c r="P102" s="140">
        <v>0</v>
      </c>
      <c r="Q102" s="140">
        <v>0</v>
      </c>
      <c r="R102" s="134"/>
      <c r="S102" s="134"/>
      <c r="T102" s="134"/>
      <c r="U102" s="134"/>
    </row>
    <row r="103" spans="1:21" x14ac:dyDescent="0.25">
      <c r="A103" s="134"/>
      <c r="B103" s="134"/>
      <c r="C103" s="140">
        <v>88</v>
      </c>
      <c r="D103" s="141">
        <f ca="1">IFERROR(Calc!K97,0)</f>
        <v>47119</v>
      </c>
      <c r="E103" s="142">
        <f t="shared" ca="1" si="2"/>
        <v>31</v>
      </c>
      <c r="F103" s="143">
        <f t="shared" si="3"/>
        <v>0</v>
      </c>
      <c r="G103" s="143">
        <f>Calc!C97</f>
        <v>0</v>
      </c>
      <c r="H103" s="143">
        <f>Calc!D97</f>
        <v>0</v>
      </c>
      <c r="I103" s="140">
        <v>0</v>
      </c>
      <c r="J103" s="140">
        <v>0</v>
      </c>
      <c r="K103" s="140">
        <v>0</v>
      </c>
      <c r="L103" s="140">
        <v>0</v>
      </c>
      <c r="M103" s="140">
        <v>0</v>
      </c>
      <c r="N103" s="143">
        <f>Calc!G97+Calc!H97</f>
        <v>0</v>
      </c>
      <c r="O103" s="140">
        <v>0</v>
      </c>
      <c r="P103" s="140">
        <v>0</v>
      </c>
      <c r="Q103" s="140">
        <v>0</v>
      </c>
      <c r="R103" s="134"/>
      <c r="S103" s="134"/>
      <c r="T103" s="134"/>
      <c r="U103" s="134"/>
    </row>
    <row r="104" spans="1:21" x14ac:dyDescent="0.25">
      <c r="A104" s="134"/>
      <c r="B104" s="134"/>
      <c r="C104" s="140">
        <v>89</v>
      </c>
      <c r="D104" s="141">
        <f ca="1">IFERROR(Calc!K98,0)</f>
        <v>47150</v>
      </c>
      <c r="E104" s="142">
        <f t="shared" ca="1" si="2"/>
        <v>28</v>
      </c>
      <c r="F104" s="143">
        <f t="shared" si="3"/>
        <v>0</v>
      </c>
      <c r="G104" s="143">
        <f>Calc!C98</f>
        <v>0</v>
      </c>
      <c r="H104" s="143">
        <f>Calc!D98</f>
        <v>0</v>
      </c>
      <c r="I104" s="140">
        <v>0</v>
      </c>
      <c r="J104" s="140">
        <v>0</v>
      </c>
      <c r="K104" s="140">
        <v>0</v>
      </c>
      <c r="L104" s="140">
        <v>0</v>
      </c>
      <c r="M104" s="140">
        <v>0</v>
      </c>
      <c r="N104" s="143">
        <f>Calc!G98+Calc!H98</f>
        <v>0</v>
      </c>
      <c r="O104" s="140">
        <v>0</v>
      </c>
      <c r="P104" s="140">
        <v>0</v>
      </c>
      <c r="Q104" s="140">
        <v>0</v>
      </c>
      <c r="R104" s="134"/>
      <c r="S104" s="134"/>
      <c r="T104" s="134"/>
      <c r="U104" s="134"/>
    </row>
    <row r="105" spans="1:21" x14ac:dyDescent="0.25">
      <c r="A105" s="134"/>
      <c r="B105" s="134"/>
      <c r="C105" s="140">
        <v>90</v>
      </c>
      <c r="D105" s="141">
        <f ca="1">IFERROR(Calc!K99,0)</f>
        <v>47178</v>
      </c>
      <c r="E105" s="142">
        <f t="shared" ca="1" si="2"/>
        <v>31</v>
      </c>
      <c r="F105" s="143">
        <f t="shared" si="3"/>
        <v>0</v>
      </c>
      <c r="G105" s="143">
        <f>Calc!C99</f>
        <v>0</v>
      </c>
      <c r="H105" s="143">
        <f>Calc!D99</f>
        <v>0</v>
      </c>
      <c r="I105" s="140">
        <v>0</v>
      </c>
      <c r="J105" s="140">
        <v>0</v>
      </c>
      <c r="K105" s="140">
        <v>0</v>
      </c>
      <c r="L105" s="140">
        <v>0</v>
      </c>
      <c r="M105" s="140">
        <v>0</v>
      </c>
      <c r="N105" s="143">
        <f>Calc!G99+Calc!H99</f>
        <v>0</v>
      </c>
      <c r="O105" s="140">
        <v>0</v>
      </c>
      <c r="P105" s="140">
        <v>0</v>
      </c>
      <c r="Q105" s="140">
        <v>0</v>
      </c>
      <c r="R105" s="134"/>
      <c r="S105" s="134"/>
      <c r="T105" s="134"/>
      <c r="U105" s="134"/>
    </row>
    <row r="106" spans="1:21" x14ac:dyDescent="0.25">
      <c r="A106" s="134"/>
      <c r="B106" s="134"/>
      <c r="C106" s="140">
        <v>91</v>
      </c>
      <c r="D106" s="141">
        <f ca="1">IFERROR(Calc!K100,0)</f>
        <v>47209</v>
      </c>
      <c r="E106" s="142">
        <f t="shared" ca="1" si="2"/>
        <v>30</v>
      </c>
      <c r="F106" s="143">
        <f t="shared" si="3"/>
        <v>0</v>
      </c>
      <c r="G106" s="143">
        <f>Calc!C100</f>
        <v>0</v>
      </c>
      <c r="H106" s="143">
        <f>Calc!D100</f>
        <v>0</v>
      </c>
      <c r="I106" s="140">
        <v>0</v>
      </c>
      <c r="J106" s="140">
        <v>0</v>
      </c>
      <c r="K106" s="140">
        <v>0</v>
      </c>
      <c r="L106" s="140">
        <v>0</v>
      </c>
      <c r="M106" s="140">
        <v>0</v>
      </c>
      <c r="N106" s="143">
        <f>Calc!G100+Calc!H100</f>
        <v>0</v>
      </c>
      <c r="O106" s="140">
        <v>0</v>
      </c>
      <c r="P106" s="140">
        <v>0</v>
      </c>
      <c r="Q106" s="140">
        <v>0</v>
      </c>
      <c r="R106" s="134"/>
      <c r="S106" s="134"/>
      <c r="T106" s="134"/>
      <c r="U106" s="134"/>
    </row>
    <row r="107" spans="1:21" x14ac:dyDescent="0.25">
      <c r="A107" s="134"/>
      <c r="B107" s="134"/>
      <c r="C107" s="140">
        <v>92</v>
      </c>
      <c r="D107" s="141">
        <f ca="1">IFERROR(Calc!K101,0)</f>
        <v>47239</v>
      </c>
      <c r="E107" s="142">
        <f t="shared" ca="1" si="2"/>
        <v>31</v>
      </c>
      <c r="F107" s="143">
        <f t="shared" si="3"/>
        <v>0</v>
      </c>
      <c r="G107" s="143">
        <f>Calc!C101</f>
        <v>0</v>
      </c>
      <c r="H107" s="143">
        <f>Calc!D101</f>
        <v>0</v>
      </c>
      <c r="I107" s="140">
        <v>0</v>
      </c>
      <c r="J107" s="140">
        <v>0</v>
      </c>
      <c r="K107" s="140">
        <v>0</v>
      </c>
      <c r="L107" s="140">
        <v>0</v>
      </c>
      <c r="M107" s="140">
        <v>0</v>
      </c>
      <c r="N107" s="143">
        <f>Calc!G101+Calc!H101</f>
        <v>0</v>
      </c>
      <c r="O107" s="140">
        <v>0</v>
      </c>
      <c r="P107" s="140">
        <v>0</v>
      </c>
      <c r="Q107" s="140">
        <v>0</v>
      </c>
      <c r="R107" s="134"/>
      <c r="S107" s="134"/>
      <c r="T107" s="134"/>
      <c r="U107" s="134"/>
    </row>
    <row r="108" spans="1:21" x14ac:dyDescent="0.25">
      <c r="A108" s="134"/>
      <c r="B108" s="134"/>
      <c r="C108" s="140">
        <v>93</v>
      </c>
      <c r="D108" s="141">
        <f ca="1">IFERROR(Calc!K102,0)</f>
        <v>47270</v>
      </c>
      <c r="E108" s="142">
        <f t="shared" ca="1" si="2"/>
        <v>30</v>
      </c>
      <c r="F108" s="143">
        <f t="shared" si="3"/>
        <v>0</v>
      </c>
      <c r="G108" s="143">
        <f>Calc!C102</f>
        <v>0</v>
      </c>
      <c r="H108" s="143">
        <f>Calc!D102</f>
        <v>0</v>
      </c>
      <c r="I108" s="140">
        <v>0</v>
      </c>
      <c r="J108" s="140">
        <v>0</v>
      </c>
      <c r="K108" s="140">
        <v>0</v>
      </c>
      <c r="L108" s="140">
        <v>0</v>
      </c>
      <c r="M108" s="140">
        <v>0</v>
      </c>
      <c r="N108" s="143">
        <f>Calc!G102+Calc!H102</f>
        <v>0</v>
      </c>
      <c r="O108" s="140">
        <v>0</v>
      </c>
      <c r="P108" s="140">
        <v>0</v>
      </c>
      <c r="Q108" s="140">
        <v>0</v>
      </c>
      <c r="R108" s="134"/>
      <c r="S108" s="134"/>
      <c r="T108" s="134"/>
      <c r="U108" s="134"/>
    </row>
    <row r="109" spans="1:21" x14ac:dyDescent="0.25">
      <c r="A109" s="134"/>
      <c r="B109" s="134"/>
      <c r="C109" s="140">
        <v>94</v>
      </c>
      <c r="D109" s="141">
        <f ca="1">IFERROR(Calc!K103,0)</f>
        <v>47300</v>
      </c>
      <c r="E109" s="142">
        <f t="shared" ca="1" si="2"/>
        <v>31</v>
      </c>
      <c r="F109" s="143">
        <f t="shared" si="3"/>
        <v>0</v>
      </c>
      <c r="G109" s="143">
        <f>Calc!C103</f>
        <v>0</v>
      </c>
      <c r="H109" s="143">
        <f>Calc!D103</f>
        <v>0</v>
      </c>
      <c r="I109" s="140">
        <v>0</v>
      </c>
      <c r="J109" s="140">
        <v>0</v>
      </c>
      <c r="K109" s="140">
        <v>0</v>
      </c>
      <c r="L109" s="140">
        <v>0</v>
      </c>
      <c r="M109" s="140">
        <v>0</v>
      </c>
      <c r="N109" s="143">
        <f>Calc!G103+Calc!H103</f>
        <v>0</v>
      </c>
      <c r="O109" s="140">
        <v>0</v>
      </c>
      <c r="P109" s="140">
        <v>0</v>
      </c>
      <c r="Q109" s="140">
        <v>0</v>
      </c>
      <c r="R109" s="134"/>
      <c r="S109" s="134"/>
      <c r="T109" s="134"/>
      <c r="U109" s="134"/>
    </row>
    <row r="110" spans="1:21" x14ac:dyDescent="0.25">
      <c r="A110" s="134"/>
      <c r="B110" s="134"/>
      <c r="C110" s="140">
        <v>95</v>
      </c>
      <c r="D110" s="141">
        <f ca="1">IFERROR(Calc!K104,0)</f>
        <v>47331</v>
      </c>
      <c r="E110" s="142">
        <f t="shared" ca="1" si="2"/>
        <v>31</v>
      </c>
      <c r="F110" s="143">
        <f t="shared" si="3"/>
        <v>0</v>
      </c>
      <c r="G110" s="143">
        <f>Calc!C104</f>
        <v>0</v>
      </c>
      <c r="H110" s="143">
        <f>Calc!D104</f>
        <v>0</v>
      </c>
      <c r="I110" s="140">
        <v>0</v>
      </c>
      <c r="J110" s="140">
        <v>0</v>
      </c>
      <c r="K110" s="140">
        <v>0</v>
      </c>
      <c r="L110" s="140">
        <v>0</v>
      </c>
      <c r="M110" s="140">
        <v>0</v>
      </c>
      <c r="N110" s="143">
        <f>Calc!G104+Calc!H104</f>
        <v>0</v>
      </c>
      <c r="O110" s="140">
        <v>0</v>
      </c>
      <c r="P110" s="140">
        <v>0</v>
      </c>
      <c r="Q110" s="140">
        <v>0</v>
      </c>
      <c r="R110" s="134"/>
      <c r="S110" s="134"/>
      <c r="T110" s="134"/>
      <c r="U110" s="134"/>
    </row>
    <row r="111" spans="1:21" x14ac:dyDescent="0.25">
      <c r="A111" s="134"/>
      <c r="B111" s="134"/>
      <c r="C111" s="140">
        <v>96</v>
      </c>
      <c r="D111" s="141">
        <f ca="1">IFERROR(Calc!K105,0)</f>
        <v>47362</v>
      </c>
      <c r="E111" s="142">
        <f t="shared" ca="1" si="2"/>
        <v>30</v>
      </c>
      <c r="F111" s="143">
        <f t="shared" si="3"/>
        <v>0</v>
      </c>
      <c r="G111" s="143">
        <f>Calc!C105</f>
        <v>0</v>
      </c>
      <c r="H111" s="143">
        <f>Calc!D105</f>
        <v>0</v>
      </c>
      <c r="I111" s="140">
        <v>0</v>
      </c>
      <c r="J111" s="140">
        <v>0</v>
      </c>
      <c r="K111" s="140">
        <v>0</v>
      </c>
      <c r="L111" s="140">
        <v>0</v>
      </c>
      <c r="M111" s="140">
        <v>0</v>
      </c>
      <c r="N111" s="143">
        <f>Calc!G105+Calc!H105</f>
        <v>0</v>
      </c>
      <c r="O111" s="140">
        <v>0</v>
      </c>
      <c r="P111" s="140">
        <v>0</v>
      </c>
      <c r="Q111" s="140">
        <v>0</v>
      </c>
      <c r="R111" s="134"/>
      <c r="S111" s="134"/>
      <c r="T111" s="134"/>
      <c r="U111" s="134"/>
    </row>
    <row r="112" spans="1:21" x14ac:dyDescent="0.25">
      <c r="A112" s="134"/>
      <c r="B112" s="134"/>
      <c r="C112" s="140">
        <v>97</v>
      </c>
      <c r="D112" s="141">
        <f ca="1">IFERROR(Calc!K106,0)</f>
        <v>47392</v>
      </c>
      <c r="E112" s="142">
        <f t="shared" ca="1" si="2"/>
        <v>31</v>
      </c>
      <c r="F112" s="143">
        <f t="shared" si="3"/>
        <v>0</v>
      </c>
      <c r="G112" s="143">
        <f>Calc!C106</f>
        <v>0</v>
      </c>
      <c r="H112" s="143">
        <f>Calc!D106</f>
        <v>0</v>
      </c>
      <c r="I112" s="140">
        <v>0</v>
      </c>
      <c r="J112" s="140">
        <v>0</v>
      </c>
      <c r="K112" s="140">
        <v>0</v>
      </c>
      <c r="L112" s="140">
        <v>0</v>
      </c>
      <c r="M112" s="140">
        <v>0</v>
      </c>
      <c r="N112" s="143">
        <f>Calc!G106+Calc!H106</f>
        <v>0</v>
      </c>
      <c r="O112" s="140">
        <v>0</v>
      </c>
      <c r="P112" s="140">
        <v>0</v>
      </c>
      <c r="Q112" s="140">
        <v>0</v>
      </c>
      <c r="R112" s="134"/>
      <c r="S112" s="134"/>
      <c r="T112" s="134"/>
      <c r="U112" s="134"/>
    </row>
    <row r="113" spans="1:21" x14ac:dyDescent="0.25">
      <c r="A113" s="134"/>
      <c r="B113" s="134"/>
      <c r="C113" s="140">
        <v>98</v>
      </c>
      <c r="D113" s="141">
        <f ca="1">IFERROR(Calc!K107,0)</f>
        <v>47423</v>
      </c>
      <c r="E113" s="142">
        <f t="shared" ca="1" si="2"/>
        <v>30</v>
      </c>
      <c r="F113" s="143">
        <f t="shared" si="3"/>
        <v>0</v>
      </c>
      <c r="G113" s="143">
        <f>Calc!C107</f>
        <v>0</v>
      </c>
      <c r="H113" s="143">
        <f>Calc!D107</f>
        <v>0</v>
      </c>
      <c r="I113" s="140">
        <v>0</v>
      </c>
      <c r="J113" s="140">
        <v>0</v>
      </c>
      <c r="K113" s="140">
        <v>0</v>
      </c>
      <c r="L113" s="140">
        <v>0</v>
      </c>
      <c r="M113" s="140">
        <v>0</v>
      </c>
      <c r="N113" s="143">
        <f>Calc!G107+Calc!H107</f>
        <v>0</v>
      </c>
      <c r="O113" s="140">
        <v>0</v>
      </c>
      <c r="P113" s="140">
        <v>0</v>
      </c>
      <c r="Q113" s="140">
        <v>0</v>
      </c>
      <c r="R113" s="134"/>
      <c r="S113" s="134"/>
      <c r="T113" s="134"/>
      <c r="U113" s="134"/>
    </row>
    <row r="114" spans="1:21" x14ac:dyDescent="0.25">
      <c r="A114" s="134"/>
      <c r="B114" s="134"/>
      <c r="C114" s="140">
        <v>99</v>
      </c>
      <c r="D114" s="141">
        <f ca="1">IFERROR(Calc!K108,0)</f>
        <v>47453</v>
      </c>
      <c r="E114" s="142">
        <f t="shared" ca="1" si="2"/>
        <v>31</v>
      </c>
      <c r="F114" s="143">
        <f t="shared" si="3"/>
        <v>0</v>
      </c>
      <c r="G114" s="143">
        <f>Calc!C108</f>
        <v>0</v>
      </c>
      <c r="H114" s="143">
        <f>Calc!D108</f>
        <v>0</v>
      </c>
      <c r="I114" s="140">
        <v>0</v>
      </c>
      <c r="J114" s="140">
        <v>0</v>
      </c>
      <c r="K114" s="140">
        <v>0</v>
      </c>
      <c r="L114" s="140">
        <v>0</v>
      </c>
      <c r="M114" s="140">
        <v>0</v>
      </c>
      <c r="N114" s="143">
        <f>Calc!G108+Calc!H108</f>
        <v>0</v>
      </c>
      <c r="O114" s="140">
        <v>0</v>
      </c>
      <c r="P114" s="140">
        <v>0</v>
      </c>
      <c r="Q114" s="140">
        <v>0</v>
      </c>
      <c r="R114" s="134"/>
      <c r="S114" s="134"/>
      <c r="T114" s="134"/>
      <c r="U114" s="134"/>
    </row>
    <row r="115" spans="1:21" x14ac:dyDescent="0.25">
      <c r="A115" s="134"/>
      <c r="B115" s="134"/>
      <c r="C115" s="140">
        <v>100</v>
      </c>
      <c r="D115" s="141">
        <f ca="1">IFERROR(Calc!K109,0)</f>
        <v>47484</v>
      </c>
      <c r="E115" s="142">
        <f t="shared" ca="1" si="2"/>
        <v>31</v>
      </c>
      <c r="F115" s="143">
        <f t="shared" si="3"/>
        <v>0</v>
      </c>
      <c r="G115" s="143">
        <f>Calc!C109</f>
        <v>0</v>
      </c>
      <c r="H115" s="143">
        <f>Calc!D109</f>
        <v>0</v>
      </c>
      <c r="I115" s="140">
        <v>0</v>
      </c>
      <c r="J115" s="140">
        <v>0</v>
      </c>
      <c r="K115" s="140">
        <v>0</v>
      </c>
      <c r="L115" s="140">
        <v>0</v>
      </c>
      <c r="M115" s="140">
        <v>0</v>
      </c>
      <c r="N115" s="143">
        <f>Calc!G109+Calc!H109</f>
        <v>0</v>
      </c>
      <c r="O115" s="140">
        <v>0</v>
      </c>
      <c r="P115" s="140">
        <v>0</v>
      </c>
      <c r="Q115" s="140">
        <v>0</v>
      </c>
      <c r="R115" s="134"/>
      <c r="S115" s="134"/>
      <c r="T115" s="134"/>
      <c r="U115" s="134"/>
    </row>
    <row r="116" spans="1:21" x14ac:dyDescent="0.25">
      <c r="A116" s="134"/>
      <c r="B116" s="134"/>
      <c r="C116" s="140">
        <v>101</v>
      </c>
      <c r="D116" s="141">
        <f ca="1">IFERROR(Calc!K110,0)</f>
        <v>47515</v>
      </c>
      <c r="E116" s="142">
        <f t="shared" ca="1" si="2"/>
        <v>28</v>
      </c>
      <c r="F116" s="143">
        <f t="shared" si="3"/>
        <v>0</v>
      </c>
      <c r="G116" s="143">
        <f>Calc!C110</f>
        <v>0</v>
      </c>
      <c r="H116" s="143">
        <f>Calc!D110</f>
        <v>0</v>
      </c>
      <c r="I116" s="140">
        <v>0</v>
      </c>
      <c r="J116" s="140">
        <v>0</v>
      </c>
      <c r="K116" s="140">
        <v>0</v>
      </c>
      <c r="L116" s="140">
        <v>0</v>
      </c>
      <c r="M116" s="140">
        <v>0</v>
      </c>
      <c r="N116" s="143">
        <f>Calc!G110+Calc!H110</f>
        <v>0</v>
      </c>
      <c r="O116" s="140">
        <v>0</v>
      </c>
      <c r="P116" s="140">
        <v>0</v>
      </c>
      <c r="Q116" s="140">
        <v>0</v>
      </c>
      <c r="R116" s="134"/>
      <c r="S116" s="134"/>
      <c r="T116" s="134"/>
      <c r="U116" s="134"/>
    </row>
    <row r="117" spans="1:21" x14ac:dyDescent="0.25">
      <c r="A117" s="134"/>
      <c r="B117" s="134"/>
      <c r="C117" s="140">
        <v>102</v>
      </c>
      <c r="D117" s="141">
        <f ca="1">IFERROR(Calc!K111,0)</f>
        <v>47543</v>
      </c>
      <c r="E117" s="142">
        <f t="shared" ca="1" si="2"/>
        <v>31</v>
      </c>
      <c r="F117" s="143">
        <f t="shared" si="3"/>
        <v>0</v>
      </c>
      <c r="G117" s="143">
        <f>Calc!C111</f>
        <v>0</v>
      </c>
      <c r="H117" s="143">
        <f>Calc!D111</f>
        <v>0</v>
      </c>
      <c r="I117" s="140">
        <v>0</v>
      </c>
      <c r="J117" s="140">
        <v>0</v>
      </c>
      <c r="K117" s="140">
        <v>0</v>
      </c>
      <c r="L117" s="140">
        <v>0</v>
      </c>
      <c r="M117" s="140">
        <v>0</v>
      </c>
      <c r="N117" s="143">
        <f>Calc!G111+Calc!H111</f>
        <v>0</v>
      </c>
      <c r="O117" s="140">
        <v>0</v>
      </c>
      <c r="P117" s="140">
        <v>0</v>
      </c>
      <c r="Q117" s="140">
        <v>0</v>
      </c>
      <c r="R117" s="134"/>
      <c r="S117" s="134"/>
      <c r="T117" s="134"/>
      <c r="U117" s="134"/>
    </row>
    <row r="118" spans="1:21" x14ac:dyDescent="0.25">
      <c r="A118" s="134"/>
      <c r="B118" s="134"/>
      <c r="C118" s="140">
        <v>103</v>
      </c>
      <c r="D118" s="141">
        <f ca="1">IFERROR(Calc!K112,0)</f>
        <v>47574</v>
      </c>
      <c r="E118" s="142">
        <f t="shared" ca="1" si="2"/>
        <v>30</v>
      </c>
      <c r="F118" s="143">
        <f t="shared" si="3"/>
        <v>0</v>
      </c>
      <c r="G118" s="143">
        <f>Calc!C112</f>
        <v>0</v>
      </c>
      <c r="H118" s="143">
        <f>Calc!D112</f>
        <v>0</v>
      </c>
      <c r="I118" s="140">
        <v>0</v>
      </c>
      <c r="J118" s="140">
        <v>0</v>
      </c>
      <c r="K118" s="140">
        <v>0</v>
      </c>
      <c r="L118" s="140">
        <v>0</v>
      </c>
      <c r="M118" s="140">
        <v>0</v>
      </c>
      <c r="N118" s="143">
        <f>Calc!G112+Calc!H112</f>
        <v>0</v>
      </c>
      <c r="O118" s="140">
        <v>0</v>
      </c>
      <c r="P118" s="140">
        <v>0</v>
      </c>
      <c r="Q118" s="140">
        <v>0</v>
      </c>
      <c r="R118" s="134"/>
      <c r="S118" s="134"/>
      <c r="T118" s="134"/>
      <c r="U118" s="134"/>
    </row>
    <row r="119" spans="1:21" x14ac:dyDescent="0.25">
      <c r="A119" s="134"/>
      <c r="B119" s="134"/>
      <c r="C119" s="140">
        <v>104</v>
      </c>
      <c r="D119" s="141">
        <f ca="1">IFERROR(Calc!K113,0)</f>
        <v>47604</v>
      </c>
      <c r="E119" s="142">
        <f t="shared" ca="1" si="2"/>
        <v>31</v>
      </c>
      <c r="F119" s="143">
        <f t="shared" si="3"/>
        <v>0</v>
      </c>
      <c r="G119" s="143">
        <f>Calc!C113</f>
        <v>0</v>
      </c>
      <c r="H119" s="143">
        <f>Calc!D113</f>
        <v>0</v>
      </c>
      <c r="I119" s="140">
        <v>0</v>
      </c>
      <c r="J119" s="140">
        <v>0</v>
      </c>
      <c r="K119" s="140">
        <v>0</v>
      </c>
      <c r="L119" s="140">
        <v>0</v>
      </c>
      <c r="M119" s="140">
        <v>0</v>
      </c>
      <c r="N119" s="143">
        <f>Calc!G113+Calc!H113</f>
        <v>0</v>
      </c>
      <c r="O119" s="140">
        <v>0</v>
      </c>
      <c r="P119" s="140">
        <v>0</v>
      </c>
      <c r="Q119" s="140">
        <v>0</v>
      </c>
      <c r="R119" s="134"/>
      <c r="S119" s="134"/>
      <c r="T119" s="134"/>
      <c r="U119" s="134"/>
    </row>
    <row r="120" spans="1:21" x14ac:dyDescent="0.25">
      <c r="A120" s="134"/>
      <c r="B120" s="134"/>
      <c r="C120" s="140">
        <v>105</v>
      </c>
      <c r="D120" s="141">
        <f ca="1">IFERROR(Calc!K114,0)</f>
        <v>47635</v>
      </c>
      <c r="E120" s="142">
        <f t="shared" ca="1" si="2"/>
        <v>30</v>
      </c>
      <c r="F120" s="143">
        <f t="shared" si="3"/>
        <v>0</v>
      </c>
      <c r="G120" s="143">
        <f>Calc!C114</f>
        <v>0</v>
      </c>
      <c r="H120" s="143">
        <f>Calc!D114</f>
        <v>0</v>
      </c>
      <c r="I120" s="140">
        <v>0</v>
      </c>
      <c r="J120" s="140">
        <v>0</v>
      </c>
      <c r="K120" s="140">
        <v>0</v>
      </c>
      <c r="L120" s="140">
        <v>0</v>
      </c>
      <c r="M120" s="140">
        <v>0</v>
      </c>
      <c r="N120" s="143">
        <f>Calc!G114+Calc!H114</f>
        <v>0</v>
      </c>
      <c r="O120" s="140">
        <v>0</v>
      </c>
      <c r="P120" s="140">
        <v>0</v>
      </c>
      <c r="Q120" s="140">
        <v>0</v>
      </c>
      <c r="R120" s="134"/>
      <c r="S120" s="134"/>
      <c r="T120" s="134"/>
      <c r="U120" s="134"/>
    </row>
    <row r="121" spans="1:21" x14ac:dyDescent="0.25">
      <c r="A121" s="134"/>
      <c r="B121" s="134"/>
      <c r="C121" s="140">
        <v>106</v>
      </c>
      <c r="D121" s="141">
        <f ca="1">IFERROR(Calc!K115,0)</f>
        <v>47665</v>
      </c>
      <c r="E121" s="142">
        <f t="shared" ca="1" si="2"/>
        <v>31</v>
      </c>
      <c r="F121" s="143">
        <f t="shared" si="3"/>
        <v>0</v>
      </c>
      <c r="G121" s="143">
        <f>Calc!C115</f>
        <v>0</v>
      </c>
      <c r="H121" s="143">
        <f>Calc!D115</f>
        <v>0</v>
      </c>
      <c r="I121" s="140">
        <v>0</v>
      </c>
      <c r="J121" s="140">
        <v>0</v>
      </c>
      <c r="K121" s="140">
        <v>0</v>
      </c>
      <c r="L121" s="140">
        <v>0</v>
      </c>
      <c r="M121" s="140">
        <v>0</v>
      </c>
      <c r="N121" s="143">
        <f>Calc!G115+Calc!H115</f>
        <v>0</v>
      </c>
      <c r="O121" s="140">
        <v>0</v>
      </c>
      <c r="P121" s="140">
        <v>0</v>
      </c>
      <c r="Q121" s="140">
        <v>0</v>
      </c>
      <c r="R121" s="134"/>
      <c r="S121" s="134"/>
      <c r="T121" s="134"/>
      <c r="U121" s="134"/>
    </row>
    <row r="122" spans="1:21" x14ac:dyDescent="0.25">
      <c r="A122" s="134"/>
      <c r="B122" s="134"/>
      <c r="C122" s="140">
        <v>107</v>
      </c>
      <c r="D122" s="141">
        <f ca="1">IFERROR(Calc!K116,0)</f>
        <v>47696</v>
      </c>
      <c r="E122" s="142">
        <f t="shared" ca="1" si="2"/>
        <v>31</v>
      </c>
      <c r="F122" s="143">
        <f t="shared" si="3"/>
        <v>0</v>
      </c>
      <c r="G122" s="143">
        <f>Calc!C116</f>
        <v>0</v>
      </c>
      <c r="H122" s="143">
        <f>Calc!D116</f>
        <v>0</v>
      </c>
      <c r="I122" s="140">
        <v>0</v>
      </c>
      <c r="J122" s="140">
        <v>0</v>
      </c>
      <c r="K122" s="140">
        <v>0</v>
      </c>
      <c r="L122" s="140">
        <v>0</v>
      </c>
      <c r="M122" s="140">
        <v>0</v>
      </c>
      <c r="N122" s="143">
        <f>Calc!G116+Calc!H116</f>
        <v>0</v>
      </c>
      <c r="O122" s="140">
        <v>0</v>
      </c>
      <c r="P122" s="140">
        <v>0</v>
      </c>
      <c r="Q122" s="140">
        <v>0</v>
      </c>
      <c r="R122" s="134"/>
      <c r="S122" s="134"/>
      <c r="T122" s="134"/>
      <c r="U122" s="134"/>
    </row>
    <row r="123" spans="1:21" x14ac:dyDescent="0.25">
      <c r="A123" s="134"/>
      <c r="B123" s="134"/>
      <c r="C123" s="140">
        <v>108</v>
      </c>
      <c r="D123" s="141">
        <f ca="1">IFERROR(Calc!K117,0)</f>
        <v>47727</v>
      </c>
      <c r="E123" s="142">
        <f t="shared" ca="1" si="2"/>
        <v>30</v>
      </c>
      <c r="F123" s="143">
        <f t="shared" si="3"/>
        <v>0</v>
      </c>
      <c r="G123" s="143">
        <f>Calc!C117</f>
        <v>0</v>
      </c>
      <c r="H123" s="143">
        <f>Calc!D117</f>
        <v>0</v>
      </c>
      <c r="I123" s="140">
        <v>0</v>
      </c>
      <c r="J123" s="140">
        <v>0</v>
      </c>
      <c r="K123" s="140">
        <v>0</v>
      </c>
      <c r="L123" s="140">
        <v>0</v>
      </c>
      <c r="M123" s="140">
        <v>0</v>
      </c>
      <c r="N123" s="143">
        <f>Calc!G117+Calc!H117</f>
        <v>0</v>
      </c>
      <c r="O123" s="140">
        <v>0</v>
      </c>
      <c r="P123" s="140">
        <v>0</v>
      </c>
      <c r="Q123" s="140">
        <v>0</v>
      </c>
      <c r="R123" s="134"/>
      <c r="S123" s="134"/>
      <c r="T123" s="134"/>
      <c r="U123" s="134"/>
    </row>
    <row r="124" spans="1:21" x14ac:dyDescent="0.25">
      <c r="A124" s="134"/>
      <c r="B124" s="134"/>
      <c r="C124" s="140">
        <v>109</v>
      </c>
      <c r="D124" s="141">
        <f ca="1">IFERROR(Calc!K118,0)</f>
        <v>47757</v>
      </c>
      <c r="E124" s="142">
        <f t="shared" ca="1" si="2"/>
        <v>31</v>
      </c>
      <c r="F124" s="143">
        <f t="shared" si="3"/>
        <v>0</v>
      </c>
      <c r="G124" s="143">
        <f>Calc!C118</f>
        <v>0</v>
      </c>
      <c r="H124" s="143">
        <f>Calc!D118</f>
        <v>0</v>
      </c>
      <c r="I124" s="140">
        <v>0</v>
      </c>
      <c r="J124" s="140">
        <v>0</v>
      </c>
      <c r="K124" s="140">
        <v>0</v>
      </c>
      <c r="L124" s="140">
        <v>0</v>
      </c>
      <c r="M124" s="140">
        <v>0</v>
      </c>
      <c r="N124" s="143">
        <f>Calc!G118+Calc!H118</f>
        <v>0</v>
      </c>
      <c r="O124" s="140">
        <v>0</v>
      </c>
      <c r="P124" s="140">
        <v>0</v>
      </c>
      <c r="Q124" s="140">
        <v>0</v>
      </c>
      <c r="R124" s="134"/>
      <c r="S124" s="134"/>
      <c r="T124" s="134"/>
      <c r="U124" s="134"/>
    </row>
    <row r="125" spans="1:21" x14ac:dyDescent="0.25">
      <c r="A125" s="134"/>
      <c r="B125" s="134"/>
      <c r="C125" s="140">
        <v>110</v>
      </c>
      <c r="D125" s="141">
        <f ca="1">IFERROR(Calc!K119,0)</f>
        <v>47788</v>
      </c>
      <c r="E125" s="142">
        <f t="shared" ca="1" si="2"/>
        <v>30</v>
      </c>
      <c r="F125" s="143">
        <f t="shared" si="3"/>
        <v>0</v>
      </c>
      <c r="G125" s="143">
        <f>Calc!C119</f>
        <v>0</v>
      </c>
      <c r="H125" s="143">
        <f>Calc!D119</f>
        <v>0</v>
      </c>
      <c r="I125" s="140">
        <v>0</v>
      </c>
      <c r="J125" s="140">
        <v>0</v>
      </c>
      <c r="K125" s="140">
        <v>0</v>
      </c>
      <c r="L125" s="140">
        <v>0</v>
      </c>
      <c r="M125" s="140">
        <v>0</v>
      </c>
      <c r="N125" s="143">
        <f>Calc!G119+Calc!H119</f>
        <v>0</v>
      </c>
      <c r="O125" s="140">
        <v>0</v>
      </c>
      <c r="P125" s="140">
        <v>0</v>
      </c>
      <c r="Q125" s="140">
        <v>0</v>
      </c>
      <c r="R125" s="134"/>
      <c r="S125" s="134"/>
      <c r="T125" s="134"/>
      <c r="U125" s="134"/>
    </row>
    <row r="126" spans="1:21" x14ac:dyDescent="0.25">
      <c r="A126" s="134"/>
      <c r="B126" s="134"/>
      <c r="C126" s="140">
        <v>111</v>
      </c>
      <c r="D126" s="141">
        <f ca="1">IFERROR(Calc!K120,0)</f>
        <v>47818</v>
      </c>
      <c r="E126" s="142">
        <f t="shared" ca="1" si="2"/>
        <v>31</v>
      </c>
      <c r="F126" s="143">
        <f t="shared" si="3"/>
        <v>0</v>
      </c>
      <c r="G126" s="143">
        <f>Calc!C120</f>
        <v>0</v>
      </c>
      <c r="H126" s="143">
        <f>Calc!D120</f>
        <v>0</v>
      </c>
      <c r="I126" s="140">
        <v>0</v>
      </c>
      <c r="J126" s="140">
        <v>0</v>
      </c>
      <c r="K126" s="140">
        <v>0</v>
      </c>
      <c r="L126" s="140">
        <v>0</v>
      </c>
      <c r="M126" s="140">
        <v>0</v>
      </c>
      <c r="N126" s="143">
        <f>Calc!G120+Calc!H120</f>
        <v>0</v>
      </c>
      <c r="O126" s="140">
        <v>0</v>
      </c>
      <c r="P126" s="140">
        <v>0</v>
      </c>
      <c r="Q126" s="140">
        <v>0</v>
      </c>
      <c r="R126" s="134"/>
      <c r="S126" s="134"/>
      <c r="T126" s="134"/>
      <c r="U126" s="134"/>
    </row>
    <row r="127" spans="1:21" x14ac:dyDescent="0.25">
      <c r="A127" s="134"/>
      <c r="B127" s="134"/>
      <c r="C127" s="140">
        <v>112</v>
      </c>
      <c r="D127" s="141">
        <f ca="1">IFERROR(Calc!K121,0)</f>
        <v>47849</v>
      </c>
      <c r="E127" s="142">
        <f t="shared" ca="1" si="2"/>
        <v>31</v>
      </c>
      <c r="F127" s="143">
        <f t="shared" si="3"/>
        <v>0</v>
      </c>
      <c r="G127" s="143">
        <f>Calc!C121</f>
        <v>0</v>
      </c>
      <c r="H127" s="143">
        <f>Calc!D121</f>
        <v>0</v>
      </c>
      <c r="I127" s="140">
        <v>0</v>
      </c>
      <c r="J127" s="140">
        <v>0</v>
      </c>
      <c r="K127" s="140">
        <v>0</v>
      </c>
      <c r="L127" s="140">
        <v>0</v>
      </c>
      <c r="M127" s="140">
        <v>0</v>
      </c>
      <c r="N127" s="143">
        <f>Calc!G121+Calc!H121</f>
        <v>0</v>
      </c>
      <c r="O127" s="140">
        <v>0</v>
      </c>
      <c r="P127" s="140">
        <v>0</v>
      </c>
      <c r="Q127" s="140">
        <v>0</v>
      </c>
      <c r="R127" s="134"/>
      <c r="S127" s="134"/>
      <c r="T127" s="134"/>
      <c r="U127" s="134"/>
    </row>
    <row r="128" spans="1:21" x14ac:dyDescent="0.25">
      <c r="A128" s="134"/>
      <c r="B128" s="134"/>
      <c r="C128" s="140">
        <v>113</v>
      </c>
      <c r="D128" s="141">
        <f ca="1">IFERROR(Calc!K122,0)</f>
        <v>47880</v>
      </c>
      <c r="E128" s="142">
        <f t="shared" ca="1" si="2"/>
        <v>28</v>
      </c>
      <c r="F128" s="143">
        <f t="shared" si="3"/>
        <v>0</v>
      </c>
      <c r="G128" s="143">
        <f>Calc!C122</f>
        <v>0</v>
      </c>
      <c r="H128" s="143">
        <f>Calc!D122</f>
        <v>0</v>
      </c>
      <c r="I128" s="140">
        <v>0</v>
      </c>
      <c r="J128" s="140">
        <v>0</v>
      </c>
      <c r="K128" s="140">
        <v>0</v>
      </c>
      <c r="L128" s="140">
        <v>0</v>
      </c>
      <c r="M128" s="140">
        <v>0</v>
      </c>
      <c r="N128" s="143">
        <f>Calc!G122+Calc!H122</f>
        <v>0</v>
      </c>
      <c r="O128" s="140">
        <v>0</v>
      </c>
      <c r="P128" s="140">
        <v>0</v>
      </c>
      <c r="Q128" s="140">
        <v>0</v>
      </c>
      <c r="R128" s="134"/>
      <c r="S128" s="134"/>
      <c r="T128" s="134"/>
      <c r="U128" s="134"/>
    </row>
    <row r="129" spans="1:21" x14ac:dyDescent="0.25">
      <c r="A129" s="134"/>
      <c r="B129" s="134"/>
      <c r="C129" s="140">
        <v>114</v>
      </c>
      <c r="D129" s="141">
        <f ca="1">IFERROR(Calc!K123,0)</f>
        <v>47908</v>
      </c>
      <c r="E129" s="142">
        <f t="shared" ca="1" si="2"/>
        <v>31</v>
      </c>
      <c r="F129" s="143">
        <f t="shared" si="3"/>
        <v>0</v>
      </c>
      <c r="G129" s="143">
        <f>Calc!C123</f>
        <v>0</v>
      </c>
      <c r="H129" s="143">
        <f>Calc!D123</f>
        <v>0</v>
      </c>
      <c r="I129" s="140">
        <v>0</v>
      </c>
      <c r="J129" s="140">
        <v>0</v>
      </c>
      <c r="K129" s="140">
        <v>0</v>
      </c>
      <c r="L129" s="140">
        <v>0</v>
      </c>
      <c r="M129" s="140">
        <v>0</v>
      </c>
      <c r="N129" s="143">
        <f>Calc!G123+Calc!H123</f>
        <v>0</v>
      </c>
      <c r="O129" s="140">
        <v>0</v>
      </c>
      <c r="P129" s="140">
        <v>0</v>
      </c>
      <c r="Q129" s="140">
        <v>0</v>
      </c>
      <c r="R129" s="134"/>
      <c r="S129" s="134"/>
      <c r="T129" s="134"/>
      <c r="U129" s="134"/>
    </row>
    <row r="130" spans="1:21" x14ac:dyDescent="0.25">
      <c r="A130" s="134"/>
      <c r="B130" s="134"/>
      <c r="C130" s="140">
        <v>115</v>
      </c>
      <c r="D130" s="141">
        <f ca="1">IFERROR(Calc!K124,0)</f>
        <v>47939</v>
      </c>
      <c r="E130" s="142">
        <f t="shared" ca="1" si="2"/>
        <v>30</v>
      </c>
      <c r="F130" s="143">
        <f t="shared" si="3"/>
        <v>0</v>
      </c>
      <c r="G130" s="143">
        <f>Calc!C124</f>
        <v>0</v>
      </c>
      <c r="H130" s="143">
        <f>Calc!D124</f>
        <v>0</v>
      </c>
      <c r="I130" s="140">
        <v>0</v>
      </c>
      <c r="J130" s="140">
        <v>0</v>
      </c>
      <c r="K130" s="140">
        <v>0</v>
      </c>
      <c r="L130" s="140">
        <v>0</v>
      </c>
      <c r="M130" s="140">
        <v>0</v>
      </c>
      <c r="N130" s="143">
        <f>Calc!G124+Calc!H124</f>
        <v>0</v>
      </c>
      <c r="O130" s="140">
        <v>0</v>
      </c>
      <c r="P130" s="140">
        <v>0</v>
      </c>
      <c r="Q130" s="140">
        <v>0</v>
      </c>
      <c r="R130" s="134"/>
      <c r="S130" s="134"/>
      <c r="T130" s="134"/>
      <c r="U130" s="134"/>
    </row>
    <row r="131" spans="1:21" x14ac:dyDescent="0.25">
      <c r="A131" s="134"/>
      <c r="B131" s="134"/>
      <c r="C131" s="140">
        <v>116</v>
      </c>
      <c r="D131" s="141">
        <f ca="1">IFERROR(Calc!K125,0)</f>
        <v>47969</v>
      </c>
      <c r="E131" s="142">
        <f t="shared" ca="1" si="2"/>
        <v>31</v>
      </c>
      <c r="F131" s="143">
        <f t="shared" si="3"/>
        <v>0</v>
      </c>
      <c r="G131" s="143">
        <f>Calc!C125</f>
        <v>0</v>
      </c>
      <c r="H131" s="143">
        <f>Calc!D125</f>
        <v>0</v>
      </c>
      <c r="I131" s="140">
        <v>0</v>
      </c>
      <c r="J131" s="140">
        <v>0</v>
      </c>
      <c r="K131" s="140">
        <v>0</v>
      </c>
      <c r="L131" s="140">
        <v>0</v>
      </c>
      <c r="M131" s="140">
        <v>0</v>
      </c>
      <c r="N131" s="143">
        <f>Calc!G125+Calc!H125</f>
        <v>0</v>
      </c>
      <c r="O131" s="140">
        <v>0</v>
      </c>
      <c r="P131" s="140">
        <v>0</v>
      </c>
      <c r="Q131" s="140">
        <v>0</v>
      </c>
      <c r="R131" s="134"/>
      <c r="S131" s="134"/>
      <c r="T131" s="134"/>
      <c r="U131" s="134"/>
    </row>
    <row r="132" spans="1:21" x14ac:dyDescent="0.25">
      <c r="A132" s="134"/>
      <c r="B132" s="134"/>
      <c r="C132" s="140">
        <v>117</v>
      </c>
      <c r="D132" s="141">
        <f ca="1">IFERROR(Calc!K126,0)</f>
        <v>48000</v>
      </c>
      <c r="E132" s="142">
        <f t="shared" ca="1" si="2"/>
        <v>30</v>
      </c>
      <c r="F132" s="143">
        <f t="shared" si="3"/>
        <v>0</v>
      </c>
      <c r="G132" s="143">
        <f>Calc!C126</f>
        <v>0</v>
      </c>
      <c r="H132" s="143">
        <f>Calc!D126</f>
        <v>0</v>
      </c>
      <c r="I132" s="140">
        <v>0</v>
      </c>
      <c r="J132" s="140">
        <v>0</v>
      </c>
      <c r="K132" s="140">
        <v>0</v>
      </c>
      <c r="L132" s="140">
        <v>0</v>
      </c>
      <c r="M132" s="140">
        <v>0</v>
      </c>
      <c r="N132" s="143">
        <f>Calc!G126+Calc!H126</f>
        <v>0</v>
      </c>
      <c r="O132" s="140">
        <v>0</v>
      </c>
      <c r="P132" s="140">
        <v>0</v>
      </c>
      <c r="Q132" s="140">
        <v>0</v>
      </c>
      <c r="R132" s="134"/>
      <c r="S132" s="134"/>
      <c r="T132" s="134"/>
      <c r="U132" s="134"/>
    </row>
    <row r="133" spans="1:21" x14ac:dyDescent="0.25">
      <c r="A133" s="134"/>
      <c r="B133" s="134"/>
      <c r="C133" s="140">
        <v>118</v>
      </c>
      <c r="D133" s="141">
        <f ca="1">IFERROR(Calc!K127,0)</f>
        <v>48030</v>
      </c>
      <c r="E133" s="142">
        <f t="shared" ca="1" si="2"/>
        <v>31</v>
      </c>
      <c r="F133" s="143">
        <f t="shared" si="3"/>
        <v>0</v>
      </c>
      <c r="G133" s="143">
        <f>Calc!C127</f>
        <v>0</v>
      </c>
      <c r="H133" s="143">
        <f>Calc!D127</f>
        <v>0</v>
      </c>
      <c r="I133" s="140">
        <v>0</v>
      </c>
      <c r="J133" s="140">
        <v>0</v>
      </c>
      <c r="K133" s="140">
        <v>0</v>
      </c>
      <c r="L133" s="140">
        <v>0</v>
      </c>
      <c r="M133" s="140">
        <v>0</v>
      </c>
      <c r="N133" s="143">
        <f>Calc!G127+Calc!H127</f>
        <v>0</v>
      </c>
      <c r="O133" s="140">
        <v>0</v>
      </c>
      <c r="P133" s="140">
        <v>0</v>
      </c>
      <c r="Q133" s="140">
        <v>0</v>
      </c>
      <c r="R133" s="134"/>
      <c r="S133" s="134"/>
      <c r="T133" s="134"/>
      <c r="U133" s="134"/>
    </row>
    <row r="134" spans="1:21" x14ac:dyDescent="0.25">
      <c r="A134" s="134"/>
      <c r="B134" s="134"/>
      <c r="C134" s="140">
        <v>119</v>
      </c>
      <c r="D134" s="141">
        <f ca="1">IFERROR(Calc!K128,0)</f>
        <v>48061</v>
      </c>
      <c r="E134" s="142">
        <f t="shared" ca="1" si="2"/>
        <v>31</v>
      </c>
      <c r="F134" s="143">
        <f t="shared" si="3"/>
        <v>0</v>
      </c>
      <c r="G134" s="143">
        <f>Calc!C128</f>
        <v>0</v>
      </c>
      <c r="H134" s="143">
        <f>Calc!D128</f>
        <v>0</v>
      </c>
      <c r="I134" s="140">
        <v>0</v>
      </c>
      <c r="J134" s="140">
        <v>0</v>
      </c>
      <c r="K134" s="140">
        <v>0</v>
      </c>
      <c r="L134" s="140">
        <v>0</v>
      </c>
      <c r="M134" s="140">
        <v>0</v>
      </c>
      <c r="N134" s="143">
        <f>Calc!G128+Calc!H128</f>
        <v>0</v>
      </c>
      <c r="O134" s="140">
        <v>0</v>
      </c>
      <c r="P134" s="140">
        <v>0</v>
      </c>
      <c r="Q134" s="140">
        <v>0</v>
      </c>
      <c r="R134" s="134"/>
      <c r="S134" s="134"/>
      <c r="T134" s="134"/>
      <c r="U134" s="134"/>
    </row>
    <row r="135" spans="1:21" x14ac:dyDescent="0.25">
      <c r="A135" s="134"/>
      <c r="B135" s="134"/>
      <c r="C135" s="140">
        <v>120</v>
      </c>
      <c r="D135" s="141">
        <f ca="1">IFERROR(Calc!K129,0)</f>
        <v>48092</v>
      </c>
      <c r="E135" s="142">
        <f t="shared" ca="1" si="2"/>
        <v>30</v>
      </c>
      <c r="F135" s="143">
        <f t="shared" si="3"/>
        <v>0</v>
      </c>
      <c r="G135" s="143">
        <f>Calc!C129</f>
        <v>0</v>
      </c>
      <c r="H135" s="143">
        <f>Calc!D129</f>
        <v>0</v>
      </c>
      <c r="I135" s="140">
        <v>0</v>
      </c>
      <c r="J135" s="140">
        <v>0</v>
      </c>
      <c r="K135" s="140">
        <v>0</v>
      </c>
      <c r="L135" s="140">
        <v>0</v>
      </c>
      <c r="M135" s="140">
        <v>0</v>
      </c>
      <c r="N135" s="143">
        <f>Calc!G129+Calc!H129</f>
        <v>0</v>
      </c>
      <c r="O135" s="140">
        <v>0</v>
      </c>
      <c r="P135" s="140">
        <v>0</v>
      </c>
      <c r="Q135" s="140">
        <v>0</v>
      </c>
      <c r="R135" s="134"/>
      <c r="S135" s="134"/>
      <c r="T135" s="134"/>
      <c r="U135" s="134"/>
    </row>
    <row r="136" spans="1:21" x14ac:dyDescent="0.25">
      <c r="A136" s="134"/>
      <c r="B136" s="134"/>
      <c r="C136" s="140">
        <v>121</v>
      </c>
      <c r="D136" s="141">
        <f ca="1">IFERROR(Calc!K130,0)</f>
        <v>48122</v>
      </c>
      <c r="E136" s="142">
        <f t="shared" ca="1" si="2"/>
        <v>31</v>
      </c>
      <c r="F136" s="143">
        <f t="shared" si="3"/>
        <v>0</v>
      </c>
      <c r="G136" s="143">
        <f>Calc!C130</f>
        <v>0</v>
      </c>
      <c r="H136" s="143">
        <f>Calc!D130</f>
        <v>0</v>
      </c>
      <c r="I136" s="140">
        <v>0</v>
      </c>
      <c r="J136" s="140">
        <v>0</v>
      </c>
      <c r="K136" s="140">
        <v>0</v>
      </c>
      <c r="L136" s="140">
        <v>0</v>
      </c>
      <c r="M136" s="140">
        <v>0</v>
      </c>
      <c r="N136" s="143">
        <f>Calc!G130+Calc!H130</f>
        <v>0</v>
      </c>
      <c r="O136" s="140">
        <v>0</v>
      </c>
      <c r="P136" s="140">
        <v>0</v>
      </c>
      <c r="Q136" s="140">
        <v>0</v>
      </c>
      <c r="R136" s="134"/>
      <c r="S136" s="134"/>
      <c r="T136" s="134"/>
      <c r="U136" s="134"/>
    </row>
    <row r="137" spans="1:21" x14ac:dyDescent="0.25">
      <c r="A137" s="134"/>
      <c r="B137" s="134"/>
      <c r="C137" s="140">
        <v>122</v>
      </c>
      <c r="D137" s="141">
        <f ca="1">IFERROR(Calc!K131,0)</f>
        <v>48153</v>
      </c>
      <c r="E137" s="142">
        <f t="shared" ca="1" si="2"/>
        <v>30</v>
      </c>
      <c r="F137" s="143">
        <f t="shared" si="3"/>
        <v>0</v>
      </c>
      <c r="G137" s="143">
        <f>Calc!C131</f>
        <v>0</v>
      </c>
      <c r="H137" s="143">
        <f>Calc!D131</f>
        <v>0</v>
      </c>
      <c r="I137" s="140">
        <v>0</v>
      </c>
      <c r="J137" s="140">
        <v>0</v>
      </c>
      <c r="K137" s="140">
        <v>0</v>
      </c>
      <c r="L137" s="140">
        <v>0</v>
      </c>
      <c r="M137" s="140">
        <v>0</v>
      </c>
      <c r="N137" s="143">
        <f>Calc!G131+Calc!H131</f>
        <v>0</v>
      </c>
      <c r="O137" s="140">
        <v>0</v>
      </c>
      <c r="P137" s="140">
        <v>0</v>
      </c>
      <c r="Q137" s="140">
        <v>0</v>
      </c>
      <c r="R137" s="134"/>
      <c r="S137" s="134"/>
      <c r="T137" s="134"/>
      <c r="U137" s="134"/>
    </row>
    <row r="138" spans="1:21" x14ac:dyDescent="0.25">
      <c r="A138" s="134"/>
      <c r="B138" s="134"/>
      <c r="C138" s="140">
        <v>123</v>
      </c>
      <c r="D138" s="141">
        <f ca="1">IFERROR(Calc!K132,0)</f>
        <v>48183</v>
      </c>
      <c r="E138" s="142">
        <f t="shared" ca="1" si="2"/>
        <v>31</v>
      </c>
      <c r="F138" s="143">
        <f t="shared" si="3"/>
        <v>0</v>
      </c>
      <c r="G138" s="143">
        <f>Calc!C132</f>
        <v>0</v>
      </c>
      <c r="H138" s="143">
        <f>Calc!D132</f>
        <v>0</v>
      </c>
      <c r="I138" s="140">
        <v>0</v>
      </c>
      <c r="J138" s="140">
        <v>0</v>
      </c>
      <c r="K138" s="140">
        <v>0</v>
      </c>
      <c r="L138" s="140">
        <v>0</v>
      </c>
      <c r="M138" s="140">
        <v>0</v>
      </c>
      <c r="N138" s="143">
        <f>Calc!G132+Calc!H132</f>
        <v>0</v>
      </c>
      <c r="O138" s="140">
        <v>0</v>
      </c>
      <c r="P138" s="140">
        <v>0</v>
      </c>
      <c r="Q138" s="140">
        <v>0</v>
      </c>
      <c r="R138" s="134"/>
      <c r="S138" s="134"/>
      <c r="T138" s="134"/>
      <c r="U138" s="134"/>
    </row>
    <row r="139" spans="1:21" x14ac:dyDescent="0.25">
      <c r="A139" s="134"/>
      <c r="B139" s="134"/>
      <c r="C139" s="140">
        <v>124</v>
      </c>
      <c r="D139" s="141">
        <f ca="1">IFERROR(Calc!K133,0)</f>
        <v>48214</v>
      </c>
      <c r="E139" s="142">
        <f t="shared" ca="1" si="2"/>
        <v>31</v>
      </c>
      <c r="F139" s="143">
        <f t="shared" si="3"/>
        <v>0</v>
      </c>
      <c r="G139" s="143">
        <f>Calc!C133</f>
        <v>0</v>
      </c>
      <c r="H139" s="143">
        <f>Calc!D133</f>
        <v>0</v>
      </c>
      <c r="I139" s="140">
        <v>0</v>
      </c>
      <c r="J139" s="140">
        <v>0</v>
      </c>
      <c r="K139" s="140">
        <v>0</v>
      </c>
      <c r="L139" s="140">
        <v>0</v>
      </c>
      <c r="M139" s="140">
        <v>0</v>
      </c>
      <c r="N139" s="143">
        <f>Calc!G133+Calc!H133</f>
        <v>0</v>
      </c>
      <c r="O139" s="140">
        <v>0</v>
      </c>
      <c r="P139" s="140">
        <v>0</v>
      </c>
      <c r="Q139" s="140">
        <v>0</v>
      </c>
      <c r="R139" s="134"/>
      <c r="S139" s="134"/>
      <c r="T139" s="134"/>
      <c r="U139" s="134"/>
    </row>
    <row r="140" spans="1:21" x14ac:dyDescent="0.25">
      <c r="A140" s="134"/>
      <c r="B140" s="134"/>
      <c r="C140" s="140">
        <v>125</v>
      </c>
      <c r="D140" s="141">
        <f ca="1">IFERROR(Calc!K134,0)</f>
        <v>48245</v>
      </c>
      <c r="E140" s="142">
        <f t="shared" ca="1" si="2"/>
        <v>29</v>
      </c>
      <c r="F140" s="143">
        <f t="shared" si="3"/>
        <v>0</v>
      </c>
      <c r="G140" s="143">
        <f>Calc!C134</f>
        <v>0</v>
      </c>
      <c r="H140" s="143">
        <f>Calc!D134</f>
        <v>0</v>
      </c>
      <c r="I140" s="140">
        <v>0</v>
      </c>
      <c r="J140" s="140">
        <v>0</v>
      </c>
      <c r="K140" s="140">
        <v>0</v>
      </c>
      <c r="L140" s="140">
        <v>0</v>
      </c>
      <c r="M140" s="140">
        <v>0</v>
      </c>
      <c r="N140" s="143">
        <f>Calc!G134+Calc!H134</f>
        <v>0</v>
      </c>
      <c r="O140" s="140">
        <v>0</v>
      </c>
      <c r="P140" s="140">
        <v>0</v>
      </c>
      <c r="Q140" s="140">
        <v>0</v>
      </c>
      <c r="R140" s="134"/>
      <c r="S140" s="134"/>
      <c r="T140" s="134"/>
      <c r="U140" s="134"/>
    </row>
    <row r="141" spans="1:21" x14ac:dyDescent="0.25">
      <c r="A141" s="134"/>
      <c r="B141" s="134"/>
      <c r="C141" s="140">
        <v>126</v>
      </c>
      <c r="D141" s="141">
        <f ca="1">IFERROR(Calc!K135,0)</f>
        <v>48274</v>
      </c>
      <c r="E141" s="142">
        <f t="shared" ca="1" si="2"/>
        <v>31</v>
      </c>
      <c r="F141" s="143">
        <f t="shared" si="3"/>
        <v>0</v>
      </c>
      <c r="G141" s="143">
        <f>Calc!C135</f>
        <v>0</v>
      </c>
      <c r="H141" s="143">
        <f>Calc!D135</f>
        <v>0</v>
      </c>
      <c r="I141" s="140">
        <v>0</v>
      </c>
      <c r="J141" s="140">
        <v>0</v>
      </c>
      <c r="K141" s="140">
        <v>0</v>
      </c>
      <c r="L141" s="140">
        <v>0</v>
      </c>
      <c r="M141" s="140">
        <v>0</v>
      </c>
      <c r="N141" s="143">
        <f>Calc!G135+Calc!H135</f>
        <v>0</v>
      </c>
      <c r="O141" s="140">
        <v>0</v>
      </c>
      <c r="P141" s="140">
        <v>0</v>
      </c>
      <c r="Q141" s="140">
        <v>0</v>
      </c>
      <c r="R141" s="134"/>
      <c r="S141" s="134"/>
      <c r="T141" s="134"/>
      <c r="U141" s="134"/>
    </row>
    <row r="142" spans="1:21" x14ac:dyDescent="0.25">
      <c r="A142" s="134"/>
      <c r="B142" s="134"/>
      <c r="C142" s="140">
        <v>127</v>
      </c>
      <c r="D142" s="141">
        <f ca="1">IFERROR(Calc!K136,0)</f>
        <v>48305</v>
      </c>
      <c r="E142" s="142">
        <f t="shared" ca="1" si="2"/>
        <v>30</v>
      </c>
      <c r="F142" s="143">
        <f t="shared" si="3"/>
        <v>0</v>
      </c>
      <c r="G142" s="143">
        <f>Calc!C136</f>
        <v>0</v>
      </c>
      <c r="H142" s="143">
        <f>Calc!D136</f>
        <v>0</v>
      </c>
      <c r="I142" s="140">
        <v>0</v>
      </c>
      <c r="J142" s="140">
        <v>0</v>
      </c>
      <c r="K142" s="140">
        <v>0</v>
      </c>
      <c r="L142" s="140">
        <v>0</v>
      </c>
      <c r="M142" s="140">
        <v>0</v>
      </c>
      <c r="N142" s="143">
        <f>Calc!G136+Calc!H136</f>
        <v>0</v>
      </c>
      <c r="O142" s="140">
        <v>0</v>
      </c>
      <c r="P142" s="140">
        <v>0</v>
      </c>
      <c r="Q142" s="140">
        <v>0</v>
      </c>
      <c r="R142" s="134"/>
      <c r="S142" s="134"/>
      <c r="T142" s="134"/>
      <c r="U142" s="134"/>
    </row>
    <row r="143" spans="1:21" x14ac:dyDescent="0.25">
      <c r="A143" s="134"/>
      <c r="B143" s="134"/>
      <c r="C143" s="140">
        <v>128</v>
      </c>
      <c r="D143" s="141">
        <f ca="1">IFERROR(Calc!K137,0)</f>
        <v>48335</v>
      </c>
      <c r="E143" s="142">
        <f t="shared" ca="1" si="2"/>
        <v>31</v>
      </c>
      <c r="F143" s="143">
        <f t="shared" si="3"/>
        <v>0</v>
      </c>
      <c r="G143" s="143">
        <f>Calc!C137</f>
        <v>0</v>
      </c>
      <c r="H143" s="143">
        <f>Calc!D137</f>
        <v>0</v>
      </c>
      <c r="I143" s="140">
        <v>0</v>
      </c>
      <c r="J143" s="140">
        <v>0</v>
      </c>
      <c r="K143" s="140">
        <v>0</v>
      </c>
      <c r="L143" s="140">
        <v>0</v>
      </c>
      <c r="M143" s="140">
        <v>0</v>
      </c>
      <c r="N143" s="143">
        <f>Calc!G137+Calc!H137</f>
        <v>0</v>
      </c>
      <c r="O143" s="140">
        <v>0</v>
      </c>
      <c r="P143" s="140">
        <v>0</v>
      </c>
      <c r="Q143" s="140">
        <v>0</v>
      </c>
      <c r="R143" s="134"/>
      <c r="S143" s="134"/>
      <c r="T143" s="134"/>
      <c r="U143" s="134"/>
    </row>
    <row r="144" spans="1:21" x14ac:dyDescent="0.25">
      <c r="A144" s="134"/>
      <c r="B144" s="134"/>
      <c r="C144" s="140">
        <v>129</v>
      </c>
      <c r="D144" s="141">
        <f ca="1">IFERROR(Calc!K138,0)</f>
        <v>48366</v>
      </c>
      <c r="E144" s="142">
        <f t="shared" ca="1" si="2"/>
        <v>30</v>
      </c>
      <c r="F144" s="143">
        <f t="shared" si="3"/>
        <v>0</v>
      </c>
      <c r="G144" s="143">
        <f>Calc!C138</f>
        <v>0</v>
      </c>
      <c r="H144" s="143">
        <f>Calc!D138</f>
        <v>0</v>
      </c>
      <c r="I144" s="140">
        <v>0</v>
      </c>
      <c r="J144" s="140">
        <v>0</v>
      </c>
      <c r="K144" s="140">
        <v>0</v>
      </c>
      <c r="L144" s="140">
        <v>0</v>
      </c>
      <c r="M144" s="140">
        <v>0</v>
      </c>
      <c r="N144" s="143">
        <f>Calc!G138+Calc!H138</f>
        <v>0</v>
      </c>
      <c r="O144" s="140">
        <v>0</v>
      </c>
      <c r="P144" s="140">
        <v>0</v>
      </c>
      <c r="Q144" s="140">
        <v>0</v>
      </c>
      <c r="R144" s="134"/>
      <c r="S144" s="134"/>
      <c r="T144" s="134"/>
      <c r="U144" s="134"/>
    </row>
    <row r="145" spans="1:21" x14ac:dyDescent="0.25">
      <c r="A145" s="134"/>
      <c r="B145" s="134"/>
      <c r="C145" s="140">
        <v>130</v>
      </c>
      <c r="D145" s="141">
        <f ca="1">IFERROR(Calc!K139,0)</f>
        <v>48396</v>
      </c>
      <c r="E145" s="142">
        <f t="shared" ref="E145:E208" ca="1" si="4">EOMONTH(D145,0)-D145+1</f>
        <v>31</v>
      </c>
      <c r="F145" s="143">
        <f t="shared" ref="F145:F208" si="5">SUM(G145:O145)</f>
        <v>0</v>
      </c>
      <c r="G145" s="143">
        <f>Calc!C139</f>
        <v>0</v>
      </c>
      <c r="H145" s="143">
        <f>Calc!D139</f>
        <v>0</v>
      </c>
      <c r="I145" s="140">
        <v>0</v>
      </c>
      <c r="J145" s="140">
        <v>0</v>
      </c>
      <c r="K145" s="140">
        <v>0</v>
      </c>
      <c r="L145" s="140">
        <v>0</v>
      </c>
      <c r="M145" s="140">
        <v>0</v>
      </c>
      <c r="N145" s="143">
        <f>Calc!G139+Calc!H139</f>
        <v>0</v>
      </c>
      <c r="O145" s="140">
        <v>0</v>
      </c>
      <c r="P145" s="140">
        <v>0</v>
      </c>
      <c r="Q145" s="140">
        <v>0</v>
      </c>
      <c r="R145" s="134"/>
      <c r="S145" s="134"/>
      <c r="T145" s="134"/>
      <c r="U145" s="134"/>
    </row>
    <row r="146" spans="1:21" x14ac:dyDescent="0.25">
      <c r="A146" s="134"/>
      <c r="B146" s="134"/>
      <c r="C146" s="140">
        <v>131</v>
      </c>
      <c r="D146" s="141">
        <f ca="1">IFERROR(Calc!K140,0)</f>
        <v>48427</v>
      </c>
      <c r="E146" s="142">
        <f t="shared" ca="1" si="4"/>
        <v>31</v>
      </c>
      <c r="F146" s="143">
        <f t="shared" si="5"/>
        <v>0</v>
      </c>
      <c r="G146" s="143">
        <f>Calc!C140</f>
        <v>0</v>
      </c>
      <c r="H146" s="143">
        <f>Calc!D140</f>
        <v>0</v>
      </c>
      <c r="I146" s="140">
        <v>0</v>
      </c>
      <c r="J146" s="140">
        <v>0</v>
      </c>
      <c r="K146" s="140">
        <v>0</v>
      </c>
      <c r="L146" s="140">
        <v>0</v>
      </c>
      <c r="M146" s="140">
        <v>0</v>
      </c>
      <c r="N146" s="143">
        <f>Calc!G140+Calc!H140</f>
        <v>0</v>
      </c>
      <c r="O146" s="140">
        <v>0</v>
      </c>
      <c r="P146" s="140">
        <v>0</v>
      </c>
      <c r="Q146" s="140">
        <v>0</v>
      </c>
      <c r="R146" s="134"/>
      <c r="S146" s="134"/>
      <c r="T146" s="134"/>
      <c r="U146" s="134"/>
    </row>
    <row r="147" spans="1:21" x14ac:dyDescent="0.25">
      <c r="A147" s="134"/>
      <c r="B147" s="134"/>
      <c r="C147" s="140">
        <v>132</v>
      </c>
      <c r="D147" s="141">
        <f ca="1">IFERROR(Calc!K141,0)</f>
        <v>48458</v>
      </c>
      <c r="E147" s="142">
        <f t="shared" ca="1" si="4"/>
        <v>30</v>
      </c>
      <c r="F147" s="143">
        <f t="shared" si="5"/>
        <v>0</v>
      </c>
      <c r="G147" s="143">
        <f>Calc!C141</f>
        <v>0</v>
      </c>
      <c r="H147" s="143">
        <f>Calc!D141</f>
        <v>0</v>
      </c>
      <c r="I147" s="140">
        <v>0</v>
      </c>
      <c r="J147" s="140">
        <v>0</v>
      </c>
      <c r="K147" s="140">
        <v>0</v>
      </c>
      <c r="L147" s="140">
        <v>0</v>
      </c>
      <c r="M147" s="140">
        <v>0</v>
      </c>
      <c r="N147" s="143">
        <f>Calc!G141+Calc!H141</f>
        <v>0</v>
      </c>
      <c r="O147" s="140">
        <v>0</v>
      </c>
      <c r="P147" s="140">
        <v>0</v>
      </c>
      <c r="Q147" s="140">
        <v>0</v>
      </c>
      <c r="R147" s="134"/>
      <c r="S147" s="134"/>
      <c r="T147" s="134"/>
      <c r="U147" s="134"/>
    </row>
    <row r="148" spans="1:21" x14ac:dyDescent="0.25">
      <c r="A148" s="134"/>
      <c r="B148" s="134"/>
      <c r="C148" s="140">
        <v>133</v>
      </c>
      <c r="D148" s="141">
        <f ca="1">IFERROR(Calc!K142,0)</f>
        <v>48488</v>
      </c>
      <c r="E148" s="142">
        <f t="shared" ca="1" si="4"/>
        <v>31</v>
      </c>
      <c r="F148" s="143">
        <f t="shared" si="5"/>
        <v>0</v>
      </c>
      <c r="G148" s="143">
        <f>Calc!C142</f>
        <v>0</v>
      </c>
      <c r="H148" s="143">
        <f>Calc!D142</f>
        <v>0</v>
      </c>
      <c r="I148" s="140">
        <v>0</v>
      </c>
      <c r="J148" s="140">
        <v>0</v>
      </c>
      <c r="K148" s="140">
        <v>0</v>
      </c>
      <c r="L148" s="140">
        <v>0</v>
      </c>
      <c r="M148" s="140">
        <v>0</v>
      </c>
      <c r="N148" s="143">
        <f>Calc!G142+Calc!H142</f>
        <v>0</v>
      </c>
      <c r="O148" s="140">
        <v>0</v>
      </c>
      <c r="P148" s="140">
        <v>0</v>
      </c>
      <c r="Q148" s="140">
        <v>0</v>
      </c>
      <c r="R148" s="134"/>
      <c r="S148" s="134"/>
      <c r="T148" s="134"/>
      <c r="U148" s="134"/>
    </row>
    <row r="149" spans="1:21" x14ac:dyDescent="0.25">
      <c r="A149" s="134"/>
      <c r="B149" s="134"/>
      <c r="C149" s="140">
        <v>134</v>
      </c>
      <c r="D149" s="141">
        <f ca="1">IFERROR(Calc!K143,0)</f>
        <v>48519</v>
      </c>
      <c r="E149" s="142">
        <f t="shared" ca="1" si="4"/>
        <v>30</v>
      </c>
      <c r="F149" s="143">
        <f t="shared" si="5"/>
        <v>0</v>
      </c>
      <c r="G149" s="143">
        <f>Calc!C143</f>
        <v>0</v>
      </c>
      <c r="H149" s="143">
        <f>Calc!D143</f>
        <v>0</v>
      </c>
      <c r="I149" s="140">
        <v>0</v>
      </c>
      <c r="J149" s="140">
        <v>0</v>
      </c>
      <c r="K149" s="140">
        <v>0</v>
      </c>
      <c r="L149" s="140">
        <v>0</v>
      </c>
      <c r="M149" s="140">
        <v>0</v>
      </c>
      <c r="N149" s="143">
        <f>Calc!G143+Calc!H143</f>
        <v>0</v>
      </c>
      <c r="O149" s="140">
        <v>0</v>
      </c>
      <c r="P149" s="140">
        <v>0</v>
      </c>
      <c r="Q149" s="140">
        <v>0</v>
      </c>
      <c r="R149" s="134"/>
      <c r="S149" s="134"/>
      <c r="T149" s="134"/>
      <c r="U149" s="134"/>
    </row>
    <row r="150" spans="1:21" x14ac:dyDescent="0.25">
      <c r="A150" s="134"/>
      <c r="B150" s="134"/>
      <c r="C150" s="140">
        <v>135</v>
      </c>
      <c r="D150" s="141">
        <f ca="1">IFERROR(Calc!K144,0)</f>
        <v>48549</v>
      </c>
      <c r="E150" s="142">
        <f t="shared" ca="1" si="4"/>
        <v>31</v>
      </c>
      <c r="F150" s="143">
        <f t="shared" si="5"/>
        <v>0</v>
      </c>
      <c r="G150" s="143">
        <f>Calc!C144</f>
        <v>0</v>
      </c>
      <c r="H150" s="143">
        <f>Calc!D144</f>
        <v>0</v>
      </c>
      <c r="I150" s="140">
        <v>0</v>
      </c>
      <c r="J150" s="140">
        <v>0</v>
      </c>
      <c r="K150" s="140">
        <v>0</v>
      </c>
      <c r="L150" s="140">
        <v>0</v>
      </c>
      <c r="M150" s="140">
        <v>0</v>
      </c>
      <c r="N150" s="143">
        <f>Calc!G144+Calc!H144</f>
        <v>0</v>
      </c>
      <c r="O150" s="140">
        <v>0</v>
      </c>
      <c r="P150" s="140">
        <v>0</v>
      </c>
      <c r="Q150" s="140">
        <v>0</v>
      </c>
      <c r="R150" s="134"/>
      <c r="S150" s="134"/>
      <c r="T150" s="134"/>
      <c r="U150" s="134"/>
    </row>
    <row r="151" spans="1:21" x14ac:dyDescent="0.25">
      <c r="A151" s="134"/>
      <c r="B151" s="134"/>
      <c r="C151" s="140">
        <v>136</v>
      </c>
      <c r="D151" s="141">
        <f ca="1">IFERROR(Calc!K145,0)</f>
        <v>48580</v>
      </c>
      <c r="E151" s="142">
        <f t="shared" ca="1" si="4"/>
        <v>31</v>
      </c>
      <c r="F151" s="143">
        <f t="shared" si="5"/>
        <v>0</v>
      </c>
      <c r="G151" s="143">
        <f>Calc!C145</f>
        <v>0</v>
      </c>
      <c r="H151" s="143">
        <f>Calc!D145</f>
        <v>0</v>
      </c>
      <c r="I151" s="140">
        <v>0</v>
      </c>
      <c r="J151" s="140">
        <v>0</v>
      </c>
      <c r="K151" s="140">
        <v>0</v>
      </c>
      <c r="L151" s="140">
        <v>0</v>
      </c>
      <c r="M151" s="140">
        <v>0</v>
      </c>
      <c r="N151" s="143">
        <f>Calc!G145+Calc!H145</f>
        <v>0</v>
      </c>
      <c r="O151" s="140">
        <v>0</v>
      </c>
      <c r="P151" s="140">
        <v>0</v>
      </c>
      <c r="Q151" s="140">
        <v>0</v>
      </c>
      <c r="R151" s="134"/>
      <c r="S151" s="134"/>
      <c r="T151" s="134"/>
      <c r="U151" s="134"/>
    </row>
    <row r="152" spans="1:21" x14ac:dyDescent="0.25">
      <c r="A152" s="134"/>
      <c r="B152" s="134"/>
      <c r="C152" s="140">
        <v>137</v>
      </c>
      <c r="D152" s="141">
        <f ca="1">IFERROR(Calc!K146,0)</f>
        <v>48611</v>
      </c>
      <c r="E152" s="142">
        <f t="shared" ca="1" si="4"/>
        <v>28</v>
      </c>
      <c r="F152" s="143">
        <f t="shared" si="5"/>
        <v>0</v>
      </c>
      <c r="G152" s="143">
        <f>Calc!C146</f>
        <v>0</v>
      </c>
      <c r="H152" s="143">
        <f>Calc!D146</f>
        <v>0</v>
      </c>
      <c r="I152" s="140">
        <v>0</v>
      </c>
      <c r="J152" s="140">
        <v>0</v>
      </c>
      <c r="K152" s="140">
        <v>0</v>
      </c>
      <c r="L152" s="140">
        <v>0</v>
      </c>
      <c r="M152" s="140">
        <v>0</v>
      </c>
      <c r="N152" s="143">
        <f>Calc!G146+Calc!H146</f>
        <v>0</v>
      </c>
      <c r="O152" s="140">
        <v>0</v>
      </c>
      <c r="P152" s="140">
        <v>0</v>
      </c>
      <c r="Q152" s="140">
        <v>0</v>
      </c>
      <c r="R152" s="134"/>
      <c r="S152" s="134"/>
      <c r="T152" s="134"/>
      <c r="U152" s="134"/>
    </row>
    <row r="153" spans="1:21" x14ac:dyDescent="0.25">
      <c r="A153" s="134"/>
      <c r="B153" s="134"/>
      <c r="C153" s="140">
        <v>138</v>
      </c>
      <c r="D153" s="141">
        <f ca="1">IFERROR(Calc!K147,0)</f>
        <v>48639</v>
      </c>
      <c r="E153" s="142">
        <f t="shared" ca="1" si="4"/>
        <v>31</v>
      </c>
      <c r="F153" s="143">
        <f t="shared" si="5"/>
        <v>0</v>
      </c>
      <c r="G153" s="143">
        <f>Calc!C147</f>
        <v>0</v>
      </c>
      <c r="H153" s="143">
        <f>Calc!D147</f>
        <v>0</v>
      </c>
      <c r="I153" s="140">
        <v>0</v>
      </c>
      <c r="J153" s="140">
        <v>0</v>
      </c>
      <c r="K153" s="140">
        <v>0</v>
      </c>
      <c r="L153" s="140">
        <v>0</v>
      </c>
      <c r="M153" s="140">
        <v>0</v>
      </c>
      <c r="N153" s="143">
        <f>Calc!G147+Calc!H147</f>
        <v>0</v>
      </c>
      <c r="O153" s="140">
        <v>0</v>
      </c>
      <c r="P153" s="140">
        <v>0</v>
      </c>
      <c r="Q153" s="140">
        <v>0</v>
      </c>
      <c r="R153" s="134"/>
      <c r="S153" s="134"/>
      <c r="T153" s="134"/>
      <c r="U153" s="134"/>
    </row>
    <row r="154" spans="1:21" x14ac:dyDescent="0.25">
      <c r="A154" s="134"/>
      <c r="B154" s="134"/>
      <c r="C154" s="140">
        <v>139</v>
      </c>
      <c r="D154" s="141">
        <f ca="1">IFERROR(Calc!K148,0)</f>
        <v>48670</v>
      </c>
      <c r="E154" s="142">
        <f t="shared" ca="1" si="4"/>
        <v>30</v>
      </c>
      <c r="F154" s="143">
        <f t="shared" si="5"/>
        <v>0</v>
      </c>
      <c r="G154" s="143">
        <f>Calc!C148</f>
        <v>0</v>
      </c>
      <c r="H154" s="143">
        <f>Calc!D148</f>
        <v>0</v>
      </c>
      <c r="I154" s="140">
        <v>0</v>
      </c>
      <c r="J154" s="140">
        <v>0</v>
      </c>
      <c r="K154" s="140">
        <v>0</v>
      </c>
      <c r="L154" s="140">
        <v>0</v>
      </c>
      <c r="M154" s="140">
        <v>0</v>
      </c>
      <c r="N154" s="143">
        <f>Calc!G148+Calc!H148</f>
        <v>0</v>
      </c>
      <c r="O154" s="140">
        <v>0</v>
      </c>
      <c r="P154" s="140">
        <v>0</v>
      </c>
      <c r="Q154" s="140">
        <v>0</v>
      </c>
      <c r="R154" s="134"/>
      <c r="S154" s="134"/>
      <c r="T154" s="134"/>
      <c r="U154" s="134"/>
    </row>
    <row r="155" spans="1:21" x14ac:dyDescent="0.25">
      <c r="A155" s="134"/>
      <c r="B155" s="134"/>
      <c r="C155" s="140">
        <v>140</v>
      </c>
      <c r="D155" s="141">
        <f ca="1">IFERROR(Calc!K149,0)</f>
        <v>48700</v>
      </c>
      <c r="E155" s="142">
        <f t="shared" ca="1" si="4"/>
        <v>31</v>
      </c>
      <c r="F155" s="143">
        <f t="shared" si="5"/>
        <v>0</v>
      </c>
      <c r="G155" s="143">
        <f>Calc!C149</f>
        <v>0</v>
      </c>
      <c r="H155" s="143">
        <f>Calc!D149</f>
        <v>0</v>
      </c>
      <c r="I155" s="140">
        <v>0</v>
      </c>
      <c r="J155" s="140">
        <v>0</v>
      </c>
      <c r="K155" s="140">
        <v>0</v>
      </c>
      <c r="L155" s="140">
        <v>0</v>
      </c>
      <c r="M155" s="140">
        <v>0</v>
      </c>
      <c r="N155" s="143">
        <f>Calc!G149+Calc!H149</f>
        <v>0</v>
      </c>
      <c r="O155" s="140">
        <v>0</v>
      </c>
      <c r="P155" s="140">
        <v>0</v>
      </c>
      <c r="Q155" s="140">
        <v>0</v>
      </c>
      <c r="R155" s="134"/>
      <c r="S155" s="134"/>
      <c r="T155" s="134"/>
      <c r="U155" s="134"/>
    </row>
    <row r="156" spans="1:21" x14ac:dyDescent="0.25">
      <c r="A156" s="134"/>
      <c r="B156" s="134"/>
      <c r="C156" s="140">
        <v>141</v>
      </c>
      <c r="D156" s="141">
        <f ca="1">IFERROR(Calc!K150,0)</f>
        <v>48731</v>
      </c>
      <c r="E156" s="142">
        <f t="shared" ca="1" si="4"/>
        <v>30</v>
      </c>
      <c r="F156" s="143">
        <f t="shared" si="5"/>
        <v>0</v>
      </c>
      <c r="G156" s="143">
        <f>Calc!C150</f>
        <v>0</v>
      </c>
      <c r="H156" s="143">
        <f>Calc!D150</f>
        <v>0</v>
      </c>
      <c r="I156" s="140">
        <v>0</v>
      </c>
      <c r="J156" s="140">
        <v>0</v>
      </c>
      <c r="K156" s="140">
        <v>0</v>
      </c>
      <c r="L156" s="140">
        <v>0</v>
      </c>
      <c r="M156" s="140">
        <v>0</v>
      </c>
      <c r="N156" s="143">
        <f>Calc!G150+Calc!H150</f>
        <v>0</v>
      </c>
      <c r="O156" s="140">
        <v>0</v>
      </c>
      <c r="P156" s="140">
        <v>0</v>
      </c>
      <c r="Q156" s="140">
        <v>0</v>
      </c>
      <c r="R156" s="134"/>
      <c r="S156" s="134"/>
      <c r="T156" s="134"/>
      <c r="U156" s="134"/>
    </row>
    <row r="157" spans="1:21" x14ac:dyDescent="0.25">
      <c r="A157" s="134"/>
      <c r="B157" s="134"/>
      <c r="C157" s="140">
        <v>142</v>
      </c>
      <c r="D157" s="141">
        <f ca="1">IFERROR(Calc!K151,0)</f>
        <v>48761</v>
      </c>
      <c r="E157" s="142">
        <f t="shared" ca="1" si="4"/>
        <v>31</v>
      </c>
      <c r="F157" s="143">
        <f t="shared" si="5"/>
        <v>0</v>
      </c>
      <c r="G157" s="143">
        <f>Calc!C151</f>
        <v>0</v>
      </c>
      <c r="H157" s="143">
        <f>Calc!D151</f>
        <v>0</v>
      </c>
      <c r="I157" s="140">
        <v>0</v>
      </c>
      <c r="J157" s="140">
        <v>0</v>
      </c>
      <c r="K157" s="140">
        <v>0</v>
      </c>
      <c r="L157" s="140">
        <v>0</v>
      </c>
      <c r="M157" s="140">
        <v>0</v>
      </c>
      <c r="N157" s="143">
        <f>Calc!G151+Calc!H151</f>
        <v>0</v>
      </c>
      <c r="O157" s="140">
        <v>0</v>
      </c>
      <c r="P157" s="140">
        <v>0</v>
      </c>
      <c r="Q157" s="140">
        <v>0</v>
      </c>
      <c r="R157" s="134"/>
      <c r="S157" s="134"/>
      <c r="T157" s="134"/>
      <c r="U157" s="134"/>
    </row>
    <row r="158" spans="1:21" x14ac:dyDescent="0.25">
      <c r="A158" s="134"/>
      <c r="B158" s="134"/>
      <c r="C158" s="140">
        <v>143</v>
      </c>
      <c r="D158" s="141">
        <f ca="1">IFERROR(Calc!K152,0)</f>
        <v>48792</v>
      </c>
      <c r="E158" s="142">
        <f t="shared" ca="1" si="4"/>
        <v>31</v>
      </c>
      <c r="F158" s="143">
        <f t="shared" si="5"/>
        <v>0</v>
      </c>
      <c r="G158" s="143">
        <f>Calc!C152</f>
        <v>0</v>
      </c>
      <c r="H158" s="143">
        <f>Calc!D152</f>
        <v>0</v>
      </c>
      <c r="I158" s="140">
        <v>0</v>
      </c>
      <c r="J158" s="140">
        <v>0</v>
      </c>
      <c r="K158" s="140">
        <v>0</v>
      </c>
      <c r="L158" s="140">
        <v>0</v>
      </c>
      <c r="M158" s="140">
        <v>0</v>
      </c>
      <c r="N158" s="143">
        <f>Calc!G152+Calc!H152</f>
        <v>0</v>
      </c>
      <c r="O158" s="140">
        <v>0</v>
      </c>
      <c r="P158" s="140">
        <v>0</v>
      </c>
      <c r="Q158" s="140">
        <v>0</v>
      </c>
      <c r="R158" s="134"/>
      <c r="S158" s="134"/>
      <c r="T158" s="134"/>
      <c r="U158" s="134"/>
    </row>
    <row r="159" spans="1:21" x14ac:dyDescent="0.25">
      <c r="A159" s="134"/>
      <c r="B159" s="134"/>
      <c r="C159" s="140">
        <v>144</v>
      </c>
      <c r="D159" s="141">
        <f ca="1">IFERROR(Calc!K153,0)</f>
        <v>48823</v>
      </c>
      <c r="E159" s="142">
        <f t="shared" ca="1" si="4"/>
        <v>30</v>
      </c>
      <c r="F159" s="143">
        <f t="shared" si="5"/>
        <v>0</v>
      </c>
      <c r="G159" s="143">
        <f>Calc!C153</f>
        <v>0</v>
      </c>
      <c r="H159" s="143">
        <f>Calc!D153</f>
        <v>0</v>
      </c>
      <c r="I159" s="140">
        <v>0</v>
      </c>
      <c r="J159" s="140">
        <v>0</v>
      </c>
      <c r="K159" s="140">
        <v>0</v>
      </c>
      <c r="L159" s="140">
        <v>0</v>
      </c>
      <c r="M159" s="140">
        <v>0</v>
      </c>
      <c r="N159" s="143">
        <f>Calc!G153+Calc!H153</f>
        <v>0</v>
      </c>
      <c r="O159" s="140">
        <v>0</v>
      </c>
      <c r="P159" s="140">
        <v>0</v>
      </c>
      <c r="Q159" s="140">
        <v>0</v>
      </c>
      <c r="R159" s="134"/>
      <c r="S159" s="134"/>
      <c r="T159" s="134"/>
      <c r="U159" s="134"/>
    </row>
    <row r="160" spans="1:21" x14ac:dyDescent="0.25">
      <c r="A160" s="134"/>
      <c r="B160" s="134"/>
      <c r="C160" s="140">
        <v>145</v>
      </c>
      <c r="D160" s="141">
        <f ca="1">IFERROR(Calc!K154,0)</f>
        <v>48853</v>
      </c>
      <c r="E160" s="142">
        <f t="shared" ca="1" si="4"/>
        <v>31</v>
      </c>
      <c r="F160" s="143">
        <f t="shared" si="5"/>
        <v>0</v>
      </c>
      <c r="G160" s="143">
        <f>Calc!C154</f>
        <v>0</v>
      </c>
      <c r="H160" s="143">
        <f>Calc!D154</f>
        <v>0</v>
      </c>
      <c r="I160" s="140">
        <v>0</v>
      </c>
      <c r="J160" s="140">
        <v>0</v>
      </c>
      <c r="K160" s="140">
        <v>0</v>
      </c>
      <c r="L160" s="140">
        <v>0</v>
      </c>
      <c r="M160" s="140">
        <v>0</v>
      </c>
      <c r="N160" s="143">
        <f>Calc!G154+Calc!H154</f>
        <v>0</v>
      </c>
      <c r="O160" s="140">
        <v>0</v>
      </c>
      <c r="P160" s="140">
        <v>0</v>
      </c>
      <c r="Q160" s="140">
        <v>0</v>
      </c>
      <c r="R160" s="134"/>
      <c r="S160" s="134"/>
      <c r="T160" s="134"/>
      <c r="U160" s="134"/>
    </row>
    <row r="161" spans="1:21" x14ac:dyDescent="0.25">
      <c r="A161" s="134"/>
      <c r="B161" s="134"/>
      <c r="C161" s="140">
        <v>146</v>
      </c>
      <c r="D161" s="141">
        <f ca="1">IFERROR(Calc!K155,0)</f>
        <v>48884</v>
      </c>
      <c r="E161" s="142">
        <f t="shared" ca="1" si="4"/>
        <v>30</v>
      </c>
      <c r="F161" s="143">
        <f t="shared" si="5"/>
        <v>0</v>
      </c>
      <c r="G161" s="143">
        <f>Calc!C155</f>
        <v>0</v>
      </c>
      <c r="H161" s="143">
        <f>Calc!D155</f>
        <v>0</v>
      </c>
      <c r="I161" s="140">
        <v>0</v>
      </c>
      <c r="J161" s="140">
        <v>0</v>
      </c>
      <c r="K161" s="140">
        <v>0</v>
      </c>
      <c r="L161" s="140">
        <v>0</v>
      </c>
      <c r="M161" s="140">
        <v>0</v>
      </c>
      <c r="N161" s="143">
        <f>Calc!G155+Calc!H155</f>
        <v>0</v>
      </c>
      <c r="O161" s="140">
        <v>0</v>
      </c>
      <c r="P161" s="140">
        <v>0</v>
      </c>
      <c r="Q161" s="140">
        <v>0</v>
      </c>
      <c r="R161" s="134"/>
      <c r="S161" s="134"/>
      <c r="T161" s="134"/>
      <c r="U161" s="134"/>
    </row>
    <row r="162" spans="1:21" x14ac:dyDescent="0.25">
      <c r="A162" s="134"/>
      <c r="B162" s="134"/>
      <c r="C162" s="140">
        <v>147</v>
      </c>
      <c r="D162" s="141">
        <f ca="1">IFERROR(Calc!K156,0)</f>
        <v>48914</v>
      </c>
      <c r="E162" s="142">
        <f t="shared" ca="1" si="4"/>
        <v>31</v>
      </c>
      <c r="F162" s="143">
        <f t="shared" si="5"/>
        <v>0</v>
      </c>
      <c r="G162" s="143">
        <f>Calc!C156</f>
        <v>0</v>
      </c>
      <c r="H162" s="143">
        <f>Calc!D156</f>
        <v>0</v>
      </c>
      <c r="I162" s="140">
        <v>0</v>
      </c>
      <c r="J162" s="140">
        <v>0</v>
      </c>
      <c r="K162" s="140">
        <v>0</v>
      </c>
      <c r="L162" s="140">
        <v>0</v>
      </c>
      <c r="M162" s="140">
        <v>0</v>
      </c>
      <c r="N162" s="143">
        <f>Calc!G156+Calc!H156</f>
        <v>0</v>
      </c>
      <c r="O162" s="140">
        <v>0</v>
      </c>
      <c r="P162" s="140">
        <v>0</v>
      </c>
      <c r="Q162" s="140">
        <v>0</v>
      </c>
      <c r="R162" s="134"/>
      <c r="S162" s="134"/>
      <c r="T162" s="134"/>
      <c r="U162" s="134"/>
    </row>
    <row r="163" spans="1:21" x14ac:dyDescent="0.25">
      <c r="A163" s="134"/>
      <c r="B163" s="134"/>
      <c r="C163" s="140">
        <v>148</v>
      </c>
      <c r="D163" s="141">
        <f ca="1">IFERROR(Calc!K157,0)</f>
        <v>48945</v>
      </c>
      <c r="E163" s="142">
        <f t="shared" ca="1" si="4"/>
        <v>31</v>
      </c>
      <c r="F163" s="143">
        <f t="shared" si="5"/>
        <v>0</v>
      </c>
      <c r="G163" s="143">
        <f>Calc!C157</f>
        <v>0</v>
      </c>
      <c r="H163" s="143">
        <f>Calc!D157</f>
        <v>0</v>
      </c>
      <c r="I163" s="140">
        <v>0</v>
      </c>
      <c r="J163" s="140">
        <v>0</v>
      </c>
      <c r="K163" s="140">
        <v>0</v>
      </c>
      <c r="L163" s="140">
        <v>0</v>
      </c>
      <c r="M163" s="140">
        <v>0</v>
      </c>
      <c r="N163" s="143">
        <f>Calc!G157+Calc!H157</f>
        <v>0</v>
      </c>
      <c r="O163" s="140">
        <v>0</v>
      </c>
      <c r="P163" s="140">
        <v>0</v>
      </c>
      <c r="Q163" s="140">
        <v>0</v>
      </c>
      <c r="R163" s="134"/>
      <c r="S163" s="134"/>
      <c r="T163" s="134"/>
      <c r="U163" s="134"/>
    </row>
    <row r="164" spans="1:21" x14ac:dyDescent="0.25">
      <c r="A164" s="134"/>
      <c r="B164" s="134"/>
      <c r="C164" s="140">
        <v>149</v>
      </c>
      <c r="D164" s="141">
        <f ca="1">IFERROR(Calc!K158,0)</f>
        <v>48976</v>
      </c>
      <c r="E164" s="142">
        <f t="shared" ca="1" si="4"/>
        <v>28</v>
      </c>
      <c r="F164" s="143">
        <f t="shared" si="5"/>
        <v>0</v>
      </c>
      <c r="G164" s="143">
        <f>Calc!C158</f>
        <v>0</v>
      </c>
      <c r="H164" s="143">
        <f>Calc!D158</f>
        <v>0</v>
      </c>
      <c r="I164" s="140">
        <v>0</v>
      </c>
      <c r="J164" s="140">
        <v>0</v>
      </c>
      <c r="K164" s="140">
        <v>0</v>
      </c>
      <c r="L164" s="140">
        <v>0</v>
      </c>
      <c r="M164" s="140">
        <v>0</v>
      </c>
      <c r="N164" s="143">
        <f>Calc!G158+Calc!H158</f>
        <v>0</v>
      </c>
      <c r="O164" s="140">
        <v>0</v>
      </c>
      <c r="P164" s="140">
        <v>0</v>
      </c>
      <c r="Q164" s="140">
        <v>0</v>
      </c>
      <c r="R164" s="134"/>
      <c r="S164" s="134"/>
      <c r="T164" s="134"/>
      <c r="U164" s="134"/>
    </row>
    <row r="165" spans="1:21" x14ac:dyDescent="0.25">
      <c r="A165" s="134"/>
      <c r="B165" s="134"/>
      <c r="C165" s="140">
        <v>150</v>
      </c>
      <c r="D165" s="141">
        <f ca="1">IFERROR(Calc!K159,0)</f>
        <v>49004</v>
      </c>
      <c r="E165" s="142">
        <f t="shared" ca="1" si="4"/>
        <v>31</v>
      </c>
      <c r="F165" s="143">
        <f t="shared" si="5"/>
        <v>0</v>
      </c>
      <c r="G165" s="143">
        <f>Calc!C159</f>
        <v>0</v>
      </c>
      <c r="H165" s="143">
        <f>Calc!D159</f>
        <v>0</v>
      </c>
      <c r="I165" s="140">
        <v>0</v>
      </c>
      <c r="J165" s="140">
        <v>0</v>
      </c>
      <c r="K165" s="140">
        <v>0</v>
      </c>
      <c r="L165" s="140">
        <v>0</v>
      </c>
      <c r="M165" s="140">
        <v>0</v>
      </c>
      <c r="N165" s="143">
        <f>Calc!G159+Calc!H159</f>
        <v>0</v>
      </c>
      <c r="O165" s="140">
        <v>0</v>
      </c>
      <c r="P165" s="140">
        <v>0</v>
      </c>
      <c r="Q165" s="140">
        <v>0</v>
      </c>
      <c r="R165" s="134"/>
      <c r="S165" s="134"/>
      <c r="T165" s="134"/>
      <c r="U165" s="134"/>
    </row>
    <row r="166" spans="1:21" x14ac:dyDescent="0.25">
      <c r="A166" s="134"/>
      <c r="B166" s="134"/>
      <c r="C166" s="140">
        <v>151</v>
      </c>
      <c r="D166" s="141">
        <f ca="1">IFERROR(Calc!K160,0)</f>
        <v>49035</v>
      </c>
      <c r="E166" s="142">
        <f t="shared" ca="1" si="4"/>
        <v>30</v>
      </c>
      <c r="F166" s="143">
        <f t="shared" si="5"/>
        <v>0</v>
      </c>
      <c r="G166" s="143">
        <f>Calc!C160</f>
        <v>0</v>
      </c>
      <c r="H166" s="143">
        <f>Calc!D160</f>
        <v>0</v>
      </c>
      <c r="I166" s="140">
        <v>0</v>
      </c>
      <c r="J166" s="140">
        <v>0</v>
      </c>
      <c r="K166" s="140">
        <v>0</v>
      </c>
      <c r="L166" s="140">
        <v>0</v>
      </c>
      <c r="M166" s="140">
        <v>0</v>
      </c>
      <c r="N166" s="143">
        <f>Calc!G160+Calc!H160</f>
        <v>0</v>
      </c>
      <c r="O166" s="140">
        <v>0</v>
      </c>
      <c r="P166" s="140">
        <v>0</v>
      </c>
      <c r="Q166" s="140">
        <v>0</v>
      </c>
      <c r="R166" s="134"/>
      <c r="S166" s="134"/>
      <c r="T166" s="134"/>
      <c r="U166" s="134"/>
    </row>
    <row r="167" spans="1:21" x14ac:dyDescent="0.25">
      <c r="A167" s="134"/>
      <c r="B167" s="134"/>
      <c r="C167" s="140">
        <v>152</v>
      </c>
      <c r="D167" s="141">
        <f ca="1">IFERROR(Calc!K161,0)</f>
        <v>49065</v>
      </c>
      <c r="E167" s="142">
        <f t="shared" ca="1" si="4"/>
        <v>31</v>
      </c>
      <c r="F167" s="143">
        <f t="shared" si="5"/>
        <v>0</v>
      </c>
      <c r="G167" s="143">
        <f>Calc!C161</f>
        <v>0</v>
      </c>
      <c r="H167" s="143">
        <f>Calc!D161</f>
        <v>0</v>
      </c>
      <c r="I167" s="140">
        <v>0</v>
      </c>
      <c r="J167" s="140">
        <v>0</v>
      </c>
      <c r="K167" s="140">
        <v>0</v>
      </c>
      <c r="L167" s="140">
        <v>0</v>
      </c>
      <c r="M167" s="140">
        <v>0</v>
      </c>
      <c r="N167" s="143">
        <f>Calc!G161+Calc!H161</f>
        <v>0</v>
      </c>
      <c r="O167" s="140">
        <v>0</v>
      </c>
      <c r="P167" s="140">
        <v>0</v>
      </c>
      <c r="Q167" s="140">
        <v>0</v>
      </c>
      <c r="R167" s="134"/>
      <c r="S167" s="134"/>
      <c r="T167" s="134"/>
      <c r="U167" s="134"/>
    </row>
    <row r="168" spans="1:21" x14ac:dyDescent="0.25">
      <c r="A168" s="134"/>
      <c r="B168" s="134"/>
      <c r="C168" s="140">
        <v>153</v>
      </c>
      <c r="D168" s="141">
        <f ca="1">IFERROR(Calc!K162,0)</f>
        <v>49096</v>
      </c>
      <c r="E168" s="142">
        <f t="shared" ca="1" si="4"/>
        <v>30</v>
      </c>
      <c r="F168" s="143">
        <f t="shared" si="5"/>
        <v>0</v>
      </c>
      <c r="G168" s="143">
        <f>Calc!C162</f>
        <v>0</v>
      </c>
      <c r="H168" s="143">
        <f>Calc!D162</f>
        <v>0</v>
      </c>
      <c r="I168" s="140">
        <v>0</v>
      </c>
      <c r="J168" s="140">
        <v>0</v>
      </c>
      <c r="K168" s="140">
        <v>0</v>
      </c>
      <c r="L168" s="140">
        <v>0</v>
      </c>
      <c r="M168" s="140">
        <v>0</v>
      </c>
      <c r="N168" s="143">
        <f>Calc!G162+Calc!H162</f>
        <v>0</v>
      </c>
      <c r="O168" s="140">
        <v>0</v>
      </c>
      <c r="P168" s="140">
        <v>0</v>
      </c>
      <c r="Q168" s="140">
        <v>0</v>
      </c>
      <c r="R168" s="134"/>
      <c r="S168" s="134"/>
      <c r="T168" s="134"/>
      <c r="U168" s="134"/>
    </row>
    <row r="169" spans="1:21" x14ac:dyDescent="0.25">
      <c r="A169" s="134"/>
      <c r="B169" s="134"/>
      <c r="C169" s="140">
        <v>154</v>
      </c>
      <c r="D169" s="141">
        <f ca="1">IFERROR(Calc!K163,0)</f>
        <v>49126</v>
      </c>
      <c r="E169" s="142">
        <f t="shared" ca="1" si="4"/>
        <v>31</v>
      </c>
      <c r="F169" s="143">
        <f t="shared" si="5"/>
        <v>0</v>
      </c>
      <c r="G169" s="143">
        <f>Calc!C163</f>
        <v>0</v>
      </c>
      <c r="H169" s="143">
        <f>Calc!D163</f>
        <v>0</v>
      </c>
      <c r="I169" s="140">
        <v>0</v>
      </c>
      <c r="J169" s="140">
        <v>0</v>
      </c>
      <c r="K169" s="140">
        <v>0</v>
      </c>
      <c r="L169" s="140">
        <v>0</v>
      </c>
      <c r="M169" s="140">
        <v>0</v>
      </c>
      <c r="N169" s="143">
        <f>Calc!G163+Calc!H163</f>
        <v>0</v>
      </c>
      <c r="O169" s="140">
        <v>0</v>
      </c>
      <c r="P169" s="140">
        <v>0</v>
      </c>
      <c r="Q169" s="140">
        <v>0</v>
      </c>
      <c r="R169" s="134"/>
      <c r="S169" s="134"/>
      <c r="T169" s="134"/>
      <c r="U169" s="134"/>
    </row>
    <row r="170" spans="1:21" x14ac:dyDescent="0.25">
      <c r="A170" s="134"/>
      <c r="B170" s="134"/>
      <c r="C170" s="140">
        <v>155</v>
      </c>
      <c r="D170" s="141">
        <f ca="1">IFERROR(Calc!K164,0)</f>
        <v>49157</v>
      </c>
      <c r="E170" s="142">
        <f t="shared" ca="1" si="4"/>
        <v>31</v>
      </c>
      <c r="F170" s="143">
        <f t="shared" si="5"/>
        <v>0</v>
      </c>
      <c r="G170" s="143">
        <f>Calc!C164</f>
        <v>0</v>
      </c>
      <c r="H170" s="143">
        <f>Calc!D164</f>
        <v>0</v>
      </c>
      <c r="I170" s="140">
        <v>0</v>
      </c>
      <c r="J170" s="140">
        <v>0</v>
      </c>
      <c r="K170" s="140">
        <v>0</v>
      </c>
      <c r="L170" s="140">
        <v>0</v>
      </c>
      <c r="M170" s="140">
        <v>0</v>
      </c>
      <c r="N170" s="143">
        <f>Calc!G164+Calc!H164</f>
        <v>0</v>
      </c>
      <c r="O170" s="140">
        <v>0</v>
      </c>
      <c r="P170" s="140">
        <v>0</v>
      </c>
      <c r="Q170" s="140">
        <v>0</v>
      </c>
      <c r="R170" s="134"/>
      <c r="S170" s="134"/>
      <c r="T170" s="134"/>
      <c r="U170" s="134"/>
    </row>
    <row r="171" spans="1:21" x14ac:dyDescent="0.25">
      <c r="A171" s="134"/>
      <c r="B171" s="134"/>
      <c r="C171" s="140">
        <v>156</v>
      </c>
      <c r="D171" s="141">
        <f ca="1">IFERROR(Calc!K165,0)</f>
        <v>49188</v>
      </c>
      <c r="E171" s="142">
        <f t="shared" ca="1" si="4"/>
        <v>30</v>
      </c>
      <c r="F171" s="143">
        <f t="shared" si="5"/>
        <v>0</v>
      </c>
      <c r="G171" s="143">
        <f>Calc!C165</f>
        <v>0</v>
      </c>
      <c r="H171" s="143">
        <f>Calc!D165</f>
        <v>0</v>
      </c>
      <c r="I171" s="140">
        <v>0</v>
      </c>
      <c r="J171" s="140">
        <v>0</v>
      </c>
      <c r="K171" s="140">
        <v>0</v>
      </c>
      <c r="L171" s="140">
        <v>0</v>
      </c>
      <c r="M171" s="140">
        <v>0</v>
      </c>
      <c r="N171" s="143">
        <f>Calc!G165+Calc!H165</f>
        <v>0</v>
      </c>
      <c r="O171" s="140">
        <v>0</v>
      </c>
      <c r="P171" s="140">
        <v>0</v>
      </c>
      <c r="Q171" s="140">
        <v>0</v>
      </c>
      <c r="R171" s="134"/>
      <c r="S171" s="134"/>
      <c r="T171" s="134"/>
      <c r="U171" s="134"/>
    </row>
    <row r="172" spans="1:21" x14ac:dyDescent="0.25">
      <c r="A172" s="134"/>
      <c r="B172" s="134"/>
      <c r="C172" s="140">
        <v>157</v>
      </c>
      <c r="D172" s="141">
        <f ca="1">IFERROR(Calc!K166,0)</f>
        <v>49218</v>
      </c>
      <c r="E172" s="142">
        <f t="shared" ca="1" si="4"/>
        <v>31</v>
      </c>
      <c r="F172" s="143">
        <f t="shared" si="5"/>
        <v>0</v>
      </c>
      <c r="G172" s="143">
        <f>Calc!C166</f>
        <v>0</v>
      </c>
      <c r="H172" s="143">
        <f>Calc!D166</f>
        <v>0</v>
      </c>
      <c r="I172" s="140">
        <v>0</v>
      </c>
      <c r="J172" s="140">
        <v>0</v>
      </c>
      <c r="K172" s="140">
        <v>0</v>
      </c>
      <c r="L172" s="140">
        <v>0</v>
      </c>
      <c r="M172" s="140">
        <v>0</v>
      </c>
      <c r="N172" s="143">
        <f>Calc!G166+Calc!H166</f>
        <v>0</v>
      </c>
      <c r="O172" s="140">
        <v>0</v>
      </c>
      <c r="P172" s="140">
        <v>0</v>
      </c>
      <c r="Q172" s="140">
        <v>0</v>
      </c>
      <c r="R172" s="134"/>
      <c r="S172" s="134"/>
      <c r="T172" s="134"/>
      <c r="U172" s="134"/>
    </row>
    <row r="173" spans="1:21" x14ac:dyDescent="0.25">
      <c r="A173" s="134"/>
      <c r="B173" s="134"/>
      <c r="C173" s="140">
        <v>158</v>
      </c>
      <c r="D173" s="141">
        <f ca="1">IFERROR(Calc!K167,0)</f>
        <v>49249</v>
      </c>
      <c r="E173" s="142">
        <f t="shared" ca="1" si="4"/>
        <v>30</v>
      </c>
      <c r="F173" s="143">
        <f t="shared" si="5"/>
        <v>0</v>
      </c>
      <c r="G173" s="143">
        <f>Calc!C167</f>
        <v>0</v>
      </c>
      <c r="H173" s="143">
        <f>Calc!D167</f>
        <v>0</v>
      </c>
      <c r="I173" s="140">
        <v>0</v>
      </c>
      <c r="J173" s="140">
        <v>0</v>
      </c>
      <c r="K173" s="140">
        <v>0</v>
      </c>
      <c r="L173" s="140">
        <v>0</v>
      </c>
      <c r="M173" s="140">
        <v>0</v>
      </c>
      <c r="N173" s="143">
        <f>Calc!G167+Calc!H167</f>
        <v>0</v>
      </c>
      <c r="O173" s="140">
        <v>0</v>
      </c>
      <c r="P173" s="140">
        <v>0</v>
      </c>
      <c r="Q173" s="140">
        <v>0</v>
      </c>
      <c r="R173" s="134"/>
      <c r="S173" s="134"/>
      <c r="T173" s="134"/>
      <c r="U173" s="134"/>
    </row>
    <row r="174" spans="1:21" x14ac:dyDescent="0.25">
      <c r="A174" s="134"/>
      <c r="B174" s="134"/>
      <c r="C174" s="140">
        <v>159</v>
      </c>
      <c r="D174" s="141">
        <f ca="1">IFERROR(Calc!K168,0)</f>
        <v>49279</v>
      </c>
      <c r="E174" s="142">
        <f t="shared" ca="1" si="4"/>
        <v>31</v>
      </c>
      <c r="F174" s="143">
        <f t="shared" si="5"/>
        <v>0</v>
      </c>
      <c r="G174" s="143">
        <f>Calc!C168</f>
        <v>0</v>
      </c>
      <c r="H174" s="143">
        <f>Calc!D168</f>
        <v>0</v>
      </c>
      <c r="I174" s="140">
        <v>0</v>
      </c>
      <c r="J174" s="140">
        <v>0</v>
      </c>
      <c r="K174" s="140">
        <v>0</v>
      </c>
      <c r="L174" s="140">
        <v>0</v>
      </c>
      <c r="M174" s="140">
        <v>0</v>
      </c>
      <c r="N174" s="143">
        <f>Calc!G168+Calc!H168</f>
        <v>0</v>
      </c>
      <c r="O174" s="140">
        <v>0</v>
      </c>
      <c r="P174" s="140">
        <v>0</v>
      </c>
      <c r="Q174" s="140">
        <v>0</v>
      </c>
      <c r="R174" s="134"/>
      <c r="S174" s="134"/>
      <c r="T174" s="134"/>
      <c r="U174" s="134"/>
    </row>
    <row r="175" spans="1:21" x14ac:dyDescent="0.25">
      <c r="A175" s="134"/>
      <c r="B175" s="134"/>
      <c r="C175" s="140">
        <v>160</v>
      </c>
      <c r="D175" s="141">
        <f ca="1">IFERROR(Calc!K169,0)</f>
        <v>49310</v>
      </c>
      <c r="E175" s="142">
        <f t="shared" ca="1" si="4"/>
        <v>31</v>
      </c>
      <c r="F175" s="143">
        <f t="shared" si="5"/>
        <v>0</v>
      </c>
      <c r="G175" s="143">
        <f>Calc!C169</f>
        <v>0</v>
      </c>
      <c r="H175" s="143">
        <f>Calc!D169</f>
        <v>0</v>
      </c>
      <c r="I175" s="140">
        <v>0</v>
      </c>
      <c r="J175" s="140">
        <v>0</v>
      </c>
      <c r="K175" s="140">
        <v>0</v>
      </c>
      <c r="L175" s="140">
        <v>0</v>
      </c>
      <c r="M175" s="140">
        <v>0</v>
      </c>
      <c r="N175" s="143">
        <f>Calc!G169+Calc!H169</f>
        <v>0</v>
      </c>
      <c r="O175" s="140">
        <v>0</v>
      </c>
      <c r="P175" s="140">
        <v>0</v>
      </c>
      <c r="Q175" s="140">
        <v>0</v>
      </c>
      <c r="R175" s="134"/>
      <c r="S175" s="134"/>
      <c r="T175" s="134"/>
      <c r="U175" s="134"/>
    </row>
    <row r="176" spans="1:21" x14ac:dyDescent="0.25">
      <c r="A176" s="134"/>
      <c r="B176" s="134"/>
      <c r="C176" s="140">
        <v>161</v>
      </c>
      <c r="D176" s="141">
        <f ca="1">IFERROR(Calc!K170,0)</f>
        <v>49341</v>
      </c>
      <c r="E176" s="142">
        <f t="shared" ca="1" si="4"/>
        <v>28</v>
      </c>
      <c r="F176" s="143">
        <f t="shared" si="5"/>
        <v>0</v>
      </c>
      <c r="G176" s="143">
        <f>Calc!C170</f>
        <v>0</v>
      </c>
      <c r="H176" s="143">
        <f>Calc!D170</f>
        <v>0</v>
      </c>
      <c r="I176" s="140">
        <v>0</v>
      </c>
      <c r="J176" s="140">
        <v>0</v>
      </c>
      <c r="K176" s="140">
        <v>0</v>
      </c>
      <c r="L176" s="140">
        <v>0</v>
      </c>
      <c r="M176" s="140">
        <v>0</v>
      </c>
      <c r="N176" s="143">
        <f>Calc!G170+Calc!H170</f>
        <v>0</v>
      </c>
      <c r="O176" s="140">
        <v>0</v>
      </c>
      <c r="P176" s="140">
        <v>0</v>
      </c>
      <c r="Q176" s="140">
        <v>0</v>
      </c>
      <c r="R176" s="134"/>
      <c r="S176" s="134"/>
      <c r="T176" s="134"/>
      <c r="U176" s="134"/>
    </row>
    <row r="177" spans="1:21" x14ac:dyDescent="0.25">
      <c r="A177" s="134"/>
      <c r="B177" s="134"/>
      <c r="C177" s="140">
        <v>162</v>
      </c>
      <c r="D177" s="141">
        <f ca="1">IFERROR(Calc!K171,0)</f>
        <v>49369</v>
      </c>
      <c r="E177" s="142">
        <f t="shared" ca="1" si="4"/>
        <v>31</v>
      </c>
      <c r="F177" s="143">
        <f t="shared" si="5"/>
        <v>0</v>
      </c>
      <c r="G177" s="143">
        <f>Calc!C171</f>
        <v>0</v>
      </c>
      <c r="H177" s="143">
        <f>Calc!D171</f>
        <v>0</v>
      </c>
      <c r="I177" s="140">
        <v>0</v>
      </c>
      <c r="J177" s="140">
        <v>0</v>
      </c>
      <c r="K177" s="140">
        <v>0</v>
      </c>
      <c r="L177" s="140">
        <v>0</v>
      </c>
      <c r="M177" s="140">
        <v>0</v>
      </c>
      <c r="N177" s="143">
        <f>Calc!G171+Calc!H171</f>
        <v>0</v>
      </c>
      <c r="O177" s="140">
        <v>0</v>
      </c>
      <c r="P177" s="140">
        <v>0</v>
      </c>
      <c r="Q177" s="140">
        <v>0</v>
      </c>
      <c r="R177" s="134"/>
      <c r="S177" s="134"/>
      <c r="T177" s="134"/>
      <c r="U177" s="134"/>
    </row>
    <row r="178" spans="1:21" x14ac:dyDescent="0.25">
      <c r="A178" s="134"/>
      <c r="B178" s="134"/>
      <c r="C178" s="140">
        <v>163</v>
      </c>
      <c r="D178" s="141">
        <f ca="1">IFERROR(Calc!K172,0)</f>
        <v>49400</v>
      </c>
      <c r="E178" s="142">
        <f t="shared" ca="1" si="4"/>
        <v>30</v>
      </c>
      <c r="F178" s="143">
        <f t="shared" si="5"/>
        <v>0</v>
      </c>
      <c r="G178" s="143">
        <f>Calc!C172</f>
        <v>0</v>
      </c>
      <c r="H178" s="143">
        <f>Calc!D172</f>
        <v>0</v>
      </c>
      <c r="I178" s="140">
        <v>0</v>
      </c>
      <c r="J178" s="140">
        <v>0</v>
      </c>
      <c r="K178" s="140">
        <v>0</v>
      </c>
      <c r="L178" s="140">
        <v>0</v>
      </c>
      <c r="M178" s="140">
        <v>0</v>
      </c>
      <c r="N178" s="143">
        <f>Calc!G172+Calc!H172</f>
        <v>0</v>
      </c>
      <c r="O178" s="140">
        <v>0</v>
      </c>
      <c r="P178" s="140">
        <v>0</v>
      </c>
      <c r="Q178" s="140">
        <v>0</v>
      </c>
      <c r="R178" s="134"/>
      <c r="S178" s="134"/>
      <c r="T178" s="134"/>
      <c r="U178" s="134"/>
    </row>
    <row r="179" spans="1:21" x14ac:dyDescent="0.25">
      <c r="A179" s="134"/>
      <c r="B179" s="134"/>
      <c r="C179" s="140">
        <v>164</v>
      </c>
      <c r="D179" s="141">
        <f ca="1">IFERROR(Calc!K173,0)</f>
        <v>49430</v>
      </c>
      <c r="E179" s="142">
        <f t="shared" ca="1" si="4"/>
        <v>31</v>
      </c>
      <c r="F179" s="143">
        <f t="shared" si="5"/>
        <v>0</v>
      </c>
      <c r="G179" s="143">
        <f>Calc!C173</f>
        <v>0</v>
      </c>
      <c r="H179" s="143">
        <f>Calc!D173</f>
        <v>0</v>
      </c>
      <c r="I179" s="140">
        <v>0</v>
      </c>
      <c r="J179" s="140">
        <v>0</v>
      </c>
      <c r="K179" s="140">
        <v>0</v>
      </c>
      <c r="L179" s="140">
        <v>0</v>
      </c>
      <c r="M179" s="140">
        <v>0</v>
      </c>
      <c r="N179" s="143">
        <f>Calc!G173+Calc!H173</f>
        <v>0</v>
      </c>
      <c r="O179" s="140">
        <v>0</v>
      </c>
      <c r="P179" s="140">
        <v>0</v>
      </c>
      <c r="Q179" s="140">
        <v>0</v>
      </c>
      <c r="R179" s="134"/>
      <c r="S179" s="134"/>
      <c r="T179" s="134"/>
      <c r="U179" s="134"/>
    </row>
    <row r="180" spans="1:21" x14ac:dyDescent="0.25">
      <c r="A180" s="134"/>
      <c r="B180" s="134"/>
      <c r="C180" s="140">
        <v>165</v>
      </c>
      <c r="D180" s="141">
        <f ca="1">IFERROR(Calc!K174,0)</f>
        <v>49461</v>
      </c>
      <c r="E180" s="142">
        <f t="shared" ca="1" si="4"/>
        <v>30</v>
      </c>
      <c r="F180" s="143">
        <f t="shared" si="5"/>
        <v>0</v>
      </c>
      <c r="G180" s="143">
        <f>Calc!C174</f>
        <v>0</v>
      </c>
      <c r="H180" s="143">
        <f>Calc!D174</f>
        <v>0</v>
      </c>
      <c r="I180" s="140">
        <v>0</v>
      </c>
      <c r="J180" s="140">
        <v>0</v>
      </c>
      <c r="K180" s="140">
        <v>0</v>
      </c>
      <c r="L180" s="140">
        <v>0</v>
      </c>
      <c r="M180" s="140">
        <v>0</v>
      </c>
      <c r="N180" s="143">
        <f>Calc!G174+Calc!H174</f>
        <v>0</v>
      </c>
      <c r="O180" s="140">
        <v>0</v>
      </c>
      <c r="P180" s="140">
        <v>0</v>
      </c>
      <c r="Q180" s="140">
        <v>0</v>
      </c>
      <c r="R180" s="134"/>
      <c r="S180" s="134"/>
      <c r="T180" s="134"/>
      <c r="U180" s="134"/>
    </row>
    <row r="181" spans="1:21" x14ac:dyDescent="0.25">
      <c r="A181" s="134"/>
      <c r="B181" s="134"/>
      <c r="C181" s="140">
        <v>166</v>
      </c>
      <c r="D181" s="141">
        <f ca="1">IFERROR(Calc!K175,0)</f>
        <v>49491</v>
      </c>
      <c r="E181" s="142">
        <f t="shared" ca="1" si="4"/>
        <v>31</v>
      </c>
      <c r="F181" s="143">
        <f t="shared" si="5"/>
        <v>0</v>
      </c>
      <c r="G181" s="143">
        <f>Calc!C175</f>
        <v>0</v>
      </c>
      <c r="H181" s="143">
        <f>Calc!D175</f>
        <v>0</v>
      </c>
      <c r="I181" s="140">
        <v>0</v>
      </c>
      <c r="J181" s="140">
        <v>0</v>
      </c>
      <c r="K181" s="140">
        <v>0</v>
      </c>
      <c r="L181" s="140">
        <v>0</v>
      </c>
      <c r="M181" s="140">
        <v>0</v>
      </c>
      <c r="N181" s="143">
        <f>Calc!G175+Calc!H175</f>
        <v>0</v>
      </c>
      <c r="O181" s="140">
        <v>0</v>
      </c>
      <c r="P181" s="140">
        <v>0</v>
      </c>
      <c r="Q181" s="140">
        <v>0</v>
      </c>
      <c r="R181" s="134"/>
      <c r="S181" s="134"/>
      <c r="T181" s="134"/>
      <c r="U181" s="134"/>
    </row>
    <row r="182" spans="1:21" x14ac:dyDescent="0.25">
      <c r="A182" s="134"/>
      <c r="B182" s="134"/>
      <c r="C182" s="140">
        <v>167</v>
      </c>
      <c r="D182" s="141">
        <f ca="1">IFERROR(Calc!K176,0)</f>
        <v>49522</v>
      </c>
      <c r="E182" s="142">
        <f t="shared" ca="1" si="4"/>
        <v>31</v>
      </c>
      <c r="F182" s="143">
        <f t="shared" si="5"/>
        <v>0</v>
      </c>
      <c r="G182" s="143">
        <f>Calc!C176</f>
        <v>0</v>
      </c>
      <c r="H182" s="143">
        <f>Calc!D176</f>
        <v>0</v>
      </c>
      <c r="I182" s="140">
        <v>0</v>
      </c>
      <c r="J182" s="140">
        <v>0</v>
      </c>
      <c r="K182" s="140">
        <v>0</v>
      </c>
      <c r="L182" s="140">
        <v>0</v>
      </c>
      <c r="M182" s="140">
        <v>0</v>
      </c>
      <c r="N182" s="143">
        <f>Calc!G176+Calc!H176</f>
        <v>0</v>
      </c>
      <c r="O182" s="140">
        <v>0</v>
      </c>
      <c r="P182" s="140">
        <v>0</v>
      </c>
      <c r="Q182" s="140">
        <v>0</v>
      </c>
      <c r="R182" s="134"/>
      <c r="S182" s="134"/>
      <c r="T182" s="134"/>
      <c r="U182" s="134"/>
    </row>
    <row r="183" spans="1:21" x14ac:dyDescent="0.25">
      <c r="A183" s="134"/>
      <c r="B183" s="134"/>
      <c r="C183" s="140">
        <v>168</v>
      </c>
      <c r="D183" s="141">
        <f ca="1">IFERROR(Calc!K177,0)</f>
        <v>49553</v>
      </c>
      <c r="E183" s="142">
        <f t="shared" ca="1" si="4"/>
        <v>30</v>
      </c>
      <c r="F183" s="143">
        <f t="shared" si="5"/>
        <v>0</v>
      </c>
      <c r="G183" s="143">
        <f>Calc!C177</f>
        <v>0</v>
      </c>
      <c r="H183" s="143">
        <f>Calc!D177</f>
        <v>0</v>
      </c>
      <c r="I183" s="140">
        <v>0</v>
      </c>
      <c r="J183" s="140">
        <v>0</v>
      </c>
      <c r="K183" s="140">
        <v>0</v>
      </c>
      <c r="L183" s="140">
        <v>0</v>
      </c>
      <c r="M183" s="140">
        <v>0</v>
      </c>
      <c r="N183" s="143">
        <f>Calc!G177+Calc!H177</f>
        <v>0</v>
      </c>
      <c r="O183" s="140">
        <v>0</v>
      </c>
      <c r="P183" s="140">
        <v>0</v>
      </c>
      <c r="Q183" s="140">
        <v>0</v>
      </c>
      <c r="R183" s="134"/>
      <c r="S183" s="134"/>
      <c r="T183" s="134"/>
      <c r="U183" s="134"/>
    </row>
    <row r="184" spans="1:21" x14ac:dyDescent="0.25">
      <c r="A184" s="134"/>
      <c r="B184" s="134"/>
      <c r="C184" s="140">
        <v>169</v>
      </c>
      <c r="D184" s="141">
        <f ca="1">IFERROR(Calc!K178,0)</f>
        <v>49583</v>
      </c>
      <c r="E184" s="142">
        <f t="shared" ca="1" si="4"/>
        <v>31</v>
      </c>
      <c r="F184" s="143">
        <f t="shared" si="5"/>
        <v>0</v>
      </c>
      <c r="G184" s="143">
        <f>Calc!C178</f>
        <v>0</v>
      </c>
      <c r="H184" s="143">
        <f>Calc!D178</f>
        <v>0</v>
      </c>
      <c r="I184" s="140">
        <v>0</v>
      </c>
      <c r="J184" s="140">
        <v>0</v>
      </c>
      <c r="K184" s="140">
        <v>0</v>
      </c>
      <c r="L184" s="140">
        <v>0</v>
      </c>
      <c r="M184" s="140">
        <v>0</v>
      </c>
      <c r="N184" s="143">
        <f>Calc!G178+Calc!H178</f>
        <v>0</v>
      </c>
      <c r="O184" s="140">
        <v>0</v>
      </c>
      <c r="P184" s="140">
        <v>0</v>
      </c>
      <c r="Q184" s="140">
        <v>0</v>
      </c>
      <c r="R184" s="134"/>
      <c r="S184" s="134"/>
      <c r="T184" s="134"/>
      <c r="U184" s="134"/>
    </row>
    <row r="185" spans="1:21" x14ac:dyDescent="0.25">
      <c r="A185" s="134"/>
      <c r="B185" s="134"/>
      <c r="C185" s="140">
        <v>170</v>
      </c>
      <c r="D185" s="141">
        <f ca="1">IFERROR(Calc!K179,0)</f>
        <v>49614</v>
      </c>
      <c r="E185" s="142">
        <f t="shared" ca="1" si="4"/>
        <v>30</v>
      </c>
      <c r="F185" s="143">
        <f t="shared" si="5"/>
        <v>0</v>
      </c>
      <c r="G185" s="143">
        <f>Calc!C179</f>
        <v>0</v>
      </c>
      <c r="H185" s="143">
        <f>Calc!D179</f>
        <v>0</v>
      </c>
      <c r="I185" s="140">
        <v>0</v>
      </c>
      <c r="J185" s="140">
        <v>0</v>
      </c>
      <c r="K185" s="140">
        <v>0</v>
      </c>
      <c r="L185" s="140">
        <v>0</v>
      </c>
      <c r="M185" s="140">
        <v>0</v>
      </c>
      <c r="N185" s="143">
        <f>Calc!G179+Calc!H179</f>
        <v>0</v>
      </c>
      <c r="O185" s="140">
        <v>0</v>
      </c>
      <c r="P185" s="140">
        <v>0</v>
      </c>
      <c r="Q185" s="140">
        <v>0</v>
      </c>
      <c r="R185" s="134"/>
      <c r="S185" s="134"/>
      <c r="T185" s="134"/>
      <c r="U185" s="134"/>
    </row>
    <row r="186" spans="1:21" x14ac:dyDescent="0.25">
      <c r="A186" s="134"/>
      <c r="B186" s="134"/>
      <c r="C186" s="140">
        <v>171</v>
      </c>
      <c r="D186" s="141">
        <f ca="1">IFERROR(Calc!K180,0)</f>
        <v>49644</v>
      </c>
      <c r="E186" s="142">
        <f t="shared" ca="1" si="4"/>
        <v>31</v>
      </c>
      <c r="F186" s="143">
        <f t="shared" si="5"/>
        <v>0</v>
      </c>
      <c r="G186" s="143">
        <f>Calc!C180</f>
        <v>0</v>
      </c>
      <c r="H186" s="143">
        <f>Calc!D180</f>
        <v>0</v>
      </c>
      <c r="I186" s="140">
        <v>0</v>
      </c>
      <c r="J186" s="140">
        <v>0</v>
      </c>
      <c r="K186" s="140">
        <v>0</v>
      </c>
      <c r="L186" s="140">
        <v>0</v>
      </c>
      <c r="M186" s="140">
        <v>0</v>
      </c>
      <c r="N186" s="143">
        <f>Calc!G180+Calc!H180</f>
        <v>0</v>
      </c>
      <c r="O186" s="140">
        <v>0</v>
      </c>
      <c r="P186" s="140">
        <v>0</v>
      </c>
      <c r="Q186" s="140">
        <v>0</v>
      </c>
      <c r="R186" s="134"/>
      <c r="S186" s="134"/>
      <c r="T186" s="134"/>
      <c r="U186" s="134"/>
    </row>
    <row r="187" spans="1:21" x14ac:dyDescent="0.25">
      <c r="A187" s="134"/>
      <c r="B187" s="134"/>
      <c r="C187" s="140">
        <v>172</v>
      </c>
      <c r="D187" s="141">
        <f ca="1">IFERROR(Calc!K181,0)</f>
        <v>49675</v>
      </c>
      <c r="E187" s="142">
        <f t="shared" ca="1" si="4"/>
        <v>31</v>
      </c>
      <c r="F187" s="143">
        <f t="shared" si="5"/>
        <v>0</v>
      </c>
      <c r="G187" s="143">
        <f>Calc!C181</f>
        <v>0</v>
      </c>
      <c r="H187" s="143">
        <f>Calc!D181</f>
        <v>0</v>
      </c>
      <c r="I187" s="140">
        <v>0</v>
      </c>
      <c r="J187" s="140">
        <v>0</v>
      </c>
      <c r="K187" s="140">
        <v>0</v>
      </c>
      <c r="L187" s="140">
        <v>0</v>
      </c>
      <c r="M187" s="140">
        <v>0</v>
      </c>
      <c r="N187" s="143">
        <f>Calc!G181+Calc!H181</f>
        <v>0</v>
      </c>
      <c r="O187" s="140">
        <v>0</v>
      </c>
      <c r="P187" s="140">
        <v>0</v>
      </c>
      <c r="Q187" s="140">
        <v>0</v>
      </c>
      <c r="R187" s="134"/>
      <c r="S187" s="134"/>
      <c r="T187" s="134"/>
      <c r="U187" s="134"/>
    </row>
    <row r="188" spans="1:21" x14ac:dyDescent="0.25">
      <c r="A188" s="134"/>
      <c r="B188" s="134"/>
      <c r="C188" s="140">
        <v>173</v>
      </c>
      <c r="D188" s="141">
        <f ca="1">IFERROR(Calc!K182,0)</f>
        <v>49706</v>
      </c>
      <c r="E188" s="142">
        <f t="shared" ca="1" si="4"/>
        <v>29</v>
      </c>
      <c r="F188" s="143">
        <f t="shared" si="5"/>
        <v>0</v>
      </c>
      <c r="G188" s="143">
        <f>Calc!C182</f>
        <v>0</v>
      </c>
      <c r="H188" s="143">
        <f>Calc!D182</f>
        <v>0</v>
      </c>
      <c r="I188" s="140">
        <v>0</v>
      </c>
      <c r="J188" s="140">
        <v>0</v>
      </c>
      <c r="K188" s="140">
        <v>0</v>
      </c>
      <c r="L188" s="140">
        <v>0</v>
      </c>
      <c r="M188" s="140">
        <v>0</v>
      </c>
      <c r="N188" s="143">
        <f>Calc!G182+Calc!H182</f>
        <v>0</v>
      </c>
      <c r="O188" s="140">
        <v>0</v>
      </c>
      <c r="P188" s="140">
        <v>0</v>
      </c>
      <c r="Q188" s="140">
        <v>0</v>
      </c>
      <c r="R188" s="134"/>
      <c r="S188" s="134"/>
      <c r="T188" s="134"/>
      <c r="U188" s="134"/>
    </row>
    <row r="189" spans="1:21" x14ac:dyDescent="0.25">
      <c r="A189" s="134"/>
      <c r="B189" s="134"/>
      <c r="C189" s="140">
        <v>174</v>
      </c>
      <c r="D189" s="141">
        <f ca="1">IFERROR(Calc!K183,0)</f>
        <v>49735</v>
      </c>
      <c r="E189" s="142">
        <f t="shared" ca="1" si="4"/>
        <v>31</v>
      </c>
      <c r="F189" s="143">
        <f t="shared" si="5"/>
        <v>0</v>
      </c>
      <c r="G189" s="143">
        <f>Calc!C183</f>
        <v>0</v>
      </c>
      <c r="H189" s="143">
        <f>Calc!D183</f>
        <v>0</v>
      </c>
      <c r="I189" s="140">
        <v>0</v>
      </c>
      <c r="J189" s="140">
        <v>0</v>
      </c>
      <c r="K189" s="140">
        <v>0</v>
      </c>
      <c r="L189" s="140">
        <v>0</v>
      </c>
      <c r="M189" s="140">
        <v>0</v>
      </c>
      <c r="N189" s="143">
        <f>Calc!G183+Calc!H183</f>
        <v>0</v>
      </c>
      <c r="O189" s="140">
        <v>0</v>
      </c>
      <c r="P189" s="140">
        <v>0</v>
      </c>
      <c r="Q189" s="140">
        <v>0</v>
      </c>
      <c r="R189" s="134"/>
      <c r="S189" s="134"/>
      <c r="T189" s="134"/>
      <c r="U189" s="134"/>
    </row>
    <row r="190" spans="1:21" x14ac:dyDescent="0.25">
      <c r="A190" s="134"/>
      <c r="B190" s="134"/>
      <c r="C190" s="140">
        <v>175</v>
      </c>
      <c r="D190" s="141">
        <f ca="1">IFERROR(Calc!K184,0)</f>
        <v>49766</v>
      </c>
      <c r="E190" s="142">
        <f t="shared" ca="1" si="4"/>
        <v>30</v>
      </c>
      <c r="F190" s="143">
        <f t="shared" si="5"/>
        <v>0</v>
      </c>
      <c r="G190" s="143">
        <f>Calc!C184</f>
        <v>0</v>
      </c>
      <c r="H190" s="143">
        <f>Calc!D184</f>
        <v>0</v>
      </c>
      <c r="I190" s="140">
        <v>0</v>
      </c>
      <c r="J190" s="140">
        <v>0</v>
      </c>
      <c r="K190" s="140">
        <v>0</v>
      </c>
      <c r="L190" s="140">
        <v>0</v>
      </c>
      <c r="M190" s="140">
        <v>0</v>
      </c>
      <c r="N190" s="143">
        <f>Calc!G184+Calc!H184</f>
        <v>0</v>
      </c>
      <c r="O190" s="140">
        <v>0</v>
      </c>
      <c r="P190" s="140">
        <v>0</v>
      </c>
      <c r="Q190" s="140">
        <v>0</v>
      </c>
      <c r="R190" s="134"/>
      <c r="S190" s="134"/>
      <c r="T190" s="134"/>
      <c r="U190" s="134"/>
    </row>
    <row r="191" spans="1:21" x14ac:dyDescent="0.25">
      <c r="A191" s="134"/>
      <c r="B191" s="134"/>
      <c r="C191" s="140">
        <v>176</v>
      </c>
      <c r="D191" s="141">
        <f ca="1">IFERROR(Calc!K185,0)</f>
        <v>49796</v>
      </c>
      <c r="E191" s="142">
        <f t="shared" ca="1" si="4"/>
        <v>31</v>
      </c>
      <c r="F191" s="143">
        <f t="shared" si="5"/>
        <v>0</v>
      </c>
      <c r="G191" s="143">
        <f>Calc!C185</f>
        <v>0</v>
      </c>
      <c r="H191" s="143">
        <f>Calc!D185</f>
        <v>0</v>
      </c>
      <c r="I191" s="140">
        <v>0</v>
      </c>
      <c r="J191" s="140">
        <v>0</v>
      </c>
      <c r="K191" s="140">
        <v>0</v>
      </c>
      <c r="L191" s="140">
        <v>0</v>
      </c>
      <c r="M191" s="140">
        <v>0</v>
      </c>
      <c r="N191" s="143">
        <f>Calc!G185+Calc!H185</f>
        <v>0</v>
      </c>
      <c r="O191" s="140">
        <v>0</v>
      </c>
      <c r="P191" s="140">
        <v>0</v>
      </c>
      <c r="Q191" s="140">
        <v>0</v>
      </c>
      <c r="R191" s="134"/>
      <c r="S191" s="134"/>
      <c r="T191" s="134"/>
      <c r="U191" s="134"/>
    </row>
    <row r="192" spans="1:21" x14ac:dyDescent="0.25">
      <c r="A192" s="134"/>
      <c r="B192" s="134"/>
      <c r="C192" s="140">
        <v>177</v>
      </c>
      <c r="D192" s="141">
        <f ca="1">IFERROR(Calc!K186,0)</f>
        <v>49827</v>
      </c>
      <c r="E192" s="142">
        <f t="shared" ca="1" si="4"/>
        <v>30</v>
      </c>
      <c r="F192" s="143">
        <f t="shared" si="5"/>
        <v>0</v>
      </c>
      <c r="G192" s="143">
        <f>Calc!C186</f>
        <v>0</v>
      </c>
      <c r="H192" s="143">
        <f>Calc!D186</f>
        <v>0</v>
      </c>
      <c r="I192" s="140">
        <v>0</v>
      </c>
      <c r="J192" s="140">
        <v>0</v>
      </c>
      <c r="K192" s="140">
        <v>0</v>
      </c>
      <c r="L192" s="140">
        <v>0</v>
      </c>
      <c r="M192" s="140">
        <v>0</v>
      </c>
      <c r="N192" s="143">
        <f>Calc!G186+Calc!H186</f>
        <v>0</v>
      </c>
      <c r="O192" s="140">
        <v>0</v>
      </c>
      <c r="P192" s="140">
        <v>0</v>
      </c>
      <c r="Q192" s="140">
        <v>0</v>
      </c>
      <c r="R192" s="134"/>
      <c r="S192" s="134"/>
      <c r="T192" s="134"/>
      <c r="U192" s="134"/>
    </row>
    <row r="193" spans="1:21" x14ac:dyDescent="0.25">
      <c r="A193" s="134"/>
      <c r="B193" s="134"/>
      <c r="C193" s="140">
        <v>178</v>
      </c>
      <c r="D193" s="141">
        <f ca="1">IFERROR(Calc!K187,0)</f>
        <v>49857</v>
      </c>
      <c r="E193" s="142">
        <f t="shared" ca="1" si="4"/>
        <v>31</v>
      </c>
      <c r="F193" s="143">
        <f t="shared" si="5"/>
        <v>0</v>
      </c>
      <c r="G193" s="143">
        <f>Calc!C187</f>
        <v>0</v>
      </c>
      <c r="H193" s="143">
        <f>Calc!D187</f>
        <v>0</v>
      </c>
      <c r="I193" s="140">
        <v>0</v>
      </c>
      <c r="J193" s="140">
        <v>0</v>
      </c>
      <c r="K193" s="140">
        <v>0</v>
      </c>
      <c r="L193" s="140">
        <v>0</v>
      </c>
      <c r="M193" s="140">
        <v>0</v>
      </c>
      <c r="N193" s="143">
        <f>Calc!G187+Calc!H187</f>
        <v>0</v>
      </c>
      <c r="O193" s="140">
        <v>0</v>
      </c>
      <c r="P193" s="140">
        <v>0</v>
      </c>
      <c r="Q193" s="140">
        <v>0</v>
      </c>
      <c r="R193" s="134"/>
      <c r="S193" s="134"/>
      <c r="T193" s="134"/>
      <c r="U193" s="134"/>
    </row>
    <row r="194" spans="1:21" x14ac:dyDescent="0.25">
      <c r="A194" s="134"/>
      <c r="B194" s="134"/>
      <c r="C194" s="140">
        <v>179</v>
      </c>
      <c r="D194" s="141">
        <f ca="1">IFERROR(Calc!K188,0)</f>
        <v>49888</v>
      </c>
      <c r="E194" s="142">
        <f t="shared" ca="1" si="4"/>
        <v>31</v>
      </c>
      <c r="F194" s="143">
        <f t="shared" si="5"/>
        <v>0</v>
      </c>
      <c r="G194" s="143">
        <f>Calc!C188</f>
        <v>0</v>
      </c>
      <c r="H194" s="143">
        <f>Calc!D188</f>
        <v>0</v>
      </c>
      <c r="I194" s="140">
        <v>0</v>
      </c>
      <c r="J194" s="140">
        <v>0</v>
      </c>
      <c r="K194" s="140">
        <v>0</v>
      </c>
      <c r="L194" s="140">
        <v>0</v>
      </c>
      <c r="M194" s="140">
        <v>0</v>
      </c>
      <c r="N194" s="143">
        <f>Calc!G188+Calc!H188</f>
        <v>0</v>
      </c>
      <c r="O194" s="140">
        <v>0</v>
      </c>
      <c r="P194" s="140">
        <v>0</v>
      </c>
      <c r="Q194" s="140">
        <v>0</v>
      </c>
      <c r="R194" s="134"/>
      <c r="S194" s="134"/>
      <c r="T194" s="134"/>
      <c r="U194" s="134"/>
    </row>
    <row r="195" spans="1:21" x14ac:dyDescent="0.25">
      <c r="A195" s="134"/>
      <c r="B195" s="134"/>
      <c r="C195" s="140">
        <v>180</v>
      </c>
      <c r="D195" s="141">
        <f ca="1">IFERROR(Calc!K189,0)</f>
        <v>49919</v>
      </c>
      <c r="E195" s="142">
        <f t="shared" ca="1" si="4"/>
        <v>30</v>
      </c>
      <c r="F195" s="143">
        <f t="shared" si="5"/>
        <v>0</v>
      </c>
      <c r="G195" s="143">
        <f>Calc!C189</f>
        <v>0</v>
      </c>
      <c r="H195" s="143">
        <f>Calc!D189</f>
        <v>0</v>
      </c>
      <c r="I195" s="140">
        <v>0</v>
      </c>
      <c r="J195" s="140">
        <v>0</v>
      </c>
      <c r="K195" s="140">
        <v>0</v>
      </c>
      <c r="L195" s="140">
        <v>0</v>
      </c>
      <c r="M195" s="140">
        <v>0</v>
      </c>
      <c r="N195" s="143">
        <f>Calc!G189+Calc!H189</f>
        <v>0</v>
      </c>
      <c r="O195" s="140">
        <v>0</v>
      </c>
      <c r="P195" s="140">
        <v>0</v>
      </c>
      <c r="Q195" s="140">
        <v>0</v>
      </c>
      <c r="R195" s="134"/>
      <c r="S195" s="134"/>
      <c r="T195" s="134"/>
      <c r="U195" s="134"/>
    </row>
    <row r="196" spans="1:21" x14ac:dyDescent="0.25">
      <c r="A196" s="134"/>
      <c r="B196" s="134"/>
      <c r="C196" s="140">
        <v>181</v>
      </c>
      <c r="D196" s="141">
        <f ca="1">IFERROR(Calc!K190,0)</f>
        <v>49949</v>
      </c>
      <c r="E196" s="142">
        <f t="shared" ca="1" si="4"/>
        <v>31</v>
      </c>
      <c r="F196" s="143">
        <f t="shared" si="5"/>
        <v>0</v>
      </c>
      <c r="G196" s="143">
        <f>Calc!C190</f>
        <v>0</v>
      </c>
      <c r="H196" s="143">
        <f>Calc!D190</f>
        <v>0</v>
      </c>
      <c r="I196" s="140">
        <v>0</v>
      </c>
      <c r="J196" s="140">
        <v>0</v>
      </c>
      <c r="K196" s="140">
        <v>0</v>
      </c>
      <c r="L196" s="140">
        <v>0</v>
      </c>
      <c r="M196" s="140">
        <v>0</v>
      </c>
      <c r="N196" s="143">
        <f>Calc!G190+Calc!H190</f>
        <v>0</v>
      </c>
      <c r="O196" s="140">
        <v>0</v>
      </c>
      <c r="P196" s="140">
        <v>0</v>
      </c>
      <c r="Q196" s="140">
        <v>0</v>
      </c>
      <c r="R196" s="134"/>
      <c r="S196" s="134"/>
      <c r="T196" s="134"/>
      <c r="U196" s="134"/>
    </row>
    <row r="197" spans="1:21" x14ac:dyDescent="0.25">
      <c r="A197" s="134"/>
      <c r="B197" s="134"/>
      <c r="C197" s="140">
        <v>182</v>
      </c>
      <c r="D197" s="141">
        <f ca="1">IFERROR(Calc!K191,0)</f>
        <v>49980</v>
      </c>
      <c r="E197" s="142">
        <f t="shared" ca="1" si="4"/>
        <v>30</v>
      </c>
      <c r="F197" s="143">
        <f t="shared" si="5"/>
        <v>0</v>
      </c>
      <c r="G197" s="143">
        <f>Calc!C191</f>
        <v>0</v>
      </c>
      <c r="H197" s="143">
        <f>Calc!D191</f>
        <v>0</v>
      </c>
      <c r="I197" s="140">
        <v>0</v>
      </c>
      <c r="J197" s="140">
        <v>0</v>
      </c>
      <c r="K197" s="140">
        <v>0</v>
      </c>
      <c r="L197" s="140">
        <v>0</v>
      </c>
      <c r="M197" s="140">
        <v>0</v>
      </c>
      <c r="N197" s="143">
        <f>Calc!G191+Calc!H191</f>
        <v>0</v>
      </c>
      <c r="O197" s="140">
        <v>0</v>
      </c>
      <c r="P197" s="140">
        <v>0</v>
      </c>
      <c r="Q197" s="140">
        <v>0</v>
      </c>
      <c r="R197" s="134"/>
      <c r="S197" s="134"/>
      <c r="T197" s="134"/>
      <c r="U197" s="134"/>
    </row>
    <row r="198" spans="1:21" x14ac:dyDescent="0.25">
      <c r="A198" s="134"/>
      <c r="B198" s="134"/>
      <c r="C198" s="140">
        <v>183</v>
      </c>
      <c r="D198" s="141">
        <f ca="1">IFERROR(Calc!K192,0)</f>
        <v>50010</v>
      </c>
      <c r="E198" s="142">
        <f t="shared" ca="1" si="4"/>
        <v>31</v>
      </c>
      <c r="F198" s="143">
        <f t="shared" si="5"/>
        <v>0</v>
      </c>
      <c r="G198" s="143">
        <f>Calc!C192</f>
        <v>0</v>
      </c>
      <c r="H198" s="143">
        <f>Calc!D192</f>
        <v>0</v>
      </c>
      <c r="I198" s="140">
        <v>0</v>
      </c>
      <c r="J198" s="140">
        <v>0</v>
      </c>
      <c r="K198" s="140">
        <v>0</v>
      </c>
      <c r="L198" s="140">
        <v>0</v>
      </c>
      <c r="M198" s="140">
        <v>0</v>
      </c>
      <c r="N198" s="143">
        <f>Calc!G192+Calc!H192</f>
        <v>0</v>
      </c>
      <c r="O198" s="140">
        <v>0</v>
      </c>
      <c r="P198" s="140">
        <v>0</v>
      </c>
      <c r="Q198" s="140">
        <v>0</v>
      </c>
      <c r="R198" s="134"/>
      <c r="S198" s="134"/>
      <c r="T198" s="134"/>
      <c r="U198" s="134"/>
    </row>
    <row r="199" spans="1:21" x14ac:dyDescent="0.25">
      <c r="A199" s="134"/>
      <c r="B199" s="134"/>
      <c r="C199" s="140">
        <v>184</v>
      </c>
      <c r="D199" s="141">
        <f ca="1">IFERROR(Calc!K193,0)</f>
        <v>50041</v>
      </c>
      <c r="E199" s="142">
        <f t="shared" ca="1" si="4"/>
        <v>31</v>
      </c>
      <c r="F199" s="143">
        <f t="shared" si="5"/>
        <v>0</v>
      </c>
      <c r="G199" s="143">
        <f>Calc!C193</f>
        <v>0</v>
      </c>
      <c r="H199" s="143">
        <f>Calc!D193</f>
        <v>0</v>
      </c>
      <c r="I199" s="140">
        <v>0</v>
      </c>
      <c r="J199" s="140">
        <v>0</v>
      </c>
      <c r="K199" s="140">
        <v>0</v>
      </c>
      <c r="L199" s="140">
        <v>0</v>
      </c>
      <c r="M199" s="140">
        <v>0</v>
      </c>
      <c r="N199" s="143">
        <f>Calc!G193+Calc!H193</f>
        <v>0</v>
      </c>
      <c r="O199" s="140">
        <v>0</v>
      </c>
      <c r="P199" s="140">
        <v>0</v>
      </c>
      <c r="Q199" s="140">
        <v>0</v>
      </c>
      <c r="R199" s="134"/>
      <c r="S199" s="134"/>
      <c r="T199" s="134"/>
      <c r="U199" s="134"/>
    </row>
    <row r="200" spans="1:21" x14ac:dyDescent="0.25">
      <c r="A200" s="134"/>
      <c r="B200" s="134"/>
      <c r="C200" s="140">
        <v>185</v>
      </c>
      <c r="D200" s="141">
        <f ca="1">IFERROR(Calc!K194,0)</f>
        <v>50072</v>
      </c>
      <c r="E200" s="142">
        <f t="shared" ca="1" si="4"/>
        <v>28</v>
      </c>
      <c r="F200" s="143">
        <f t="shared" si="5"/>
        <v>0</v>
      </c>
      <c r="G200" s="143">
        <f>Calc!C194</f>
        <v>0</v>
      </c>
      <c r="H200" s="143">
        <f>Calc!D194</f>
        <v>0</v>
      </c>
      <c r="I200" s="140">
        <v>0</v>
      </c>
      <c r="J200" s="140">
        <v>0</v>
      </c>
      <c r="K200" s="140">
        <v>0</v>
      </c>
      <c r="L200" s="140">
        <v>0</v>
      </c>
      <c r="M200" s="140">
        <v>0</v>
      </c>
      <c r="N200" s="143">
        <f>Calc!G194+Calc!H194</f>
        <v>0</v>
      </c>
      <c r="O200" s="140">
        <v>0</v>
      </c>
      <c r="P200" s="140">
        <v>0</v>
      </c>
      <c r="Q200" s="140">
        <v>0</v>
      </c>
      <c r="R200" s="134"/>
      <c r="S200" s="134"/>
      <c r="T200" s="134"/>
      <c r="U200" s="134"/>
    </row>
    <row r="201" spans="1:21" x14ac:dyDescent="0.25">
      <c r="A201" s="134"/>
      <c r="B201" s="134"/>
      <c r="C201" s="140">
        <v>186</v>
      </c>
      <c r="D201" s="141">
        <f ca="1">IFERROR(Calc!K195,0)</f>
        <v>50100</v>
      </c>
      <c r="E201" s="142">
        <f t="shared" ca="1" si="4"/>
        <v>31</v>
      </c>
      <c r="F201" s="143">
        <f t="shared" si="5"/>
        <v>0</v>
      </c>
      <c r="G201" s="143">
        <f>Calc!C195</f>
        <v>0</v>
      </c>
      <c r="H201" s="143">
        <f>Calc!D195</f>
        <v>0</v>
      </c>
      <c r="I201" s="140">
        <v>0</v>
      </c>
      <c r="J201" s="140">
        <v>0</v>
      </c>
      <c r="K201" s="140">
        <v>0</v>
      </c>
      <c r="L201" s="140">
        <v>0</v>
      </c>
      <c r="M201" s="140">
        <v>0</v>
      </c>
      <c r="N201" s="143">
        <f>Calc!G195+Calc!H195</f>
        <v>0</v>
      </c>
      <c r="O201" s="140">
        <v>0</v>
      </c>
      <c r="P201" s="140">
        <v>0</v>
      </c>
      <c r="Q201" s="140">
        <v>0</v>
      </c>
      <c r="R201" s="134"/>
      <c r="S201" s="134"/>
      <c r="T201" s="134"/>
      <c r="U201" s="134"/>
    </row>
    <row r="202" spans="1:21" x14ac:dyDescent="0.25">
      <c r="A202" s="134"/>
      <c r="B202" s="134"/>
      <c r="C202" s="140">
        <v>187</v>
      </c>
      <c r="D202" s="141">
        <f ca="1">IFERROR(Calc!K196,0)</f>
        <v>50131</v>
      </c>
      <c r="E202" s="142">
        <f t="shared" ca="1" si="4"/>
        <v>30</v>
      </c>
      <c r="F202" s="143">
        <f t="shared" si="5"/>
        <v>0</v>
      </c>
      <c r="G202" s="143">
        <f>Calc!C196</f>
        <v>0</v>
      </c>
      <c r="H202" s="143">
        <f>Calc!D196</f>
        <v>0</v>
      </c>
      <c r="I202" s="140">
        <v>0</v>
      </c>
      <c r="J202" s="140">
        <v>0</v>
      </c>
      <c r="K202" s="140">
        <v>0</v>
      </c>
      <c r="L202" s="140">
        <v>0</v>
      </c>
      <c r="M202" s="140">
        <v>0</v>
      </c>
      <c r="N202" s="143">
        <f>Calc!G196+Calc!H196</f>
        <v>0</v>
      </c>
      <c r="O202" s="140">
        <v>0</v>
      </c>
      <c r="P202" s="140">
        <v>0</v>
      </c>
      <c r="Q202" s="140">
        <v>0</v>
      </c>
      <c r="R202" s="134"/>
      <c r="S202" s="134"/>
      <c r="T202" s="134"/>
      <c r="U202" s="134"/>
    </row>
    <row r="203" spans="1:21" x14ac:dyDescent="0.25">
      <c r="A203" s="134"/>
      <c r="B203" s="134"/>
      <c r="C203" s="140">
        <v>188</v>
      </c>
      <c r="D203" s="141">
        <f ca="1">IFERROR(Calc!K197,0)</f>
        <v>50161</v>
      </c>
      <c r="E203" s="142">
        <f t="shared" ca="1" si="4"/>
        <v>31</v>
      </c>
      <c r="F203" s="143">
        <f t="shared" si="5"/>
        <v>0</v>
      </c>
      <c r="G203" s="143">
        <f>Calc!C197</f>
        <v>0</v>
      </c>
      <c r="H203" s="143">
        <f>Calc!D197</f>
        <v>0</v>
      </c>
      <c r="I203" s="140">
        <v>0</v>
      </c>
      <c r="J203" s="140">
        <v>0</v>
      </c>
      <c r="K203" s="140">
        <v>0</v>
      </c>
      <c r="L203" s="140">
        <v>0</v>
      </c>
      <c r="M203" s="140">
        <v>0</v>
      </c>
      <c r="N203" s="143">
        <f>Calc!G197+Calc!H197</f>
        <v>0</v>
      </c>
      <c r="O203" s="140">
        <v>0</v>
      </c>
      <c r="P203" s="140">
        <v>0</v>
      </c>
      <c r="Q203" s="140">
        <v>0</v>
      </c>
      <c r="R203" s="134"/>
      <c r="S203" s="134"/>
      <c r="T203" s="134"/>
      <c r="U203" s="134"/>
    </row>
    <row r="204" spans="1:21" x14ac:dyDescent="0.25">
      <c r="A204" s="134"/>
      <c r="B204" s="134"/>
      <c r="C204" s="140">
        <v>189</v>
      </c>
      <c r="D204" s="141">
        <f ca="1">IFERROR(Calc!K198,0)</f>
        <v>50192</v>
      </c>
      <c r="E204" s="142">
        <f t="shared" ca="1" si="4"/>
        <v>30</v>
      </c>
      <c r="F204" s="143">
        <f t="shared" si="5"/>
        <v>0</v>
      </c>
      <c r="G204" s="143">
        <f>Calc!C198</f>
        <v>0</v>
      </c>
      <c r="H204" s="143">
        <f>Calc!D198</f>
        <v>0</v>
      </c>
      <c r="I204" s="140">
        <v>0</v>
      </c>
      <c r="J204" s="140">
        <v>0</v>
      </c>
      <c r="K204" s="140">
        <v>0</v>
      </c>
      <c r="L204" s="140">
        <v>0</v>
      </c>
      <c r="M204" s="140">
        <v>0</v>
      </c>
      <c r="N204" s="143">
        <f>Calc!G198+Calc!H198</f>
        <v>0</v>
      </c>
      <c r="O204" s="140">
        <v>0</v>
      </c>
      <c r="P204" s="140">
        <v>0</v>
      </c>
      <c r="Q204" s="140">
        <v>0</v>
      </c>
      <c r="R204" s="134"/>
      <c r="S204" s="134"/>
      <c r="T204" s="134"/>
      <c r="U204" s="134"/>
    </row>
    <row r="205" spans="1:21" x14ac:dyDescent="0.25">
      <c r="A205" s="134"/>
      <c r="B205" s="134"/>
      <c r="C205" s="140">
        <v>190</v>
      </c>
      <c r="D205" s="141">
        <f ca="1">IFERROR(Calc!K199,0)</f>
        <v>50222</v>
      </c>
      <c r="E205" s="142">
        <f t="shared" ca="1" si="4"/>
        <v>31</v>
      </c>
      <c r="F205" s="143">
        <f t="shared" si="5"/>
        <v>0</v>
      </c>
      <c r="G205" s="143">
        <f>Calc!C199</f>
        <v>0</v>
      </c>
      <c r="H205" s="143">
        <f>Calc!D199</f>
        <v>0</v>
      </c>
      <c r="I205" s="140">
        <v>0</v>
      </c>
      <c r="J205" s="140">
        <v>0</v>
      </c>
      <c r="K205" s="140">
        <v>0</v>
      </c>
      <c r="L205" s="140">
        <v>0</v>
      </c>
      <c r="M205" s="140">
        <v>0</v>
      </c>
      <c r="N205" s="143">
        <f>Calc!G199+Calc!H199</f>
        <v>0</v>
      </c>
      <c r="O205" s="140">
        <v>0</v>
      </c>
      <c r="P205" s="140">
        <v>0</v>
      </c>
      <c r="Q205" s="140">
        <v>0</v>
      </c>
      <c r="R205" s="134"/>
      <c r="S205" s="134"/>
      <c r="T205" s="134"/>
      <c r="U205" s="134"/>
    </row>
    <row r="206" spans="1:21" x14ac:dyDescent="0.25">
      <c r="A206" s="134"/>
      <c r="B206" s="134"/>
      <c r="C206" s="140">
        <v>191</v>
      </c>
      <c r="D206" s="141">
        <f ca="1">IFERROR(Calc!K200,0)</f>
        <v>50253</v>
      </c>
      <c r="E206" s="142">
        <f t="shared" ca="1" si="4"/>
        <v>31</v>
      </c>
      <c r="F206" s="143">
        <f t="shared" si="5"/>
        <v>0</v>
      </c>
      <c r="G206" s="143">
        <f>Calc!C200</f>
        <v>0</v>
      </c>
      <c r="H206" s="143">
        <f>Calc!D200</f>
        <v>0</v>
      </c>
      <c r="I206" s="140">
        <v>0</v>
      </c>
      <c r="J206" s="140">
        <v>0</v>
      </c>
      <c r="K206" s="140">
        <v>0</v>
      </c>
      <c r="L206" s="140">
        <v>0</v>
      </c>
      <c r="M206" s="140">
        <v>0</v>
      </c>
      <c r="N206" s="143">
        <f>Calc!G200+Calc!H200</f>
        <v>0</v>
      </c>
      <c r="O206" s="140">
        <v>0</v>
      </c>
      <c r="P206" s="140">
        <v>0</v>
      </c>
      <c r="Q206" s="140">
        <v>0</v>
      </c>
      <c r="R206" s="134"/>
      <c r="S206" s="134"/>
      <c r="T206" s="134"/>
      <c r="U206" s="134"/>
    </row>
    <row r="207" spans="1:21" x14ac:dyDescent="0.25">
      <c r="A207" s="134"/>
      <c r="B207" s="134"/>
      <c r="C207" s="140">
        <v>192</v>
      </c>
      <c r="D207" s="141">
        <f ca="1">IFERROR(Calc!K201,0)</f>
        <v>50284</v>
      </c>
      <c r="E207" s="142">
        <f t="shared" ca="1" si="4"/>
        <v>30</v>
      </c>
      <c r="F207" s="143">
        <f t="shared" si="5"/>
        <v>0</v>
      </c>
      <c r="G207" s="143">
        <f>Calc!C201</f>
        <v>0</v>
      </c>
      <c r="H207" s="143">
        <f>Calc!D201</f>
        <v>0</v>
      </c>
      <c r="I207" s="140">
        <v>0</v>
      </c>
      <c r="J207" s="140">
        <v>0</v>
      </c>
      <c r="K207" s="140">
        <v>0</v>
      </c>
      <c r="L207" s="140">
        <v>0</v>
      </c>
      <c r="M207" s="140">
        <v>0</v>
      </c>
      <c r="N207" s="143">
        <f>Calc!G201+Calc!H201</f>
        <v>0</v>
      </c>
      <c r="O207" s="140">
        <v>0</v>
      </c>
      <c r="P207" s="140">
        <v>0</v>
      </c>
      <c r="Q207" s="140">
        <v>0</v>
      </c>
      <c r="R207" s="134"/>
      <c r="S207" s="134"/>
      <c r="T207" s="134"/>
      <c r="U207" s="134"/>
    </row>
    <row r="208" spans="1:21" x14ac:dyDescent="0.25">
      <c r="A208" s="134"/>
      <c r="B208" s="134"/>
      <c r="C208" s="140">
        <v>193</v>
      </c>
      <c r="D208" s="141">
        <f ca="1">IFERROR(Calc!K202,0)</f>
        <v>50314</v>
      </c>
      <c r="E208" s="142">
        <f t="shared" ca="1" si="4"/>
        <v>31</v>
      </c>
      <c r="F208" s="143">
        <f t="shared" si="5"/>
        <v>0</v>
      </c>
      <c r="G208" s="143">
        <f>Calc!C202</f>
        <v>0</v>
      </c>
      <c r="H208" s="143">
        <f>Calc!D202</f>
        <v>0</v>
      </c>
      <c r="I208" s="140">
        <v>0</v>
      </c>
      <c r="J208" s="140">
        <v>0</v>
      </c>
      <c r="K208" s="140">
        <v>0</v>
      </c>
      <c r="L208" s="140">
        <v>0</v>
      </c>
      <c r="M208" s="140">
        <v>0</v>
      </c>
      <c r="N208" s="143">
        <f>Calc!G202+Calc!H202</f>
        <v>0</v>
      </c>
      <c r="O208" s="140">
        <v>0</v>
      </c>
      <c r="P208" s="140">
        <v>0</v>
      </c>
      <c r="Q208" s="140">
        <v>0</v>
      </c>
      <c r="R208" s="134"/>
      <c r="S208" s="134"/>
      <c r="T208" s="134"/>
      <c r="U208" s="134"/>
    </row>
    <row r="209" spans="1:21" x14ac:dyDescent="0.25">
      <c r="A209" s="134"/>
      <c r="B209" s="134"/>
      <c r="C209" s="140">
        <v>194</v>
      </c>
      <c r="D209" s="141">
        <f ca="1">IFERROR(Calc!K203,0)</f>
        <v>50345</v>
      </c>
      <c r="E209" s="142">
        <f t="shared" ref="E209:E256" ca="1" si="6">EOMONTH(D209,0)-D209+1</f>
        <v>30</v>
      </c>
      <c r="F209" s="143">
        <f t="shared" ref="F209:F256" si="7">SUM(G209:O209)</f>
        <v>0</v>
      </c>
      <c r="G209" s="143">
        <f>Calc!C203</f>
        <v>0</v>
      </c>
      <c r="H209" s="143">
        <f>Calc!D203</f>
        <v>0</v>
      </c>
      <c r="I209" s="140">
        <v>0</v>
      </c>
      <c r="J209" s="140">
        <v>0</v>
      </c>
      <c r="K209" s="140">
        <v>0</v>
      </c>
      <c r="L209" s="140">
        <v>0</v>
      </c>
      <c r="M209" s="140">
        <v>0</v>
      </c>
      <c r="N209" s="143">
        <f>Calc!G203+Calc!H203</f>
        <v>0</v>
      </c>
      <c r="O209" s="140">
        <v>0</v>
      </c>
      <c r="P209" s="140">
        <v>0</v>
      </c>
      <c r="Q209" s="140">
        <v>0</v>
      </c>
      <c r="R209" s="134"/>
      <c r="S209" s="134"/>
      <c r="T209" s="134"/>
      <c r="U209" s="134"/>
    </row>
    <row r="210" spans="1:21" x14ac:dyDescent="0.25">
      <c r="A210" s="134"/>
      <c r="B210" s="134"/>
      <c r="C210" s="140">
        <v>195</v>
      </c>
      <c r="D210" s="141">
        <f ca="1">IFERROR(Calc!K204,0)</f>
        <v>50375</v>
      </c>
      <c r="E210" s="142">
        <f t="shared" ca="1" si="6"/>
        <v>31</v>
      </c>
      <c r="F210" s="143">
        <f t="shared" si="7"/>
        <v>0</v>
      </c>
      <c r="G210" s="143">
        <f>Calc!C204</f>
        <v>0</v>
      </c>
      <c r="H210" s="143">
        <f>Calc!D204</f>
        <v>0</v>
      </c>
      <c r="I210" s="140">
        <v>0</v>
      </c>
      <c r="J210" s="140">
        <v>0</v>
      </c>
      <c r="K210" s="140">
        <v>0</v>
      </c>
      <c r="L210" s="140">
        <v>0</v>
      </c>
      <c r="M210" s="140">
        <v>0</v>
      </c>
      <c r="N210" s="143">
        <f>Calc!G204+Calc!H204</f>
        <v>0</v>
      </c>
      <c r="O210" s="140">
        <v>0</v>
      </c>
      <c r="P210" s="140">
        <v>0</v>
      </c>
      <c r="Q210" s="140">
        <v>0</v>
      </c>
      <c r="R210" s="134"/>
      <c r="S210" s="134"/>
      <c r="T210" s="134"/>
      <c r="U210" s="134"/>
    </row>
    <row r="211" spans="1:21" x14ac:dyDescent="0.25">
      <c r="A211" s="134"/>
      <c r="B211" s="134"/>
      <c r="C211" s="140">
        <v>196</v>
      </c>
      <c r="D211" s="141">
        <f ca="1">IFERROR(Calc!K205,0)</f>
        <v>50406</v>
      </c>
      <c r="E211" s="142">
        <f t="shared" ca="1" si="6"/>
        <v>31</v>
      </c>
      <c r="F211" s="143">
        <f t="shared" si="7"/>
        <v>0</v>
      </c>
      <c r="G211" s="143">
        <f>Calc!C205</f>
        <v>0</v>
      </c>
      <c r="H211" s="143">
        <f>Calc!D205</f>
        <v>0</v>
      </c>
      <c r="I211" s="140">
        <v>0</v>
      </c>
      <c r="J211" s="140">
        <v>0</v>
      </c>
      <c r="K211" s="140">
        <v>0</v>
      </c>
      <c r="L211" s="140">
        <v>0</v>
      </c>
      <c r="M211" s="140">
        <v>0</v>
      </c>
      <c r="N211" s="143">
        <f>Calc!G205+Calc!H205</f>
        <v>0</v>
      </c>
      <c r="O211" s="140">
        <v>0</v>
      </c>
      <c r="P211" s="140">
        <v>0</v>
      </c>
      <c r="Q211" s="140">
        <v>0</v>
      </c>
      <c r="R211" s="134"/>
      <c r="S211" s="134"/>
      <c r="T211" s="134"/>
      <c r="U211" s="134"/>
    </row>
    <row r="212" spans="1:21" x14ac:dyDescent="0.25">
      <c r="A212" s="134"/>
      <c r="B212" s="134"/>
      <c r="C212" s="140">
        <v>197</v>
      </c>
      <c r="D212" s="141">
        <f ca="1">IFERROR(Calc!K206,0)</f>
        <v>50437</v>
      </c>
      <c r="E212" s="142">
        <f t="shared" ca="1" si="6"/>
        <v>28</v>
      </c>
      <c r="F212" s="143">
        <f t="shared" si="7"/>
        <v>0</v>
      </c>
      <c r="G212" s="143">
        <f>Calc!C206</f>
        <v>0</v>
      </c>
      <c r="H212" s="143">
        <f>Calc!D206</f>
        <v>0</v>
      </c>
      <c r="I212" s="140">
        <v>0</v>
      </c>
      <c r="J212" s="140">
        <v>0</v>
      </c>
      <c r="K212" s="140">
        <v>0</v>
      </c>
      <c r="L212" s="140">
        <v>0</v>
      </c>
      <c r="M212" s="140">
        <v>0</v>
      </c>
      <c r="N212" s="143">
        <f>Calc!G206+Calc!H206</f>
        <v>0</v>
      </c>
      <c r="O212" s="140">
        <v>0</v>
      </c>
      <c r="P212" s="140">
        <v>0</v>
      </c>
      <c r="Q212" s="140">
        <v>0</v>
      </c>
      <c r="R212" s="134"/>
      <c r="S212" s="134"/>
      <c r="T212" s="134"/>
      <c r="U212" s="134"/>
    </row>
    <row r="213" spans="1:21" x14ac:dyDescent="0.25">
      <c r="A213" s="134"/>
      <c r="B213" s="134"/>
      <c r="C213" s="140">
        <v>198</v>
      </c>
      <c r="D213" s="141">
        <f ca="1">IFERROR(Calc!K207,0)</f>
        <v>50465</v>
      </c>
      <c r="E213" s="142">
        <f t="shared" ca="1" si="6"/>
        <v>31</v>
      </c>
      <c r="F213" s="143">
        <f t="shared" si="7"/>
        <v>0</v>
      </c>
      <c r="G213" s="143">
        <f>Calc!C207</f>
        <v>0</v>
      </c>
      <c r="H213" s="143">
        <f>Calc!D207</f>
        <v>0</v>
      </c>
      <c r="I213" s="140">
        <v>0</v>
      </c>
      <c r="J213" s="140">
        <v>0</v>
      </c>
      <c r="K213" s="140">
        <v>0</v>
      </c>
      <c r="L213" s="140">
        <v>0</v>
      </c>
      <c r="M213" s="140">
        <v>0</v>
      </c>
      <c r="N213" s="143">
        <f>Calc!G207+Calc!H207</f>
        <v>0</v>
      </c>
      <c r="O213" s="140">
        <v>0</v>
      </c>
      <c r="P213" s="140">
        <v>0</v>
      </c>
      <c r="Q213" s="140">
        <v>0</v>
      </c>
      <c r="R213" s="134"/>
      <c r="S213" s="134"/>
      <c r="T213" s="134"/>
      <c r="U213" s="134"/>
    </row>
    <row r="214" spans="1:21" x14ac:dyDescent="0.25">
      <c r="A214" s="134"/>
      <c r="B214" s="134"/>
      <c r="C214" s="140">
        <v>199</v>
      </c>
      <c r="D214" s="141">
        <f ca="1">IFERROR(Calc!K208,0)</f>
        <v>50496</v>
      </c>
      <c r="E214" s="142">
        <f t="shared" ca="1" si="6"/>
        <v>30</v>
      </c>
      <c r="F214" s="143">
        <f t="shared" si="7"/>
        <v>0</v>
      </c>
      <c r="G214" s="143">
        <f>Calc!C208</f>
        <v>0</v>
      </c>
      <c r="H214" s="143">
        <f>Calc!D208</f>
        <v>0</v>
      </c>
      <c r="I214" s="140">
        <v>0</v>
      </c>
      <c r="J214" s="140">
        <v>0</v>
      </c>
      <c r="K214" s="140">
        <v>0</v>
      </c>
      <c r="L214" s="140">
        <v>0</v>
      </c>
      <c r="M214" s="140">
        <v>0</v>
      </c>
      <c r="N214" s="143">
        <f>Calc!G208+Calc!H208</f>
        <v>0</v>
      </c>
      <c r="O214" s="140">
        <v>0</v>
      </c>
      <c r="P214" s="140">
        <v>0</v>
      </c>
      <c r="Q214" s="140">
        <v>0</v>
      </c>
      <c r="R214" s="134"/>
      <c r="S214" s="134"/>
      <c r="T214" s="134"/>
      <c r="U214" s="134"/>
    </row>
    <row r="215" spans="1:21" x14ac:dyDescent="0.25">
      <c r="A215" s="134"/>
      <c r="B215" s="134"/>
      <c r="C215" s="140">
        <v>200</v>
      </c>
      <c r="D215" s="141">
        <f ca="1">IFERROR(Calc!K209,0)</f>
        <v>50526</v>
      </c>
      <c r="E215" s="142">
        <f t="shared" ca="1" si="6"/>
        <v>31</v>
      </c>
      <c r="F215" s="143">
        <f t="shared" si="7"/>
        <v>0</v>
      </c>
      <c r="G215" s="143">
        <f>Calc!C209</f>
        <v>0</v>
      </c>
      <c r="H215" s="143">
        <f>Calc!D209</f>
        <v>0</v>
      </c>
      <c r="I215" s="140">
        <v>0</v>
      </c>
      <c r="J215" s="140">
        <v>0</v>
      </c>
      <c r="K215" s="140">
        <v>0</v>
      </c>
      <c r="L215" s="140">
        <v>0</v>
      </c>
      <c r="M215" s="140">
        <v>0</v>
      </c>
      <c r="N215" s="143">
        <f>Calc!G209+Calc!H209</f>
        <v>0</v>
      </c>
      <c r="O215" s="140">
        <v>0</v>
      </c>
      <c r="P215" s="140">
        <v>0</v>
      </c>
      <c r="Q215" s="140">
        <v>0</v>
      </c>
      <c r="R215" s="134"/>
      <c r="S215" s="134"/>
      <c r="T215" s="134"/>
      <c r="U215" s="134"/>
    </row>
    <row r="216" spans="1:21" x14ac:dyDescent="0.25">
      <c r="A216" s="134"/>
      <c r="B216" s="134"/>
      <c r="C216" s="140">
        <v>201</v>
      </c>
      <c r="D216" s="141">
        <f ca="1">IFERROR(Calc!K210,0)</f>
        <v>50557</v>
      </c>
      <c r="E216" s="142">
        <f t="shared" ca="1" si="6"/>
        <v>30</v>
      </c>
      <c r="F216" s="143">
        <f t="shared" si="7"/>
        <v>0</v>
      </c>
      <c r="G216" s="143">
        <f>Calc!C210</f>
        <v>0</v>
      </c>
      <c r="H216" s="143">
        <f>Calc!D210</f>
        <v>0</v>
      </c>
      <c r="I216" s="140">
        <v>0</v>
      </c>
      <c r="J216" s="140">
        <v>0</v>
      </c>
      <c r="K216" s="140">
        <v>0</v>
      </c>
      <c r="L216" s="140">
        <v>0</v>
      </c>
      <c r="M216" s="140">
        <v>0</v>
      </c>
      <c r="N216" s="143">
        <f>Calc!G210+Calc!H210</f>
        <v>0</v>
      </c>
      <c r="O216" s="140">
        <v>0</v>
      </c>
      <c r="P216" s="140">
        <v>0</v>
      </c>
      <c r="Q216" s="140">
        <v>0</v>
      </c>
      <c r="R216" s="134"/>
      <c r="S216" s="134"/>
      <c r="T216" s="134"/>
      <c r="U216" s="134"/>
    </row>
    <row r="217" spans="1:21" x14ac:dyDescent="0.25">
      <c r="A217" s="134"/>
      <c r="B217" s="134"/>
      <c r="C217" s="140">
        <v>202</v>
      </c>
      <c r="D217" s="141">
        <f ca="1">IFERROR(Calc!K211,0)</f>
        <v>50587</v>
      </c>
      <c r="E217" s="142">
        <f t="shared" ca="1" si="6"/>
        <v>31</v>
      </c>
      <c r="F217" s="143">
        <f t="shared" si="7"/>
        <v>0</v>
      </c>
      <c r="G217" s="143">
        <f>Calc!C211</f>
        <v>0</v>
      </c>
      <c r="H217" s="143">
        <f>Calc!D211</f>
        <v>0</v>
      </c>
      <c r="I217" s="140">
        <v>0</v>
      </c>
      <c r="J217" s="140">
        <v>0</v>
      </c>
      <c r="K217" s="140">
        <v>0</v>
      </c>
      <c r="L217" s="140">
        <v>0</v>
      </c>
      <c r="M217" s="140">
        <v>0</v>
      </c>
      <c r="N217" s="143">
        <f>Calc!G211+Calc!H211</f>
        <v>0</v>
      </c>
      <c r="O217" s="140">
        <v>0</v>
      </c>
      <c r="P217" s="140">
        <v>0</v>
      </c>
      <c r="Q217" s="140">
        <v>0</v>
      </c>
      <c r="R217" s="134"/>
      <c r="S217" s="134"/>
      <c r="T217" s="134"/>
      <c r="U217" s="134"/>
    </row>
    <row r="218" spans="1:21" x14ac:dyDescent="0.25">
      <c r="A218" s="134"/>
      <c r="B218" s="134"/>
      <c r="C218" s="140">
        <v>203</v>
      </c>
      <c r="D218" s="141">
        <f ca="1">IFERROR(Calc!K212,0)</f>
        <v>50618</v>
      </c>
      <c r="E218" s="142">
        <f t="shared" ca="1" si="6"/>
        <v>31</v>
      </c>
      <c r="F218" s="143">
        <f t="shared" si="7"/>
        <v>0</v>
      </c>
      <c r="G218" s="143">
        <f>Calc!C212</f>
        <v>0</v>
      </c>
      <c r="H218" s="143">
        <f>Calc!D212</f>
        <v>0</v>
      </c>
      <c r="I218" s="140">
        <v>0</v>
      </c>
      <c r="J218" s="140">
        <v>0</v>
      </c>
      <c r="K218" s="140">
        <v>0</v>
      </c>
      <c r="L218" s="140">
        <v>0</v>
      </c>
      <c r="M218" s="140">
        <v>0</v>
      </c>
      <c r="N218" s="143">
        <f>Calc!G212+Calc!H212</f>
        <v>0</v>
      </c>
      <c r="O218" s="140">
        <v>0</v>
      </c>
      <c r="P218" s="140">
        <v>0</v>
      </c>
      <c r="Q218" s="140">
        <v>0</v>
      </c>
      <c r="R218" s="134"/>
      <c r="S218" s="134"/>
      <c r="T218" s="134"/>
      <c r="U218" s="134"/>
    </row>
    <row r="219" spans="1:21" x14ac:dyDescent="0.25">
      <c r="A219" s="134"/>
      <c r="B219" s="134"/>
      <c r="C219" s="140">
        <v>204</v>
      </c>
      <c r="D219" s="141">
        <f ca="1">IFERROR(Calc!K213,0)</f>
        <v>50649</v>
      </c>
      <c r="E219" s="142">
        <f t="shared" ca="1" si="6"/>
        <v>30</v>
      </c>
      <c r="F219" s="143">
        <f t="shared" si="7"/>
        <v>0</v>
      </c>
      <c r="G219" s="143">
        <f>Calc!C213</f>
        <v>0</v>
      </c>
      <c r="H219" s="143">
        <f>Calc!D213</f>
        <v>0</v>
      </c>
      <c r="I219" s="140">
        <v>0</v>
      </c>
      <c r="J219" s="140">
        <v>0</v>
      </c>
      <c r="K219" s="140">
        <v>0</v>
      </c>
      <c r="L219" s="140">
        <v>0</v>
      </c>
      <c r="M219" s="140">
        <v>0</v>
      </c>
      <c r="N219" s="143">
        <f>Calc!G213+Calc!H213</f>
        <v>0</v>
      </c>
      <c r="O219" s="140">
        <v>0</v>
      </c>
      <c r="P219" s="140">
        <v>0</v>
      </c>
      <c r="Q219" s="140">
        <v>0</v>
      </c>
      <c r="R219" s="134"/>
      <c r="S219" s="134"/>
      <c r="T219" s="134"/>
      <c r="U219" s="134"/>
    </row>
    <row r="220" spans="1:21" x14ac:dyDescent="0.25">
      <c r="A220" s="134"/>
      <c r="B220" s="134"/>
      <c r="C220" s="140">
        <v>205</v>
      </c>
      <c r="D220" s="141">
        <f ca="1">IFERROR(Calc!K214,0)</f>
        <v>50679</v>
      </c>
      <c r="E220" s="142">
        <f t="shared" ca="1" si="6"/>
        <v>31</v>
      </c>
      <c r="F220" s="143">
        <f t="shared" si="7"/>
        <v>0</v>
      </c>
      <c r="G220" s="143">
        <f>Calc!C214</f>
        <v>0</v>
      </c>
      <c r="H220" s="143">
        <f>Calc!D214</f>
        <v>0</v>
      </c>
      <c r="I220" s="140">
        <v>0</v>
      </c>
      <c r="J220" s="140">
        <v>0</v>
      </c>
      <c r="K220" s="140">
        <v>0</v>
      </c>
      <c r="L220" s="140">
        <v>0</v>
      </c>
      <c r="M220" s="140">
        <v>0</v>
      </c>
      <c r="N220" s="143">
        <f>Calc!G214+Calc!H214</f>
        <v>0</v>
      </c>
      <c r="O220" s="140">
        <v>0</v>
      </c>
      <c r="P220" s="140">
        <v>0</v>
      </c>
      <c r="Q220" s="140">
        <v>0</v>
      </c>
      <c r="R220" s="134"/>
      <c r="S220" s="134"/>
      <c r="T220" s="134"/>
      <c r="U220" s="134"/>
    </row>
    <row r="221" spans="1:21" x14ac:dyDescent="0.25">
      <c r="A221" s="134"/>
      <c r="B221" s="134"/>
      <c r="C221" s="140">
        <v>206</v>
      </c>
      <c r="D221" s="141">
        <f ca="1">IFERROR(Calc!K215,0)</f>
        <v>50710</v>
      </c>
      <c r="E221" s="142">
        <f t="shared" ca="1" si="6"/>
        <v>30</v>
      </c>
      <c r="F221" s="143">
        <f t="shared" si="7"/>
        <v>0</v>
      </c>
      <c r="G221" s="143">
        <f>Calc!C215</f>
        <v>0</v>
      </c>
      <c r="H221" s="143">
        <f>Calc!D215</f>
        <v>0</v>
      </c>
      <c r="I221" s="140">
        <v>0</v>
      </c>
      <c r="J221" s="140">
        <v>0</v>
      </c>
      <c r="K221" s="140">
        <v>0</v>
      </c>
      <c r="L221" s="140">
        <v>0</v>
      </c>
      <c r="M221" s="140">
        <v>0</v>
      </c>
      <c r="N221" s="143">
        <f>Calc!G215+Calc!H215</f>
        <v>0</v>
      </c>
      <c r="O221" s="140">
        <v>0</v>
      </c>
      <c r="P221" s="140">
        <v>0</v>
      </c>
      <c r="Q221" s="140">
        <v>0</v>
      </c>
      <c r="R221" s="134"/>
      <c r="S221" s="134"/>
      <c r="T221" s="134"/>
      <c r="U221" s="134"/>
    </row>
    <row r="222" spans="1:21" x14ac:dyDescent="0.25">
      <c r="A222" s="134"/>
      <c r="B222" s="134"/>
      <c r="C222" s="140">
        <v>207</v>
      </c>
      <c r="D222" s="141">
        <f ca="1">IFERROR(Calc!K216,0)</f>
        <v>50740</v>
      </c>
      <c r="E222" s="142">
        <f t="shared" ca="1" si="6"/>
        <v>31</v>
      </c>
      <c r="F222" s="143">
        <f t="shared" si="7"/>
        <v>0</v>
      </c>
      <c r="G222" s="143">
        <f>Calc!C216</f>
        <v>0</v>
      </c>
      <c r="H222" s="143">
        <f>Calc!D216</f>
        <v>0</v>
      </c>
      <c r="I222" s="140">
        <v>0</v>
      </c>
      <c r="J222" s="140">
        <v>0</v>
      </c>
      <c r="K222" s="140">
        <v>0</v>
      </c>
      <c r="L222" s="140">
        <v>0</v>
      </c>
      <c r="M222" s="140">
        <v>0</v>
      </c>
      <c r="N222" s="143">
        <f>Calc!G216+Calc!H216</f>
        <v>0</v>
      </c>
      <c r="O222" s="140">
        <v>0</v>
      </c>
      <c r="P222" s="140">
        <v>0</v>
      </c>
      <c r="Q222" s="140">
        <v>0</v>
      </c>
      <c r="R222" s="134"/>
      <c r="S222" s="134"/>
      <c r="T222" s="134"/>
      <c r="U222" s="134"/>
    </row>
    <row r="223" spans="1:21" x14ac:dyDescent="0.25">
      <c r="A223" s="134"/>
      <c r="B223" s="134"/>
      <c r="C223" s="140">
        <v>208</v>
      </c>
      <c r="D223" s="141">
        <f ca="1">IFERROR(Calc!K217,0)</f>
        <v>50771</v>
      </c>
      <c r="E223" s="142">
        <f t="shared" ca="1" si="6"/>
        <v>31</v>
      </c>
      <c r="F223" s="143">
        <f t="shared" si="7"/>
        <v>0</v>
      </c>
      <c r="G223" s="143">
        <f>Calc!C217</f>
        <v>0</v>
      </c>
      <c r="H223" s="143">
        <f>Calc!D217</f>
        <v>0</v>
      </c>
      <c r="I223" s="140">
        <v>0</v>
      </c>
      <c r="J223" s="140">
        <v>0</v>
      </c>
      <c r="K223" s="140">
        <v>0</v>
      </c>
      <c r="L223" s="140">
        <v>0</v>
      </c>
      <c r="M223" s="140">
        <v>0</v>
      </c>
      <c r="N223" s="143">
        <f>Calc!G217+Calc!H217</f>
        <v>0</v>
      </c>
      <c r="O223" s="140">
        <v>0</v>
      </c>
      <c r="P223" s="140">
        <v>0</v>
      </c>
      <c r="Q223" s="140">
        <v>0</v>
      </c>
      <c r="R223" s="134"/>
      <c r="S223" s="134"/>
      <c r="T223" s="134"/>
      <c r="U223" s="134"/>
    </row>
    <row r="224" spans="1:21" x14ac:dyDescent="0.25">
      <c r="A224" s="134"/>
      <c r="B224" s="134"/>
      <c r="C224" s="140">
        <v>209</v>
      </c>
      <c r="D224" s="141">
        <f ca="1">IFERROR(Calc!K218,0)</f>
        <v>50802</v>
      </c>
      <c r="E224" s="142">
        <f t="shared" ca="1" si="6"/>
        <v>28</v>
      </c>
      <c r="F224" s="143">
        <f t="shared" si="7"/>
        <v>0</v>
      </c>
      <c r="G224" s="143">
        <f>Calc!C218</f>
        <v>0</v>
      </c>
      <c r="H224" s="143">
        <f>Calc!D218</f>
        <v>0</v>
      </c>
      <c r="I224" s="140">
        <v>0</v>
      </c>
      <c r="J224" s="140">
        <v>0</v>
      </c>
      <c r="K224" s="140">
        <v>0</v>
      </c>
      <c r="L224" s="140">
        <v>0</v>
      </c>
      <c r="M224" s="140">
        <v>0</v>
      </c>
      <c r="N224" s="143">
        <f>Calc!G218+Calc!H218</f>
        <v>0</v>
      </c>
      <c r="O224" s="140">
        <v>0</v>
      </c>
      <c r="P224" s="140">
        <v>0</v>
      </c>
      <c r="Q224" s="140">
        <v>0</v>
      </c>
      <c r="R224" s="134"/>
      <c r="S224" s="134"/>
      <c r="T224" s="134"/>
      <c r="U224" s="134"/>
    </row>
    <row r="225" spans="1:21" x14ac:dyDescent="0.25">
      <c r="A225" s="134"/>
      <c r="B225" s="134"/>
      <c r="C225" s="140">
        <v>210</v>
      </c>
      <c r="D225" s="141">
        <f ca="1">IFERROR(Calc!K219,0)</f>
        <v>50830</v>
      </c>
      <c r="E225" s="142">
        <f t="shared" ca="1" si="6"/>
        <v>31</v>
      </c>
      <c r="F225" s="143">
        <f t="shared" si="7"/>
        <v>0</v>
      </c>
      <c r="G225" s="143">
        <f>Calc!C219</f>
        <v>0</v>
      </c>
      <c r="H225" s="143">
        <f>Calc!D219</f>
        <v>0</v>
      </c>
      <c r="I225" s="140">
        <v>0</v>
      </c>
      <c r="J225" s="140">
        <v>0</v>
      </c>
      <c r="K225" s="140">
        <v>0</v>
      </c>
      <c r="L225" s="140">
        <v>0</v>
      </c>
      <c r="M225" s="140">
        <v>0</v>
      </c>
      <c r="N225" s="143">
        <f>Calc!G219+Calc!H219</f>
        <v>0</v>
      </c>
      <c r="O225" s="140">
        <v>0</v>
      </c>
      <c r="P225" s="140">
        <v>0</v>
      </c>
      <c r="Q225" s="140">
        <v>0</v>
      </c>
      <c r="R225" s="134"/>
      <c r="S225" s="134"/>
      <c r="T225" s="134"/>
      <c r="U225" s="134"/>
    </row>
    <row r="226" spans="1:21" x14ac:dyDescent="0.25">
      <c r="A226" s="134"/>
      <c r="B226" s="134"/>
      <c r="C226" s="140">
        <v>211</v>
      </c>
      <c r="D226" s="141">
        <f ca="1">IFERROR(Calc!K220,0)</f>
        <v>50861</v>
      </c>
      <c r="E226" s="142">
        <f t="shared" ca="1" si="6"/>
        <v>30</v>
      </c>
      <c r="F226" s="143">
        <f t="shared" si="7"/>
        <v>0</v>
      </c>
      <c r="G226" s="143">
        <f>Calc!C220</f>
        <v>0</v>
      </c>
      <c r="H226" s="143">
        <f>Calc!D220</f>
        <v>0</v>
      </c>
      <c r="I226" s="140">
        <v>0</v>
      </c>
      <c r="J226" s="140">
        <v>0</v>
      </c>
      <c r="K226" s="140">
        <v>0</v>
      </c>
      <c r="L226" s="140">
        <v>0</v>
      </c>
      <c r="M226" s="140">
        <v>0</v>
      </c>
      <c r="N226" s="143">
        <f>Calc!G220+Calc!H220</f>
        <v>0</v>
      </c>
      <c r="O226" s="140">
        <v>0</v>
      </c>
      <c r="P226" s="140">
        <v>0</v>
      </c>
      <c r="Q226" s="140">
        <v>0</v>
      </c>
      <c r="R226" s="134"/>
      <c r="S226" s="134"/>
      <c r="T226" s="134"/>
      <c r="U226" s="134"/>
    </row>
    <row r="227" spans="1:21" x14ac:dyDescent="0.25">
      <c r="A227" s="134"/>
      <c r="B227" s="134"/>
      <c r="C227" s="140">
        <v>212</v>
      </c>
      <c r="D227" s="141">
        <f ca="1">IFERROR(Calc!K221,0)</f>
        <v>50891</v>
      </c>
      <c r="E227" s="142">
        <f t="shared" ca="1" si="6"/>
        <v>31</v>
      </c>
      <c r="F227" s="143">
        <f t="shared" si="7"/>
        <v>0</v>
      </c>
      <c r="G227" s="143">
        <f>Calc!C221</f>
        <v>0</v>
      </c>
      <c r="H227" s="143">
        <f>Calc!D221</f>
        <v>0</v>
      </c>
      <c r="I227" s="140">
        <v>0</v>
      </c>
      <c r="J227" s="140">
        <v>0</v>
      </c>
      <c r="K227" s="140">
        <v>0</v>
      </c>
      <c r="L227" s="140">
        <v>0</v>
      </c>
      <c r="M227" s="140">
        <v>0</v>
      </c>
      <c r="N227" s="143">
        <f>Calc!G221+Calc!H221</f>
        <v>0</v>
      </c>
      <c r="O227" s="140">
        <v>0</v>
      </c>
      <c r="P227" s="140">
        <v>0</v>
      </c>
      <c r="Q227" s="140">
        <v>0</v>
      </c>
      <c r="R227" s="134"/>
      <c r="S227" s="134"/>
      <c r="T227" s="134"/>
      <c r="U227" s="134"/>
    </row>
    <row r="228" spans="1:21" x14ac:dyDescent="0.25">
      <c r="A228" s="134"/>
      <c r="B228" s="134"/>
      <c r="C228" s="140">
        <v>213</v>
      </c>
      <c r="D228" s="141">
        <f ca="1">IFERROR(Calc!K222,0)</f>
        <v>50922</v>
      </c>
      <c r="E228" s="142">
        <f t="shared" ca="1" si="6"/>
        <v>30</v>
      </c>
      <c r="F228" s="143">
        <f t="shared" si="7"/>
        <v>0</v>
      </c>
      <c r="G228" s="143">
        <f>Calc!C222</f>
        <v>0</v>
      </c>
      <c r="H228" s="143">
        <f>Calc!D222</f>
        <v>0</v>
      </c>
      <c r="I228" s="140">
        <v>0</v>
      </c>
      <c r="J228" s="140">
        <v>0</v>
      </c>
      <c r="K228" s="140">
        <v>0</v>
      </c>
      <c r="L228" s="140">
        <v>0</v>
      </c>
      <c r="M228" s="140">
        <v>0</v>
      </c>
      <c r="N228" s="143">
        <f>Calc!G222+Calc!H222</f>
        <v>0</v>
      </c>
      <c r="O228" s="140">
        <v>0</v>
      </c>
      <c r="P228" s="140">
        <v>0</v>
      </c>
      <c r="Q228" s="140">
        <v>0</v>
      </c>
      <c r="R228" s="134"/>
      <c r="S228" s="134"/>
      <c r="T228" s="134"/>
      <c r="U228" s="134"/>
    </row>
    <row r="229" spans="1:21" x14ac:dyDescent="0.25">
      <c r="A229" s="134"/>
      <c r="B229" s="134"/>
      <c r="C229" s="140">
        <v>214</v>
      </c>
      <c r="D229" s="141">
        <f ca="1">IFERROR(Calc!K223,0)</f>
        <v>50952</v>
      </c>
      <c r="E229" s="142">
        <f t="shared" ca="1" si="6"/>
        <v>31</v>
      </c>
      <c r="F229" s="143">
        <f t="shared" si="7"/>
        <v>0</v>
      </c>
      <c r="G229" s="143">
        <f>Calc!C223</f>
        <v>0</v>
      </c>
      <c r="H229" s="143">
        <f>Calc!D223</f>
        <v>0</v>
      </c>
      <c r="I229" s="140">
        <v>0</v>
      </c>
      <c r="J229" s="140">
        <v>0</v>
      </c>
      <c r="K229" s="140">
        <v>0</v>
      </c>
      <c r="L229" s="140">
        <v>0</v>
      </c>
      <c r="M229" s="140">
        <v>0</v>
      </c>
      <c r="N229" s="143">
        <f>Calc!G223+Calc!H223</f>
        <v>0</v>
      </c>
      <c r="O229" s="140">
        <v>0</v>
      </c>
      <c r="P229" s="140">
        <v>0</v>
      </c>
      <c r="Q229" s="140">
        <v>0</v>
      </c>
      <c r="R229" s="134"/>
      <c r="S229" s="134"/>
      <c r="T229" s="134"/>
      <c r="U229" s="134"/>
    </row>
    <row r="230" spans="1:21" x14ac:dyDescent="0.25">
      <c r="A230" s="134"/>
      <c r="B230" s="134"/>
      <c r="C230" s="140">
        <v>215</v>
      </c>
      <c r="D230" s="141">
        <f ca="1">IFERROR(Calc!K224,0)</f>
        <v>50983</v>
      </c>
      <c r="E230" s="142">
        <f t="shared" ca="1" si="6"/>
        <v>31</v>
      </c>
      <c r="F230" s="143">
        <f t="shared" si="7"/>
        <v>0</v>
      </c>
      <c r="G230" s="143">
        <f>Calc!C224</f>
        <v>0</v>
      </c>
      <c r="H230" s="143">
        <f>Calc!D224</f>
        <v>0</v>
      </c>
      <c r="I230" s="140">
        <v>0</v>
      </c>
      <c r="J230" s="140">
        <v>0</v>
      </c>
      <c r="K230" s="140">
        <v>0</v>
      </c>
      <c r="L230" s="140">
        <v>0</v>
      </c>
      <c r="M230" s="140">
        <v>0</v>
      </c>
      <c r="N230" s="143">
        <f>Calc!G224+Calc!H224</f>
        <v>0</v>
      </c>
      <c r="O230" s="140">
        <v>0</v>
      </c>
      <c r="P230" s="140">
        <v>0</v>
      </c>
      <c r="Q230" s="140">
        <v>0</v>
      </c>
      <c r="R230" s="134"/>
      <c r="S230" s="134"/>
      <c r="T230" s="134"/>
      <c r="U230" s="134"/>
    </row>
    <row r="231" spans="1:21" x14ac:dyDescent="0.25">
      <c r="A231" s="134"/>
      <c r="B231" s="134"/>
      <c r="C231" s="140">
        <v>216</v>
      </c>
      <c r="D231" s="141">
        <f ca="1">IFERROR(Calc!K225,0)</f>
        <v>51014</v>
      </c>
      <c r="E231" s="142">
        <f t="shared" ca="1" si="6"/>
        <v>30</v>
      </c>
      <c r="F231" s="143">
        <f t="shared" si="7"/>
        <v>0</v>
      </c>
      <c r="G231" s="143">
        <f>Calc!C225</f>
        <v>0</v>
      </c>
      <c r="H231" s="143">
        <f>Calc!D225</f>
        <v>0</v>
      </c>
      <c r="I231" s="140">
        <v>0</v>
      </c>
      <c r="J231" s="140">
        <v>0</v>
      </c>
      <c r="K231" s="140">
        <v>0</v>
      </c>
      <c r="L231" s="140">
        <v>0</v>
      </c>
      <c r="M231" s="140">
        <v>0</v>
      </c>
      <c r="N231" s="143">
        <f>Calc!G225+Calc!H225</f>
        <v>0</v>
      </c>
      <c r="O231" s="140">
        <v>0</v>
      </c>
      <c r="P231" s="140">
        <v>0</v>
      </c>
      <c r="Q231" s="140">
        <v>0</v>
      </c>
      <c r="R231" s="134"/>
      <c r="S231" s="134"/>
      <c r="T231" s="134"/>
      <c r="U231" s="134"/>
    </row>
    <row r="232" spans="1:21" x14ac:dyDescent="0.25">
      <c r="A232" s="134"/>
      <c r="B232" s="134"/>
      <c r="C232" s="140">
        <v>217</v>
      </c>
      <c r="D232" s="141">
        <f ca="1">IFERROR(Calc!K226,0)</f>
        <v>51044</v>
      </c>
      <c r="E232" s="142">
        <f t="shared" ca="1" si="6"/>
        <v>31</v>
      </c>
      <c r="F232" s="143">
        <f t="shared" si="7"/>
        <v>0</v>
      </c>
      <c r="G232" s="143">
        <f>Calc!C226</f>
        <v>0</v>
      </c>
      <c r="H232" s="143">
        <f>Calc!D226</f>
        <v>0</v>
      </c>
      <c r="I232" s="140">
        <v>0</v>
      </c>
      <c r="J232" s="140">
        <v>0</v>
      </c>
      <c r="K232" s="140">
        <v>0</v>
      </c>
      <c r="L232" s="140">
        <v>0</v>
      </c>
      <c r="M232" s="140">
        <v>0</v>
      </c>
      <c r="N232" s="143">
        <f>Calc!G226+Calc!H226</f>
        <v>0</v>
      </c>
      <c r="O232" s="140">
        <v>0</v>
      </c>
      <c r="P232" s="140">
        <v>0</v>
      </c>
      <c r="Q232" s="140">
        <v>0</v>
      </c>
      <c r="R232" s="134"/>
      <c r="S232" s="134"/>
      <c r="T232" s="134"/>
      <c r="U232" s="134"/>
    </row>
    <row r="233" spans="1:21" x14ac:dyDescent="0.25">
      <c r="A233" s="134"/>
      <c r="B233" s="134"/>
      <c r="C233" s="140">
        <v>218</v>
      </c>
      <c r="D233" s="141">
        <f ca="1">IFERROR(Calc!K227,0)</f>
        <v>51075</v>
      </c>
      <c r="E233" s="142">
        <f t="shared" ca="1" si="6"/>
        <v>30</v>
      </c>
      <c r="F233" s="143">
        <f t="shared" si="7"/>
        <v>0</v>
      </c>
      <c r="G233" s="143">
        <f>Calc!C227</f>
        <v>0</v>
      </c>
      <c r="H233" s="143">
        <f>Calc!D227</f>
        <v>0</v>
      </c>
      <c r="I233" s="140">
        <v>0</v>
      </c>
      <c r="J233" s="140">
        <v>0</v>
      </c>
      <c r="K233" s="140">
        <v>0</v>
      </c>
      <c r="L233" s="140">
        <v>0</v>
      </c>
      <c r="M233" s="140">
        <v>0</v>
      </c>
      <c r="N233" s="143">
        <f>Calc!G227+Calc!H227</f>
        <v>0</v>
      </c>
      <c r="O233" s="140">
        <v>0</v>
      </c>
      <c r="P233" s="140">
        <v>0</v>
      </c>
      <c r="Q233" s="140">
        <v>0</v>
      </c>
      <c r="R233" s="134"/>
      <c r="S233" s="134"/>
      <c r="T233" s="134"/>
      <c r="U233" s="134"/>
    </row>
    <row r="234" spans="1:21" x14ac:dyDescent="0.25">
      <c r="A234" s="134"/>
      <c r="B234" s="134"/>
      <c r="C234" s="140">
        <v>219</v>
      </c>
      <c r="D234" s="141">
        <f ca="1">IFERROR(Calc!K228,0)</f>
        <v>51105</v>
      </c>
      <c r="E234" s="142">
        <f t="shared" ca="1" si="6"/>
        <v>31</v>
      </c>
      <c r="F234" s="143">
        <f t="shared" si="7"/>
        <v>0</v>
      </c>
      <c r="G234" s="143">
        <f>Calc!C228</f>
        <v>0</v>
      </c>
      <c r="H234" s="143">
        <f>Calc!D228</f>
        <v>0</v>
      </c>
      <c r="I234" s="140">
        <v>0</v>
      </c>
      <c r="J234" s="140">
        <v>0</v>
      </c>
      <c r="K234" s="140">
        <v>0</v>
      </c>
      <c r="L234" s="140">
        <v>0</v>
      </c>
      <c r="M234" s="140">
        <v>0</v>
      </c>
      <c r="N234" s="143">
        <f>Calc!G228+Calc!H228</f>
        <v>0</v>
      </c>
      <c r="O234" s="140">
        <v>0</v>
      </c>
      <c r="P234" s="140">
        <v>0</v>
      </c>
      <c r="Q234" s="140">
        <v>0</v>
      </c>
      <c r="R234" s="134"/>
      <c r="S234" s="134"/>
      <c r="T234" s="134"/>
      <c r="U234" s="134"/>
    </row>
    <row r="235" spans="1:21" x14ac:dyDescent="0.25">
      <c r="A235" s="134"/>
      <c r="B235" s="134"/>
      <c r="C235" s="140">
        <v>220</v>
      </c>
      <c r="D235" s="141">
        <f ca="1">IFERROR(Calc!K229,0)</f>
        <v>51136</v>
      </c>
      <c r="E235" s="142">
        <f t="shared" ca="1" si="6"/>
        <v>31</v>
      </c>
      <c r="F235" s="143">
        <f t="shared" si="7"/>
        <v>0</v>
      </c>
      <c r="G235" s="143">
        <f>Calc!C229</f>
        <v>0</v>
      </c>
      <c r="H235" s="143">
        <f>Calc!D229</f>
        <v>0</v>
      </c>
      <c r="I235" s="140">
        <v>0</v>
      </c>
      <c r="J235" s="140">
        <v>0</v>
      </c>
      <c r="K235" s="140">
        <v>0</v>
      </c>
      <c r="L235" s="140">
        <v>0</v>
      </c>
      <c r="M235" s="140">
        <v>0</v>
      </c>
      <c r="N235" s="143">
        <f>Calc!G229+Calc!H229</f>
        <v>0</v>
      </c>
      <c r="O235" s="140">
        <v>0</v>
      </c>
      <c r="P235" s="140">
        <v>0</v>
      </c>
      <c r="Q235" s="140">
        <v>0</v>
      </c>
      <c r="R235" s="134"/>
      <c r="S235" s="134"/>
      <c r="T235" s="134"/>
      <c r="U235" s="134"/>
    </row>
    <row r="236" spans="1:21" x14ac:dyDescent="0.25">
      <c r="A236" s="134"/>
      <c r="B236" s="134"/>
      <c r="C236" s="140">
        <v>221</v>
      </c>
      <c r="D236" s="141">
        <f ca="1">IFERROR(Calc!K230,0)</f>
        <v>51167</v>
      </c>
      <c r="E236" s="142">
        <f t="shared" ca="1" si="6"/>
        <v>29</v>
      </c>
      <c r="F236" s="143">
        <f t="shared" si="7"/>
        <v>0</v>
      </c>
      <c r="G236" s="143">
        <f>Calc!C230</f>
        <v>0</v>
      </c>
      <c r="H236" s="143">
        <f>Calc!D230</f>
        <v>0</v>
      </c>
      <c r="I236" s="140">
        <v>0</v>
      </c>
      <c r="J236" s="140">
        <v>0</v>
      </c>
      <c r="K236" s="140">
        <v>0</v>
      </c>
      <c r="L236" s="140">
        <v>0</v>
      </c>
      <c r="M236" s="140">
        <v>0</v>
      </c>
      <c r="N236" s="143">
        <f>Calc!G230+Calc!H230</f>
        <v>0</v>
      </c>
      <c r="O236" s="140">
        <v>0</v>
      </c>
      <c r="P236" s="140">
        <v>0</v>
      </c>
      <c r="Q236" s="140">
        <v>0</v>
      </c>
      <c r="R236" s="134"/>
      <c r="S236" s="134"/>
      <c r="T236" s="134"/>
      <c r="U236" s="134"/>
    </row>
    <row r="237" spans="1:21" x14ac:dyDescent="0.25">
      <c r="A237" s="134"/>
      <c r="B237" s="134"/>
      <c r="C237" s="140">
        <v>222</v>
      </c>
      <c r="D237" s="141">
        <f ca="1">IFERROR(Calc!K231,0)</f>
        <v>51196</v>
      </c>
      <c r="E237" s="142">
        <f t="shared" ca="1" si="6"/>
        <v>31</v>
      </c>
      <c r="F237" s="143">
        <f t="shared" si="7"/>
        <v>0</v>
      </c>
      <c r="G237" s="143">
        <f>Calc!C231</f>
        <v>0</v>
      </c>
      <c r="H237" s="143">
        <f>Calc!D231</f>
        <v>0</v>
      </c>
      <c r="I237" s="140">
        <v>0</v>
      </c>
      <c r="J237" s="140">
        <v>0</v>
      </c>
      <c r="K237" s="140">
        <v>0</v>
      </c>
      <c r="L237" s="140">
        <v>0</v>
      </c>
      <c r="M237" s="140">
        <v>0</v>
      </c>
      <c r="N237" s="143">
        <f>Calc!G231+Calc!H231</f>
        <v>0</v>
      </c>
      <c r="O237" s="140">
        <v>0</v>
      </c>
      <c r="P237" s="140">
        <v>0</v>
      </c>
      <c r="Q237" s="140">
        <v>0</v>
      </c>
      <c r="R237" s="134"/>
      <c r="S237" s="134"/>
      <c r="T237" s="134"/>
      <c r="U237" s="134"/>
    </row>
    <row r="238" spans="1:21" x14ac:dyDescent="0.25">
      <c r="A238" s="134"/>
      <c r="B238" s="134"/>
      <c r="C238" s="140">
        <v>223</v>
      </c>
      <c r="D238" s="141">
        <f ca="1">IFERROR(Calc!K232,0)</f>
        <v>51227</v>
      </c>
      <c r="E238" s="142">
        <f t="shared" ca="1" si="6"/>
        <v>30</v>
      </c>
      <c r="F238" s="143">
        <f t="shared" si="7"/>
        <v>0</v>
      </c>
      <c r="G238" s="143">
        <f>Calc!C232</f>
        <v>0</v>
      </c>
      <c r="H238" s="143">
        <f>Calc!D232</f>
        <v>0</v>
      </c>
      <c r="I238" s="140">
        <v>0</v>
      </c>
      <c r="J238" s="140">
        <v>0</v>
      </c>
      <c r="K238" s="140">
        <v>0</v>
      </c>
      <c r="L238" s="140">
        <v>0</v>
      </c>
      <c r="M238" s="140">
        <v>0</v>
      </c>
      <c r="N238" s="143">
        <f>Calc!G232+Calc!H232</f>
        <v>0</v>
      </c>
      <c r="O238" s="140">
        <v>0</v>
      </c>
      <c r="P238" s="140">
        <v>0</v>
      </c>
      <c r="Q238" s="140">
        <v>0</v>
      </c>
      <c r="R238" s="134"/>
      <c r="S238" s="134"/>
      <c r="T238" s="134"/>
      <c r="U238" s="134"/>
    </row>
    <row r="239" spans="1:21" x14ac:dyDescent="0.25">
      <c r="A239" s="134"/>
      <c r="B239" s="134"/>
      <c r="C239" s="140">
        <v>224</v>
      </c>
      <c r="D239" s="141">
        <f ca="1">IFERROR(Calc!K233,0)</f>
        <v>51257</v>
      </c>
      <c r="E239" s="142">
        <f t="shared" ca="1" si="6"/>
        <v>31</v>
      </c>
      <c r="F239" s="143">
        <f t="shared" si="7"/>
        <v>0</v>
      </c>
      <c r="G239" s="143">
        <f>Calc!C233</f>
        <v>0</v>
      </c>
      <c r="H239" s="143">
        <f>Calc!D233</f>
        <v>0</v>
      </c>
      <c r="I239" s="140">
        <v>0</v>
      </c>
      <c r="J239" s="140">
        <v>0</v>
      </c>
      <c r="K239" s="140">
        <v>0</v>
      </c>
      <c r="L239" s="140">
        <v>0</v>
      </c>
      <c r="M239" s="140">
        <v>0</v>
      </c>
      <c r="N239" s="143">
        <f>Calc!G233+Calc!H233</f>
        <v>0</v>
      </c>
      <c r="O239" s="140">
        <v>0</v>
      </c>
      <c r="P239" s="140">
        <v>0</v>
      </c>
      <c r="Q239" s="140">
        <v>0</v>
      </c>
      <c r="R239" s="134"/>
      <c r="S239" s="134"/>
      <c r="T239" s="134"/>
      <c r="U239" s="134"/>
    </row>
    <row r="240" spans="1:21" x14ac:dyDescent="0.25">
      <c r="A240" s="134"/>
      <c r="B240" s="134"/>
      <c r="C240" s="140">
        <v>225</v>
      </c>
      <c r="D240" s="141">
        <f ca="1">IFERROR(Calc!K234,0)</f>
        <v>51288</v>
      </c>
      <c r="E240" s="142">
        <f t="shared" ca="1" si="6"/>
        <v>30</v>
      </c>
      <c r="F240" s="143">
        <f t="shared" si="7"/>
        <v>0</v>
      </c>
      <c r="G240" s="143">
        <f>Calc!C234</f>
        <v>0</v>
      </c>
      <c r="H240" s="143">
        <f>Calc!D234</f>
        <v>0</v>
      </c>
      <c r="I240" s="140">
        <v>0</v>
      </c>
      <c r="J240" s="140">
        <v>0</v>
      </c>
      <c r="K240" s="140">
        <v>0</v>
      </c>
      <c r="L240" s="140">
        <v>0</v>
      </c>
      <c r="M240" s="140">
        <v>0</v>
      </c>
      <c r="N240" s="143">
        <f>Calc!G234+Calc!H234</f>
        <v>0</v>
      </c>
      <c r="O240" s="140">
        <v>0</v>
      </c>
      <c r="P240" s="140">
        <v>0</v>
      </c>
      <c r="Q240" s="140">
        <v>0</v>
      </c>
      <c r="R240" s="134"/>
      <c r="S240" s="134"/>
      <c r="T240" s="134"/>
      <c r="U240" s="134"/>
    </row>
    <row r="241" spans="1:21" x14ac:dyDescent="0.25">
      <c r="A241" s="134"/>
      <c r="B241" s="134"/>
      <c r="C241" s="140">
        <v>226</v>
      </c>
      <c r="D241" s="141">
        <f ca="1">IFERROR(Calc!K235,0)</f>
        <v>51318</v>
      </c>
      <c r="E241" s="142">
        <f t="shared" ca="1" si="6"/>
        <v>31</v>
      </c>
      <c r="F241" s="143">
        <f t="shared" si="7"/>
        <v>0</v>
      </c>
      <c r="G241" s="143">
        <f>Calc!C235</f>
        <v>0</v>
      </c>
      <c r="H241" s="143">
        <f>Calc!D235</f>
        <v>0</v>
      </c>
      <c r="I241" s="140">
        <v>0</v>
      </c>
      <c r="J241" s="140">
        <v>0</v>
      </c>
      <c r="K241" s="140">
        <v>0</v>
      </c>
      <c r="L241" s="140">
        <v>0</v>
      </c>
      <c r="M241" s="140">
        <v>0</v>
      </c>
      <c r="N241" s="143">
        <f>Calc!G235+Calc!H235</f>
        <v>0</v>
      </c>
      <c r="O241" s="140">
        <v>0</v>
      </c>
      <c r="P241" s="140">
        <v>0</v>
      </c>
      <c r="Q241" s="140">
        <v>0</v>
      </c>
      <c r="R241" s="134"/>
      <c r="S241" s="134"/>
      <c r="T241" s="134"/>
      <c r="U241" s="134"/>
    </row>
    <row r="242" spans="1:21" x14ac:dyDescent="0.25">
      <c r="A242" s="134"/>
      <c r="B242" s="134"/>
      <c r="C242" s="140">
        <v>227</v>
      </c>
      <c r="D242" s="141">
        <f ca="1">IFERROR(Calc!K236,0)</f>
        <v>51349</v>
      </c>
      <c r="E242" s="142">
        <f t="shared" ca="1" si="6"/>
        <v>31</v>
      </c>
      <c r="F242" s="143">
        <f t="shared" si="7"/>
        <v>0</v>
      </c>
      <c r="G242" s="143">
        <f>Calc!C236</f>
        <v>0</v>
      </c>
      <c r="H242" s="143">
        <f>Calc!D236</f>
        <v>0</v>
      </c>
      <c r="I242" s="140">
        <v>0</v>
      </c>
      <c r="J242" s="140">
        <v>0</v>
      </c>
      <c r="K242" s="140">
        <v>0</v>
      </c>
      <c r="L242" s="140">
        <v>0</v>
      </c>
      <c r="M242" s="140">
        <v>0</v>
      </c>
      <c r="N242" s="143">
        <f>Calc!G236+Calc!H236</f>
        <v>0</v>
      </c>
      <c r="O242" s="140">
        <v>0</v>
      </c>
      <c r="P242" s="140">
        <v>0</v>
      </c>
      <c r="Q242" s="140">
        <v>0</v>
      </c>
      <c r="R242" s="134"/>
      <c r="S242" s="134"/>
      <c r="T242" s="134"/>
      <c r="U242" s="134"/>
    </row>
    <row r="243" spans="1:21" x14ac:dyDescent="0.25">
      <c r="A243" s="134"/>
      <c r="B243" s="134"/>
      <c r="C243" s="140">
        <v>228</v>
      </c>
      <c r="D243" s="141">
        <f ca="1">IFERROR(Calc!K237,0)</f>
        <v>51380</v>
      </c>
      <c r="E243" s="142">
        <f t="shared" ca="1" si="6"/>
        <v>30</v>
      </c>
      <c r="F243" s="143">
        <f t="shared" si="7"/>
        <v>0</v>
      </c>
      <c r="G243" s="143">
        <f>Calc!C237</f>
        <v>0</v>
      </c>
      <c r="H243" s="143">
        <f>Calc!D237</f>
        <v>0</v>
      </c>
      <c r="I243" s="140">
        <v>0</v>
      </c>
      <c r="J243" s="140">
        <v>0</v>
      </c>
      <c r="K243" s="140">
        <v>0</v>
      </c>
      <c r="L243" s="140">
        <v>0</v>
      </c>
      <c r="M243" s="140">
        <v>0</v>
      </c>
      <c r="N243" s="143">
        <f>Calc!G237+Calc!H237</f>
        <v>0</v>
      </c>
      <c r="O243" s="140">
        <v>0</v>
      </c>
      <c r="P243" s="140">
        <v>0</v>
      </c>
      <c r="Q243" s="140">
        <v>0</v>
      </c>
      <c r="R243" s="134"/>
      <c r="S243" s="134"/>
      <c r="T243" s="134"/>
      <c r="U243" s="134"/>
    </row>
    <row r="244" spans="1:21" x14ac:dyDescent="0.25">
      <c r="A244" s="134"/>
      <c r="B244" s="134"/>
      <c r="C244" s="140">
        <v>229</v>
      </c>
      <c r="D244" s="141">
        <f ca="1">IFERROR(Calc!K238,0)</f>
        <v>51410</v>
      </c>
      <c r="E244" s="142">
        <f t="shared" ca="1" si="6"/>
        <v>31</v>
      </c>
      <c r="F244" s="143">
        <f t="shared" si="7"/>
        <v>0</v>
      </c>
      <c r="G244" s="143">
        <f>Calc!C238</f>
        <v>0</v>
      </c>
      <c r="H244" s="143">
        <f>Calc!D238</f>
        <v>0</v>
      </c>
      <c r="I244" s="140">
        <v>0</v>
      </c>
      <c r="J244" s="140">
        <v>0</v>
      </c>
      <c r="K244" s="140">
        <v>0</v>
      </c>
      <c r="L244" s="140">
        <v>0</v>
      </c>
      <c r="M244" s="140">
        <v>0</v>
      </c>
      <c r="N244" s="143">
        <f>Calc!G238+Calc!H238</f>
        <v>0</v>
      </c>
      <c r="O244" s="140">
        <v>0</v>
      </c>
      <c r="P244" s="140">
        <v>0</v>
      </c>
      <c r="Q244" s="140">
        <v>0</v>
      </c>
      <c r="R244" s="134"/>
      <c r="S244" s="134"/>
      <c r="T244" s="134"/>
      <c r="U244" s="134"/>
    </row>
    <row r="245" spans="1:21" x14ac:dyDescent="0.25">
      <c r="A245" s="134"/>
      <c r="B245" s="134"/>
      <c r="C245" s="140">
        <v>230</v>
      </c>
      <c r="D245" s="141">
        <f ca="1">IFERROR(Calc!K239,0)</f>
        <v>51441</v>
      </c>
      <c r="E245" s="142">
        <f t="shared" ca="1" si="6"/>
        <v>30</v>
      </c>
      <c r="F245" s="143">
        <f t="shared" si="7"/>
        <v>0</v>
      </c>
      <c r="G245" s="143">
        <f>Calc!C239</f>
        <v>0</v>
      </c>
      <c r="H245" s="143">
        <f>Calc!D239</f>
        <v>0</v>
      </c>
      <c r="I245" s="140">
        <v>0</v>
      </c>
      <c r="J245" s="140">
        <v>0</v>
      </c>
      <c r="K245" s="140">
        <v>0</v>
      </c>
      <c r="L245" s="140">
        <v>0</v>
      </c>
      <c r="M245" s="140">
        <v>0</v>
      </c>
      <c r="N245" s="143">
        <f>Calc!G239+Calc!H239</f>
        <v>0</v>
      </c>
      <c r="O245" s="140">
        <v>0</v>
      </c>
      <c r="P245" s="140">
        <v>0</v>
      </c>
      <c r="Q245" s="140">
        <v>0</v>
      </c>
      <c r="R245" s="134"/>
      <c r="S245" s="134"/>
      <c r="T245" s="134"/>
      <c r="U245" s="134"/>
    </row>
    <row r="246" spans="1:21" x14ac:dyDescent="0.25">
      <c r="A246" s="134"/>
      <c r="B246" s="134"/>
      <c r="C246" s="140">
        <v>231</v>
      </c>
      <c r="D246" s="141">
        <f ca="1">IFERROR(Calc!K240,0)</f>
        <v>51471</v>
      </c>
      <c r="E246" s="142">
        <f t="shared" ca="1" si="6"/>
        <v>31</v>
      </c>
      <c r="F246" s="143">
        <f t="shared" si="7"/>
        <v>0</v>
      </c>
      <c r="G246" s="143">
        <f>Calc!C240</f>
        <v>0</v>
      </c>
      <c r="H246" s="143">
        <f>Calc!D240</f>
        <v>0</v>
      </c>
      <c r="I246" s="140">
        <v>0</v>
      </c>
      <c r="J246" s="140">
        <v>0</v>
      </c>
      <c r="K246" s="140">
        <v>0</v>
      </c>
      <c r="L246" s="140">
        <v>0</v>
      </c>
      <c r="M246" s="140">
        <v>0</v>
      </c>
      <c r="N246" s="143">
        <f>Calc!G240+Calc!H240</f>
        <v>0</v>
      </c>
      <c r="O246" s="140">
        <v>0</v>
      </c>
      <c r="P246" s="140">
        <v>0</v>
      </c>
      <c r="Q246" s="140">
        <v>0</v>
      </c>
      <c r="R246" s="134"/>
      <c r="S246" s="134"/>
      <c r="T246" s="134"/>
      <c r="U246" s="134"/>
    </row>
    <row r="247" spans="1:21" x14ac:dyDescent="0.25">
      <c r="A247" s="134"/>
      <c r="B247" s="134"/>
      <c r="C247" s="140">
        <v>232</v>
      </c>
      <c r="D247" s="141">
        <f ca="1">IFERROR(Calc!K241,0)</f>
        <v>51502</v>
      </c>
      <c r="E247" s="142">
        <f t="shared" ca="1" si="6"/>
        <v>31</v>
      </c>
      <c r="F247" s="143">
        <f t="shared" si="7"/>
        <v>0</v>
      </c>
      <c r="G247" s="143">
        <f>Calc!C241</f>
        <v>0</v>
      </c>
      <c r="H247" s="143">
        <f>Calc!D241</f>
        <v>0</v>
      </c>
      <c r="I247" s="140">
        <v>0</v>
      </c>
      <c r="J247" s="140">
        <v>0</v>
      </c>
      <c r="K247" s="140">
        <v>0</v>
      </c>
      <c r="L247" s="140">
        <v>0</v>
      </c>
      <c r="M247" s="140">
        <v>0</v>
      </c>
      <c r="N247" s="143">
        <f>Calc!G241+Calc!H241</f>
        <v>0</v>
      </c>
      <c r="O247" s="140">
        <v>0</v>
      </c>
      <c r="P247" s="140">
        <v>0</v>
      </c>
      <c r="Q247" s="140">
        <v>0</v>
      </c>
      <c r="R247" s="134"/>
      <c r="S247" s="134"/>
      <c r="T247" s="134"/>
      <c r="U247" s="134"/>
    </row>
    <row r="248" spans="1:21" x14ac:dyDescent="0.25">
      <c r="A248" s="134"/>
      <c r="B248" s="134"/>
      <c r="C248" s="140">
        <v>233</v>
      </c>
      <c r="D248" s="141">
        <f ca="1">IFERROR(Calc!K242,0)</f>
        <v>51533</v>
      </c>
      <c r="E248" s="142">
        <f t="shared" ca="1" si="6"/>
        <v>28</v>
      </c>
      <c r="F248" s="143">
        <f t="shared" si="7"/>
        <v>0</v>
      </c>
      <c r="G248" s="143">
        <f>Calc!C242</f>
        <v>0</v>
      </c>
      <c r="H248" s="143">
        <f>Calc!D242</f>
        <v>0</v>
      </c>
      <c r="I248" s="140">
        <v>0</v>
      </c>
      <c r="J248" s="140">
        <v>0</v>
      </c>
      <c r="K248" s="140">
        <v>0</v>
      </c>
      <c r="L248" s="140">
        <v>0</v>
      </c>
      <c r="M248" s="140">
        <v>0</v>
      </c>
      <c r="N248" s="143">
        <f>Calc!G242+Calc!H242</f>
        <v>0</v>
      </c>
      <c r="O248" s="140">
        <v>0</v>
      </c>
      <c r="P248" s="140">
        <v>0</v>
      </c>
      <c r="Q248" s="140">
        <v>0</v>
      </c>
      <c r="R248" s="134"/>
      <c r="S248" s="134"/>
      <c r="T248" s="134"/>
      <c r="U248" s="134"/>
    </row>
    <row r="249" spans="1:21" x14ac:dyDescent="0.25">
      <c r="A249" s="134"/>
      <c r="B249" s="134"/>
      <c r="C249" s="140">
        <v>234</v>
      </c>
      <c r="D249" s="141">
        <f ca="1">IFERROR(Calc!K243,0)</f>
        <v>51561</v>
      </c>
      <c r="E249" s="142">
        <f t="shared" ca="1" si="6"/>
        <v>31</v>
      </c>
      <c r="F249" s="143">
        <f t="shared" si="7"/>
        <v>0</v>
      </c>
      <c r="G249" s="143">
        <f>Calc!C243</f>
        <v>0</v>
      </c>
      <c r="H249" s="143">
        <f>Calc!D243</f>
        <v>0</v>
      </c>
      <c r="I249" s="140">
        <v>0</v>
      </c>
      <c r="J249" s="140">
        <v>0</v>
      </c>
      <c r="K249" s="140">
        <v>0</v>
      </c>
      <c r="L249" s="140">
        <v>0</v>
      </c>
      <c r="M249" s="140">
        <v>0</v>
      </c>
      <c r="N249" s="143">
        <f>Calc!G243+Calc!H243</f>
        <v>0</v>
      </c>
      <c r="O249" s="140">
        <v>0</v>
      </c>
      <c r="P249" s="140">
        <v>0</v>
      </c>
      <c r="Q249" s="140">
        <v>0</v>
      </c>
      <c r="R249" s="134"/>
      <c r="S249" s="134"/>
      <c r="T249" s="134"/>
      <c r="U249" s="134"/>
    </row>
    <row r="250" spans="1:21" x14ac:dyDescent="0.25">
      <c r="A250" s="134"/>
      <c r="B250" s="134"/>
      <c r="C250" s="140">
        <v>235</v>
      </c>
      <c r="D250" s="141">
        <f ca="1">IFERROR(Calc!K244,0)</f>
        <v>51592</v>
      </c>
      <c r="E250" s="142">
        <f t="shared" ca="1" si="6"/>
        <v>30</v>
      </c>
      <c r="F250" s="143">
        <f t="shared" si="7"/>
        <v>0</v>
      </c>
      <c r="G250" s="143">
        <f>Calc!C244</f>
        <v>0</v>
      </c>
      <c r="H250" s="143">
        <f>Calc!D244</f>
        <v>0</v>
      </c>
      <c r="I250" s="140">
        <v>0</v>
      </c>
      <c r="J250" s="140">
        <v>0</v>
      </c>
      <c r="K250" s="140">
        <v>0</v>
      </c>
      <c r="L250" s="140">
        <v>0</v>
      </c>
      <c r="M250" s="140">
        <v>0</v>
      </c>
      <c r="N250" s="143">
        <f>Calc!G244+Calc!H244</f>
        <v>0</v>
      </c>
      <c r="O250" s="140">
        <v>0</v>
      </c>
      <c r="P250" s="140">
        <v>0</v>
      </c>
      <c r="Q250" s="140">
        <v>0</v>
      </c>
      <c r="R250" s="134"/>
      <c r="S250" s="134"/>
      <c r="T250" s="134"/>
      <c r="U250" s="134"/>
    </row>
    <row r="251" spans="1:21" x14ac:dyDescent="0.25">
      <c r="A251" s="134"/>
      <c r="B251" s="134"/>
      <c r="C251" s="140">
        <v>236</v>
      </c>
      <c r="D251" s="141">
        <f ca="1">IFERROR(Calc!K245,0)</f>
        <v>51622</v>
      </c>
      <c r="E251" s="142">
        <f t="shared" ca="1" si="6"/>
        <v>31</v>
      </c>
      <c r="F251" s="143">
        <f t="shared" si="7"/>
        <v>0</v>
      </c>
      <c r="G251" s="143">
        <f>Calc!C245</f>
        <v>0</v>
      </c>
      <c r="H251" s="143">
        <f>Calc!D245</f>
        <v>0</v>
      </c>
      <c r="I251" s="140">
        <v>0</v>
      </c>
      <c r="J251" s="140">
        <v>0</v>
      </c>
      <c r="K251" s="140">
        <v>0</v>
      </c>
      <c r="L251" s="140">
        <v>0</v>
      </c>
      <c r="M251" s="140">
        <v>0</v>
      </c>
      <c r="N251" s="143">
        <f>Calc!G245+Calc!H245</f>
        <v>0</v>
      </c>
      <c r="O251" s="140">
        <v>0</v>
      </c>
      <c r="P251" s="140">
        <v>0</v>
      </c>
      <c r="Q251" s="140">
        <v>0</v>
      </c>
      <c r="R251" s="134"/>
      <c r="S251" s="134"/>
      <c r="T251" s="134"/>
      <c r="U251" s="134"/>
    </row>
    <row r="252" spans="1:21" x14ac:dyDescent="0.25">
      <c r="A252" s="134"/>
      <c r="B252" s="134"/>
      <c r="C252" s="140">
        <v>237</v>
      </c>
      <c r="D252" s="141">
        <f ca="1">IFERROR(Calc!K246,0)</f>
        <v>51653</v>
      </c>
      <c r="E252" s="142">
        <f t="shared" ca="1" si="6"/>
        <v>30</v>
      </c>
      <c r="F252" s="143">
        <f t="shared" si="7"/>
        <v>0</v>
      </c>
      <c r="G252" s="143">
        <f>Calc!C246</f>
        <v>0</v>
      </c>
      <c r="H252" s="143">
        <f>Calc!D246</f>
        <v>0</v>
      </c>
      <c r="I252" s="140">
        <v>0</v>
      </c>
      <c r="J252" s="140">
        <v>0</v>
      </c>
      <c r="K252" s="140">
        <v>0</v>
      </c>
      <c r="L252" s="140">
        <v>0</v>
      </c>
      <c r="M252" s="140">
        <v>0</v>
      </c>
      <c r="N252" s="143">
        <f>Calc!G246+Calc!H246</f>
        <v>0</v>
      </c>
      <c r="O252" s="140">
        <v>0</v>
      </c>
      <c r="P252" s="140">
        <v>0</v>
      </c>
      <c r="Q252" s="140">
        <v>0</v>
      </c>
      <c r="R252" s="134"/>
      <c r="S252" s="134"/>
      <c r="T252" s="134"/>
      <c r="U252" s="134"/>
    </row>
    <row r="253" spans="1:21" x14ac:dyDescent="0.25">
      <c r="A253" s="134"/>
      <c r="B253" s="134"/>
      <c r="C253" s="140">
        <v>238</v>
      </c>
      <c r="D253" s="141">
        <f ca="1">IFERROR(Calc!K247,0)</f>
        <v>51683</v>
      </c>
      <c r="E253" s="142">
        <f t="shared" ca="1" si="6"/>
        <v>31</v>
      </c>
      <c r="F253" s="143">
        <f t="shared" si="7"/>
        <v>0</v>
      </c>
      <c r="G253" s="143">
        <f>Calc!C247</f>
        <v>0</v>
      </c>
      <c r="H253" s="143">
        <f>Calc!D247</f>
        <v>0</v>
      </c>
      <c r="I253" s="140">
        <v>0</v>
      </c>
      <c r="J253" s="140">
        <v>0</v>
      </c>
      <c r="K253" s="140">
        <v>0</v>
      </c>
      <c r="L253" s="140">
        <v>0</v>
      </c>
      <c r="M253" s="140">
        <v>0</v>
      </c>
      <c r="N253" s="143">
        <f>Calc!G247+Calc!H247</f>
        <v>0</v>
      </c>
      <c r="O253" s="140">
        <v>0</v>
      </c>
      <c r="P253" s="140">
        <v>0</v>
      </c>
      <c r="Q253" s="140">
        <v>0</v>
      </c>
      <c r="R253" s="134"/>
      <c r="S253" s="134"/>
      <c r="T253" s="134"/>
      <c r="U253" s="134"/>
    </row>
    <row r="254" spans="1:21" x14ac:dyDescent="0.25">
      <c r="A254" s="134"/>
      <c r="B254" s="134"/>
      <c r="C254" s="140">
        <v>239</v>
      </c>
      <c r="D254" s="141">
        <f ca="1">IFERROR(Calc!K248,0)</f>
        <v>51714</v>
      </c>
      <c r="E254" s="142">
        <f t="shared" ca="1" si="6"/>
        <v>31</v>
      </c>
      <c r="F254" s="143">
        <f t="shared" si="7"/>
        <v>0</v>
      </c>
      <c r="G254" s="143">
        <f>Calc!C248</f>
        <v>0</v>
      </c>
      <c r="H254" s="143">
        <f>Calc!D248</f>
        <v>0</v>
      </c>
      <c r="I254" s="140">
        <v>0</v>
      </c>
      <c r="J254" s="140">
        <v>0</v>
      </c>
      <c r="K254" s="140">
        <v>0</v>
      </c>
      <c r="L254" s="140">
        <v>0</v>
      </c>
      <c r="M254" s="140">
        <v>0</v>
      </c>
      <c r="N254" s="143">
        <f>Calc!G248+Calc!H248</f>
        <v>0</v>
      </c>
      <c r="O254" s="140">
        <v>0</v>
      </c>
      <c r="P254" s="140">
        <v>0</v>
      </c>
      <c r="Q254" s="140">
        <v>0</v>
      </c>
      <c r="R254" s="134"/>
      <c r="S254" s="134"/>
      <c r="T254" s="134"/>
      <c r="U254" s="134"/>
    </row>
    <row r="255" spans="1:21" x14ac:dyDescent="0.25">
      <c r="A255" s="134"/>
      <c r="B255" s="134"/>
      <c r="C255" s="140">
        <v>240</v>
      </c>
      <c r="D255" s="141">
        <f ca="1">IFERROR(Calc!K249,0)</f>
        <v>51745</v>
      </c>
      <c r="E255" s="142">
        <f t="shared" ca="1" si="6"/>
        <v>30</v>
      </c>
      <c r="F255" s="143">
        <f t="shared" si="7"/>
        <v>0</v>
      </c>
      <c r="G255" s="143">
        <f>Calc!C249</f>
        <v>0</v>
      </c>
      <c r="H255" s="143">
        <f>Calc!D249</f>
        <v>0</v>
      </c>
      <c r="I255" s="140">
        <v>0</v>
      </c>
      <c r="J255" s="140">
        <v>0</v>
      </c>
      <c r="K255" s="140">
        <v>0</v>
      </c>
      <c r="L255" s="140">
        <v>0</v>
      </c>
      <c r="M255" s="140">
        <v>0</v>
      </c>
      <c r="N255" s="143">
        <f>Calc!G249+Calc!H249</f>
        <v>0</v>
      </c>
      <c r="O255" s="140">
        <v>0</v>
      </c>
      <c r="P255" s="140">
        <v>0</v>
      </c>
      <c r="Q255" s="140">
        <v>0</v>
      </c>
      <c r="R255" s="134"/>
      <c r="S255" s="134"/>
      <c r="T255" s="134"/>
      <c r="U255" s="134"/>
    </row>
    <row r="256" spans="1:21" x14ac:dyDescent="0.25">
      <c r="A256" s="134"/>
      <c r="B256" s="134"/>
      <c r="C256" s="140">
        <v>241</v>
      </c>
      <c r="D256" s="141">
        <f ca="1">IFERROR(Calc!K250,0)</f>
        <v>51775</v>
      </c>
      <c r="E256" s="142">
        <f t="shared" ca="1" si="6"/>
        <v>31</v>
      </c>
      <c r="F256" s="143">
        <f t="shared" si="7"/>
        <v>0</v>
      </c>
      <c r="G256" s="143">
        <f>Calc!C250</f>
        <v>0</v>
      </c>
      <c r="H256" s="143">
        <f>Calc!D250</f>
        <v>0</v>
      </c>
      <c r="I256" s="140">
        <v>0</v>
      </c>
      <c r="J256" s="140">
        <v>0</v>
      </c>
      <c r="K256" s="140">
        <v>0</v>
      </c>
      <c r="L256" s="140">
        <v>0</v>
      </c>
      <c r="M256" s="140">
        <v>0</v>
      </c>
      <c r="N256" s="143">
        <f>Calc!G250+Calc!H250</f>
        <v>0</v>
      </c>
      <c r="O256" s="140">
        <v>0</v>
      </c>
      <c r="P256" s="140">
        <v>0</v>
      </c>
      <c r="Q256" s="140">
        <v>0</v>
      </c>
      <c r="R256" s="134"/>
      <c r="S256" s="134"/>
      <c r="T256" s="134"/>
      <c r="U256" s="134"/>
    </row>
    <row r="257" spans="1:21" x14ac:dyDescent="0.25">
      <c r="A257" s="134"/>
      <c r="B257" s="134"/>
      <c r="C257" s="144" t="s">
        <v>164</v>
      </c>
      <c r="D257" s="145"/>
      <c r="E257" s="146">
        <f ca="1">SUM(E16:E255)</f>
        <v>7305</v>
      </c>
      <c r="F257" s="147">
        <f t="shared" ref="F257:O257" si="8">SUM(F16:F256)</f>
        <v>44853.75</v>
      </c>
      <c r="G257" s="147">
        <f t="shared" si="8"/>
        <v>0</v>
      </c>
      <c r="H257" s="147">
        <f t="shared" si="8"/>
        <v>25983.75</v>
      </c>
      <c r="I257" s="147">
        <f t="shared" si="8"/>
        <v>0</v>
      </c>
      <c r="J257" s="147">
        <f t="shared" si="8"/>
        <v>0</v>
      </c>
      <c r="K257" s="147">
        <f t="shared" si="8"/>
        <v>2969.9999999999995</v>
      </c>
      <c r="L257" s="147">
        <f t="shared" si="8"/>
        <v>8500</v>
      </c>
      <c r="M257" s="147">
        <f t="shared" si="8"/>
        <v>3500</v>
      </c>
      <c r="N257" s="147">
        <f t="shared" si="8"/>
        <v>3300</v>
      </c>
      <c r="O257" s="147">
        <f t="shared" si="8"/>
        <v>600</v>
      </c>
      <c r="P257" s="148">
        <f ca="1">XIRR(F16:F256,D16:D256)</f>
        <v>0.33103087544441223</v>
      </c>
      <c r="Q257" s="147">
        <f>SUM(H16:N256)</f>
        <v>44253.75</v>
      </c>
      <c r="R257" s="134"/>
      <c r="S257" s="134"/>
      <c r="T257" s="134"/>
      <c r="U257" s="134"/>
    </row>
    <row r="258" spans="1:21" x14ac:dyDescent="0.25">
      <c r="A258" s="134"/>
      <c r="B258" s="134"/>
      <c r="C258" s="134"/>
      <c r="D258" s="134"/>
      <c r="E258" s="134"/>
      <c r="F258" s="134"/>
      <c r="G258" s="134"/>
      <c r="H258" s="134"/>
      <c r="I258" s="134"/>
      <c r="J258" s="134"/>
      <c r="K258" s="134"/>
      <c r="L258" s="134"/>
      <c r="M258" s="134"/>
      <c r="N258" s="134"/>
      <c r="O258" s="134"/>
      <c r="P258" s="134"/>
      <c r="Q258" s="134"/>
      <c r="R258" s="134"/>
      <c r="S258" s="134"/>
      <c r="T258" s="134"/>
      <c r="U258" s="134"/>
    </row>
    <row r="259" spans="1:21" x14ac:dyDescent="0.25">
      <c r="A259" s="134"/>
      <c r="B259" s="134"/>
      <c r="C259" s="162" t="s">
        <v>165</v>
      </c>
      <c r="D259" s="163"/>
      <c r="E259" s="163"/>
      <c r="F259" s="163"/>
      <c r="G259" s="163"/>
      <c r="H259" s="163"/>
      <c r="I259" s="163"/>
      <c r="J259" s="163"/>
      <c r="K259" s="163"/>
      <c r="L259" s="163"/>
      <c r="M259" s="163"/>
      <c r="N259" s="163"/>
      <c r="O259" s="163"/>
      <c r="P259" s="163"/>
      <c r="Q259" s="163"/>
      <c r="R259" s="134"/>
      <c r="S259" s="134"/>
      <c r="T259" s="134"/>
      <c r="U259" s="134"/>
    </row>
    <row r="260" spans="1:21" x14ac:dyDescent="0.25">
      <c r="A260" s="134"/>
      <c r="B260" s="134"/>
      <c r="C260" s="163"/>
      <c r="D260" s="163"/>
      <c r="E260" s="163"/>
      <c r="F260" s="163"/>
      <c r="G260" s="163"/>
      <c r="H260" s="163"/>
      <c r="I260" s="163"/>
      <c r="J260" s="163"/>
      <c r="K260" s="163"/>
      <c r="L260" s="163"/>
      <c r="M260" s="163"/>
      <c r="N260" s="163"/>
      <c r="O260" s="163"/>
      <c r="P260" s="163"/>
      <c r="Q260" s="163"/>
      <c r="R260" s="134"/>
      <c r="S260" s="134"/>
      <c r="T260" s="134"/>
      <c r="U260" s="134"/>
    </row>
    <row r="261" spans="1:21" ht="62.25" customHeight="1" x14ac:dyDescent="0.25">
      <c r="A261" s="134"/>
      <c r="B261" s="134"/>
      <c r="C261" s="163"/>
      <c r="D261" s="163"/>
      <c r="E261" s="163"/>
      <c r="F261" s="163"/>
      <c r="G261" s="163"/>
      <c r="H261" s="163"/>
      <c r="I261" s="163"/>
      <c r="J261" s="163"/>
      <c r="K261" s="163"/>
      <c r="L261" s="163"/>
      <c r="M261" s="163"/>
      <c r="N261" s="163"/>
      <c r="O261" s="163"/>
      <c r="P261" s="163"/>
      <c r="Q261" s="163"/>
      <c r="R261" s="134"/>
      <c r="S261" s="134"/>
      <c r="T261" s="134"/>
      <c r="U261" s="134"/>
    </row>
    <row r="262" spans="1:21" ht="65.25" customHeight="1" x14ac:dyDescent="0.25">
      <c r="A262" s="134"/>
      <c r="B262" s="134"/>
      <c r="C262" s="164" t="s">
        <v>166</v>
      </c>
      <c r="D262" s="164"/>
      <c r="E262" s="164"/>
      <c r="F262" s="164"/>
      <c r="G262" s="164"/>
      <c r="H262" s="164"/>
      <c r="I262" s="164"/>
      <c r="J262" s="164"/>
      <c r="K262" s="164"/>
      <c r="L262" s="164"/>
      <c r="M262" s="164"/>
      <c r="N262" s="164"/>
      <c r="O262" s="164"/>
      <c r="P262" s="134"/>
      <c r="Q262" s="134"/>
      <c r="R262" s="134"/>
      <c r="S262" s="134"/>
      <c r="T262" s="134"/>
      <c r="U262" s="134"/>
    </row>
    <row r="263" spans="1:21" ht="45" customHeight="1" x14ac:dyDescent="0.25">
      <c r="A263" s="134"/>
      <c r="B263" s="134"/>
      <c r="C263" s="164" t="s">
        <v>167</v>
      </c>
      <c r="D263" s="164"/>
      <c r="E263" s="164"/>
      <c r="F263" s="164"/>
      <c r="G263" s="164"/>
      <c r="H263" s="164"/>
      <c r="I263" s="164"/>
      <c r="J263" s="164"/>
      <c r="K263" s="164"/>
      <c r="L263" s="164"/>
      <c r="M263" s="164"/>
      <c r="N263" s="164"/>
      <c r="O263" s="164"/>
      <c r="P263" s="134"/>
      <c r="Q263" s="134"/>
      <c r="R263" s="134"/>
      <c r="S263" s="134"/>
      <c r="T263" s="134"/>
      <c r="U263" s="134"/>
    </row>
    <row r="264" spans="1:21" ht="75" customHeight="1" x14ac:dyDescent="0.25">
      <c r="A264" s="134"/>
      <c r="B264" s="134"/>
      <c r="C264" s="164" t="s">
        <v>168</v>
      </c>
      <c r="D264" s="164"/>
      <c r="E264" s="164"/>
      <c r="F264" s="164"/>
      <c r="G264" s="164"/>
      <c r="H264" s="164"/>
      <c r="I264" s="164"/>
      <c r="J264" s="164"/>
      <c r="K264" s="164"/>
      <c r="L264" s="164"/>
      <c r="M264" s="164"/>
      <c r="N264" s="164"/>
      <c r="O264" s="165"/>
      <c r="P264" s="134"/>
      <c r="Q264" s="134"/>
      <c r="R264" s="134"/>
      <c r="S264" s="134"/>
      <c r="T264" s="134"/>
      <c r="U264" s="134"/>
    </row>
    <row r="265" spans="1:21" x14ac:dyDescent="0.25">
      <c r="A265" s="134"/>
      <c r="B265" s="134"/>
      <c r="C265" s="149"/>
      <c r="D265" s="149"/>
      <c r="E265" s="149"/>
      <c r="F265" s="149"/>
      <c r="G265" s="149"/>
      <c r="H265" s="149"/>
      <c r="I265" s="149"/>
      <c r="J265" s="149"/>
      <c r="K265" s="149"/>
      <c r="L265" s="149"/>
      <c r="M265" s="149"/>
      <c r="N265" s="149"/>
      <c r="O265" s="149"/>
      <c r="P265" s="134"/>
      <c r="Q265" s="134"/>
      <c r="R265" s="134"/>
      <c r="S265" s="134"/>
      <c r="T265" s="134"/>
      <c r="U265" s="134"/>
    </row>
    <row r="266" spans="1:21" x14ac:dyDescent="0.25">
      <c r="A266" s="134"/>
      <c r="B266" s="134"/>
      <c r="C266" s="134"/>
      <c r="D266" s="134"/>
      <c r="E266" s="134"/>
      <c r="F266" s="134"/>
      <c r="G266" s="134"/>
      <c r="H266" s="134"/>
      <c r="I266" s="166"/>
      <c r="J266" s="167"/>
      <c r="K266" s="167"/>
      <c r="L266" s="167"/>
      <c r="M266" s="167"/>
      <c r="N266" s="167"/>
      <c r="O266" s="167"/>
      <c r="P266" s="134"/>
      <c r="Q266" s="134"/>
      <c r="R266" s="134"/>
      <c r="S266" s="134"/>
      <c r="T266" s="134"/>
      <c r="U266" s="134"/>
    </row>
    <row r="267" spans="1:21" x14ac:dyDescent="0.25">
      <c r="A267" s="134"/>
      <c r="B267" s="134"/>
      <c r="C267" s="134"/>
      <c r="D267" s="134"/>
      <c r="E267" s="134"/>
      <c r="F267" s="134"/>
      <c r="G267" s="134"/>
      <c r="H267" s="134"/>
      <c r="I267" s="134"/>
      <c r="J267" s="134"/>
      <c r="K267" s="134"/>
      <c r="L267" s="134"/>
      <c r="M267" s="134"/>
      <c r="N267" s="134"/>
      <c r="O267" s="134"/>
      <c r="P267" s="134"/>
      <c r="Q267" s="134"/>
      <c r="R267" s="134"/>
      <c r="S267" s="134"/>
      <c r="T267" s="134"/>
      <c r="U267" s="134"/>
    </row>
    <row r="268" spans="1:21" x14ac:dyDescent="0.25">
      <c r="A268" s="134"/>
      <c r="B268" s="134"/>
      <c r="C268" s="134"/>
      <c r="D268" s="134"/>
      <c r="E268" s="134"/>
      <c r="F268" s="134"/>
      <c r="G268" s="134"/>
      <c r="H268" s="134"/>
      <c r="I268" s="134"/>
      <c r="J268" s="134"/>
      <c r="K268" s="134"/>
      <c r="L268" s="134"/>
      <c r="M268" s="134"/>
      <c r="N268" s="134"/>
      <c r="O268" s="134"/>
      <c r="P268" s="134"/>
      <c r="Q268" s="134"/>
      <c r="R268" s="134"/>
      <c r="S268" s="134"/>
      <c r="T268" s="134"/>
      <c r="U268" s="134"/>
    </row>
    <row r="269" spans="1:21" x14ac:dyDescent="0.25">
      <c r="A269" s="134"/>
      <c r="B269" s="134"/>
      <c r="C269" s="134"/>
      <c r="D269" s="134"/>
      <c r="E269" s="134"/>
      <c r="F269" s="134"/>
      <c r="G269" s="134"/>
      <c r="H269" s="134"/>
      <c r="I269" s="134"/>
      <c r="J269" s="134"/>
      <c r="K269" s="134"/>
      <c r="L269" s="134"/>
      <c r="M269" s="134"/>
      <c r="N269" s="134"/>
      <c r="O269" s="134"/>
      <c r="P269" s="134"/>
      <c r="Q269" s="134"/>
      <c r="R269" s="134"/>
      <c r="S269" s="134"/>
      <c r="T269" s="134"/>
      <c r="U269" s="134"/>
    </row>
    <row r="270" spans="1:21" x14ac:dyDescent="0.25">
      <c r="A270" s="134"/>
      <c r="B270" s="134"/>
      <c r="C270" s="134"/>
      <c r="D270" s="134"/>
      <c r="E270" s="134"/>
      <c r="F270" s="150"/>
      <c r="G270" s="134"/>
      <c r="H270" s="134"/>
      <c r="I270" s="134"/>
      <c r="J270" s="134"/>
      <c r="K270" s="134"/>
      <c r="L270" s="134"/>
      <c r="M270" s="134"/>
      <c r="N270" s="134"/>
      <c r="O270" s="150"/>
      <c r="P270" s="134"/>
      <c r="Q270" s="134"/>
      <c r="R270" s="134"/>
      <c r="S270" s="134"/>
      <c r="T270" s="134"/>
      <c r="U270" s="134"/>
    </row>
    <row r="271" spans="1:21" x14ac:dyDescent="0.25">
      <c r="A271" s="134"/>
      <c r="B271" s="134"/>
      <c r="C271" s="134"/>
      <c r="D271" s="134"/>
      <c r="E271" s="134"/>
      <c r="F271" s="156"/>
      <c r="G271" s="156"/>
      <c r="H271" s="134"/>
      <c r="I271" s="134"/>
      <c r="J271" s="134"/>
      <c r="K271" s="134"/>
      <c r="L271" s="134"/>
      <c r="M271" s="134"/>
      <c r="N271" s="134"/>
      <c r="O271" s="134"/>
      <c r="P271" s="134"/>
      <c r="Q271" s="134"/>
      <c r="R271" s="134"/>
      <c r="S271" s="134"/>
      <c r="T271" s="134"/>
      <c r="U271" s="134"/>
    </row>
    <row r="272" spans="1:21" x14ac:dyDescent="0.25">
      <c r="A272" s="134"/>
      <c r="B272" s="134"/>
      <c r="C272" s="134"/>
      <c r="D272" s="134"/>
      <c r="E272" s="134"/>
      <c r="F272" s="151"/>
      <c r="G272" s="134"/>
      <c r="H272" s="134"/>
      <c r="I272" s="134"/>
      <c r="J272" s="134"/>
      <c r="K272" s="134"/>
      <c r="L272" s="134"/>
      <c r="M272" s="134"/>
      <c r="N272" s="134"/>
      <c r="O272" s="134"/>
      <c r="P272" s="134"/>
      <c r="Q272" s="134"/>
      <c r="R272" s="134"/>
      <c r="S272" s="134"/>
      <c r="T272" s="134"/>
      <c r="U272" s="134"/>
    </row>
    <row r="273" spans="1:21" x14ac:dyDescent="0.25">
      <c r="A273" s="134"/>
      <c r="B273" s="134"/>
      <c r="C273" s="134"/>
      <c r="D273" s="134"/>
      <c r="E273" s="134"/>
      <c r="F273" s="134"/>
      <c r="G273" s="134"/>
      <c r="H273" s="134"/>
      <c r="I273" s="134"/>
      <c r="J273" s="134"/>
      <c r="K273" s="134"/>
      <c r="L273" s="134"/>
      <c r="M273" s="134"/>
      <c r="N273" s="134"/>
      <c r="O273" s="134"/>
      <c r="P273" s="134"/>
      <c r="Q273" s="134"/>
      <c r="R273" s="134"/>
      <c r="S273" s="134"/>
      <c r="T273" s="134"/>
      <c r="U273" s="134"/>
    </row>
    <row r="274" spans="1:21" x14ac:dyDescent="0.25">
      <c r="A274" s="134"/>
      <c r="B274" s="134"/>
      <c r="C274" s="134"/>
      <c r="D274" s="134"/>
      <c r="E274" s="134"/>
      <c r="F274" s="134"/>
      <c r="G274" s="134"/>
      <c r="H274" s="134"/>
      <c r="I274" s="134"/>
      <c r="J274" s="134"/>
      <c r="K274" s="134"/>
      <c r="L274" s="134"/>
      <c r="M274" s="134"/>
      <c r="N274" s="134"/>
      <c r="O274" s="134"/>
      <c r="P274" s="134"/>
      <c r="Q274" s="134"/>
      <c r="R274" s="134"/>
      <c r="S274" s="134"/>
      <c r="T274" s="134"/>
      <c r="U274" s="134"/>
    </row>
    <row r="275" spans="1:21" x14ac:dyDescent="0.25">
      <c r="A275" s="134"/>
      <c r="B275" s="134"/>
      <c r="C275" s="134"/>
      <c r="D275" s="134"/>
      <c r="E275" s="134"/>
      <c r="F275" s="134"/>
      <c r="G275" s="134"/>
      <c r="H275" s="134"/>
      <c r="I275" s="134"/>
      <c r="J275" s="134"/>
      <c r="K275" s="134"/>
      <c r="L275" s="134"/>
      <c r="M275" s="134"/>
      <c r="N275" s="134"/>
      <c r="O275" s="152"/>
      <c r="P275" s="134"/>
      <c r="Q275" s="134"/>
      <c r="R275" s="134"/>
      <c r="S275" s="134"/>
      <c r="T275" s="134"/>
      <c r="U275" s="134"/>
    </row>
    <row r="276" spans="1:21" x14ac:dyDescent="0.25">
      <c r="A276" s="134"/>
      <c r="B276" s="134"/>
      <c r="C276" s="134"/>
      <c r="D276" s="134"/>
      <c r="E276" s="134"/>
      <c r="F276" s="153"/>
      <c r="G276" s="134"/>
      <c r="H276" s="134"/>
      <c r="I276" s="134"/>
      <c r="J276" s="134"/>
      <c r="K276" s="134"/>
      <c r="L276" s="134"/>
      <c r="M276" s="134"/>
      <c r="N276" s="134"/>
      <c r="O276" s="134"/>
      <c r="P276" s="134"/>
      <c r="Q276" s="134"/>
      <c r="R276" s="134"/>
      <c r="S276" s="134"/>
      <c r="T276" s="134"/>
      <c r="U276" s="134"/>
    </row>
    <row r="277" spans="1:21" x14ac:dyDescent="0.25">
      <c r="A277" s="134"/>
      <c r="B277" s="134"/>
      <c r="C277" s="134"/>
      <c r="D277" s="134"/>
      <c r="E277" s="134"/>
      <c r="F277" s="134"/>
      <c r="G277" s="134"/>
      <c r="H277" s="134"/>
      <c r="I277" s="134"/>
      <c r="J277" s="134"/>
      <c r="K277" s="134"/>
      <c r="L277" s="134"/>
      <c r="M277" s="134"/>
      <c r="N277" s="134"/>
      <c r="O277" s="134"/>
      <c r="P277" s="134"/>
      <c r="Q277" s="134"/>
      <c r="R277" s="134"/>
      <c r="S277" s="134"/>
      <c r="T277" s="134"/>
      <c r="U277" s="134"/>
    </row>
    <row r="278" spans="1:21" x14ac:dyDescent="0.25">
      <c r="A278" s="134"/>
      <c r="B278" s="134"/>
      <c r="C278" s="134"/>
      <c r="D278" s="134"/>
      <c r="E278" s="134"/>
      <c r="F278" s="134"/>
      <c r="G278" s="134"/>
      <c r="H278" s="134"/>
      <c r="I278" s="134"/>
      <c r="J278" s="134"/>
      <c r="K278" s="134"/>
      <c r="L278" s="134"/>
      <c r="M278" s="134"/>
      <c r="N278" s="134"/>
      <c r="O278" s="134"/>
      <c r="P278" s="134"/>
      <c r="Q278" s="134"/>
      <c r="R278" s="134"/>
      <c r="S278" s="134"/>
      <c r="T278" s="134"/>
      <c r="U278" s="134"/>
    </row>
    <row r="279" spans="1:21" x14ac:dyDescent="0.25">
      <c r="A279" s="134"/>
      <c r="B279" s="134"/>
      <c r="C279" s="134"/>
      <c r="D279" s="134"/>
      <c r="E279" s="134"/>
      <c r="F279" s="134"/>
      <c r="G279" s="134"/>
      <c r="H279" s="134"/>
      <c r="I279" s="134"/>
      <c r="J279" s="134"/>
      <c r="K279" s="134"/>
      <c r="L279" s="134"/>
      <c r="M279" s="134"/>
      <c r="N279" s="134"/>
      <c r="O279" s="134"/>
      <c r="P279" s="134"/>
      <c r="Q279" s="134"/>
      <c r="R279" s="134"/>
      <c r="S279" s="134"/>
      <c r="T279" s="134"/>
      <c r="U279" s="134"/>
    </row>
    <row r="280" spans="1:21" x14ac:dyDescent="0.25">
      <c r="A280" s="134"/>
      <c r="B280" s="134"/>
      <c r="C280" s="134"/>
      <c r="D280" s="134"/>
      <c r="E280" s="134"/>
      <c r="F280" s="134"/>
      <c r="G280" s="134"/>
      <c r="H280" s="134"/>
      <c r="I280" s="134"/>
      <c r="J280" s="134"/>
      <c r="K280" s="134"/>
      <c r="L280" s="134"/>
      <c r="M280" s="134"/>
      <c r="N280" s="134"/>
      <c r="O280" s="134"/>
      <c r="P280" s="134"/>
      <c r="Q280" s="134"/>
      <c r="R280" s="134"/>
      <c r="S280" s="134"/>
      <c r="T280" s="134"/>
      <c r="U280" s="134"/>
    </row>
    <row r="281" spans="1:21" x14ac:dyDescent="0.25">
      <c r="A281" s="134"/>
      <c r="B281" s="134"/>
      <c r="C281" s="134"/>
      <c r="D281" s="134"/>
      <c r="E281" s="134"/>
      <c r="F281" s="134"/>
      <c r="G281" s="134"/>
      <c r="H281" s="134"/>
      <c r="I281" s="134"/>
      <c r="J281" s="134"/>
      <c r="K281" s="134"/>
      <c r="L281" s="134"/>
      <c r="M281" s="134"/>
      <c r="N281" s="134"/>
      <c r="O281" s="134"/>
      <c r="P281" s="134"/>
      <c r="Q281" s="134"/>
      <c r="R281" s="134"/>
      <c r="S281" s="134"/>
      <c r="T281" s="134"/>
      <c r="U281" s="134"/>
    </row>
    <row r="282" spans="1:21" x14ac:dyDescent="0.25">
      <c r="A282" s="134"/>
      <c r="B282" s="134"/>
      <c r="C282" s="134"/>
      <c r="D282" s="134"/>
      <c r="E282" s="134"/>
      <c r="F282" s="134"/>
      <c r="G282" s="134"/>
      <c r="H282" s="134"/>
      <c r="I282" s="134"/>
      <c r="J282" s="134"/>
      <c r="K282" s="134"/>
      <c r="L282" s="134"/>
      <c r="M282" s="134"/>
      <c r="N282" s="134"/>
      <c r="O282" s="134"/>
      <c r="P282" s="134"/>
      <c r="Q282" s="134"/>
      <c r="R282" s="134"/>
      <c r="S282" s="134"/>
      <c r="T282" s="134"/>
      <c r="U282" s="134"/>
    </row>
    <row r="283" spans="1:21" x14ac:dyDescent="0.25">
      <c r="A283" s="134"/>
      <c r="B283" s="134"/>
      <c r="C283" s="134"/>
      <c r="D283" s="134"/>
      <c r="E283" s="134"/>
      <c r="F283" s="134"/>
      <c r="G283" s="134"/>
      <c r="H283" s="134"/>
      <c r="I283" s="134"/>
      <c r="J283" s="134"/>
      <c r="K283" s="134"/>
      <c r="L283" s="134"/>
      <c r="M283" s="134"/>
      <c r="N283" s="134"/>
      <c r="O283" s="134"/>
      <c r="P283" s="134"/>
      <c r="Q283" s="134"/>
      <c r="R283" s="134"/>
      <c r="S283" s="134"/>
      <c r="T283" s="134"/>
      <c r="U283" s="134"/>
    </row>
    <row r="284" spans="1:21" x14ac:dyDescent="0.25">
      <c r="A284" s="134"/>
      <c r="B284" s="134"/>
      <c r="C284" s="134"/>
      <c r="D284" s="134"/>
      <c r="E284" s="134"/>
      <c r="F284" s="134"/>
      <c r="G284" s="134"/>
      <c r="H284" s="134"/>
      <c r="I284" s="134"/>
      <c r="J284" s="134"/>
      <c r="K284" s="134"/>
      <c r="L284" s="134"/>
      <c r="M284" s="134"/>
      <c r="N284" s="134"/>
      <c r="O284" s="134"/>
      <c r="P284" s="134"/>
      <c r="Q284" s="134"/>
      <c r="R284" s="134"/>
      <c r="S284" s="134"/>
      <c r="T284" s="134"/>
      <c r="U284" s="134"/>
    </row>
    <row r="285" spans="1:21" x14ac:dyDescent="0.25">
      <c r="A285" s="134"/>
      <c r="B285" s="134"/>
      <c r="C285" s="134"/>
      <c r="D285" s="134"/>
      <c r="E285" s="134"/>
      <c r="F285" s="134"/>
      <c r="G285" s="134"/>
      <c r="H285" s="134"/>
      <c r="I285" s="134"/>
      <c r="J285" s="134"/>
      <c r="K285" s="134"/>
      <c r="L285" s="134"/>
      <c r="M285" s="134"/>
      <c r="N285" s="134"/>
      <c r="O285" s="134"/>
      <c r="P285" s="134"/>
      <c r="Q285" s="134"/>
      <c r="R285" s="134"/>
      <c r="S285" s="134"/>
      <c r="T285" s="134"/>
      <c r="U285" s="134"/>
    </row>
    <row r="286" spans="1:21" x14ac:dyDescent="0.25">
      <c r="A286" s="134"/>
      <c r="B286" s="134"/>
      <c r="C286" s="134"/>
      <c r="D286" s="134"/>
      <c r="E286" s="134"/>
      <c r="F286" s="134"/>
      <c r="G286" s="134"/>
      <c r="H286" s="134"/>
      <c r="I286" s="134"/>
      <c r="J286" s="134"/>
      <c r="K286" s="134"/>
      <c r="L286" s="134"/>
      <c r="M286" s="134"/>
      <c r="N286" s="134"/>
      <c r="O286" s="134"/>
      <c r="P286" s="134"/>
      <c r="Q286" s="134"/>
      <c r="R286" s="134"/>
      <c r="S286" s="134"/>
      <c r="T286" s="134"/>
      <c r="U286" s="134"/>
    </row>
    <row r="287" spans="1:21" x14ac:dyDescent="0.25">
      <c r="A287" s="134"/>
      <c r="B287" s="134"/>
      <c r="C287" s="134"/>
      <c r="D287" s="134"/>
      <c r="E287" s="134"/>
      <c r="F287" s="134"/>
      <c r="G287" s="134"/>
      <c r="H287" s="134"/>
      <c r="I287" s="134"/>
      <c r="J287" s="134"/>
      <c r="K287" s="134"/>
      <c r="L287" s="134"/>
      <c r="M287" s="134"/>
      <c r="N287" s="134"/>
      <c r="O287" s="134"/>
      <c r="P287" s="134"/>
      <c r="Q287" s="134"/>
      <c r="R287" s="134"/>
      <c r="S287" s="134"/>
      <c r="T287" s="134"/>
      <c r="U287" s="134"/>
    </row>
    <row r="288" spans="1:21" x14ac:dyDescent="0.25">
      <c r="A288" s="134"/>
      <c r="B288" s="134"/>
      <c r="C288" s="134"/>
      <c r="D288" s="134"/>
      <c r="E288" s="134"/>
      <c r="F288" s="134"/>
      <c r="G288" s="134"/>
      <c r="H288" s="134"/>
      <c r="I288" s="134"/>
      <c r="J288" s="134"/>
      <c r="K288" s="134"/>
      <c r="L288" s="134"/>
      <c r="M288" s="134"/>
      <c r="N288" s="134"/>
      <c r="O288" s="134"/>
      <c r="P288" s="134"/>
      <c r="Q288" s="134"/>
      <c r="R288" s="134"/>
      <c r="S288" s="134"/>
      <c r="T288" s="134"/>
      <c r="U288" s="134"/>
    </row>
    <row r="289" spans="1:21" x14ac:dyDescent="0.25">
      <c r="A289" s="134"/>
      <c r="B289" s="134"/>
      <c r="C289" s="134"/>
      <c r="D289" s="134"/>
      <c r="E289" s="134"/>
      <c r="F289" s="134"/>
      <c r="G289" s="134"/>
      <c r="H289" s="134"/>
      <c r="I289" s="134"/>
      <c r="J289" s="134"/>
      <c r="K289" s="134"/>
      <c r="L289" s="134"/>
      <c r="M289" s="134"/>
      <c r="N289" s="134"/>
      <c r="O289" s="134"/>
      <c r="P289" s="134"/>
      <c r="Q289" s="134"/>
      <c r="R289" s="134"/>
      <c r="S289" s="134"/>
      <c r="T289" s="134"/>
      <c r="U289" s="134"/>
    </row>
    <row r="290" spans="1:21" x14ac:dyDescent="0.25">
      <c r="A290" s="134"/>
      <c r="B290" s="134"/>
      <c r="C290" s="134"/>
      <c r="D290" s="134"/>
      <c r="E290" s="134"/>
      <c r="F290" s="134"/>
      <c r="G290" s="134"/>
      <c r="H290" s="134"/>
      <c r="I290" s="134"/>
      <c r="J290" s="134"/>
      <c r="K290" s="134"/>
      <c r="L290" s="134"/>
      <c r="M290" s="134"/>
      <c r="N290" s="134"/>
      <c r="O290" s="134"/>
      <c r="P290" s="134"/>
      <c r="Q290" s="134"/>
      <c r="R290" s="134"/>
      <c r="S290" s="134"/>
      <c r="T290" s="134"/>
      <c r="U290" s="134"/>
    </row>
    <row r="291" spans="1:21" x14ac:dyDescent="0.25">
      <c r="A291" s="134"/>
      <c r="B291" s="134"/>
      <c r="C291" s="134"/>
      <c r="D291" s="134"/>
      <c r="E291" s="134"/>
      <c r="F291" s="134"/>
      <c r="G291" s="134"/>
      <c r="H291" s="134"/>
      <c r="I291" s="134"/>
      <c r="J291" s="134"/>
      <c r="K291" s="134"/>
      <c r="L291" s="134"/>
      <c r="M291" s="134"/>
      <c r="N291" s="134"/>
      <c r="O291" s="134"/>
      <c r="P291" s="134"/>
      <c r="Q291" s="134"/>
      <c r="R291" s="134"/>
      <c r="S291" s="134"/>
      <c r="T291" s="134"/>
      <c r="U291" s="134"/>
    </row>
    <row r="292" spans="1:21" x14ac:dyDescent="0.25">
      <c r="A292" s="134"/>
      <c r="B292" s="134"/>
      <c r="C292" s="134"/>
      <c r="D292" s="134"/>
      <c r="E292" s="134"/>
      <c r="F292" s="134"/>
      <c r="G292" s="134"/>
      <c r="H292" s="134"/>
      <c r="I292" s="134"/>
      <c r="J292" s="134"/>
      <c r="K292" s="134"/>
      <c r="L292" s="134"/>
      <c r="M292" s="134"/>
      <c r="N292" s="134"/>
      <c r="O292" s="134"/>
      <c r="P292" s="134"/>
      <c r="Q292" s="134"/>
      <c r="R292" s="134"/>
      <c r="S292" s="134"/>
      <c r="T292" s="134"/>
      <c r="U292" s="134"/>
    </row>
    <row r="293" spans="1:21" x14ac:dyDescent="0.25">
      <c r="A293" s="134"/>
      <c r="B293" s="134"/>
      <c r="C293" s="134"/>
      <c r="D293" s="134"/>
      <c r="E293" s="134"/>
      <c r="F293" s="134"/>
      <c r="G293" s="134"/>
      <c r="H293" s="134"/>
      <c r="I293" s="134"/>
      <c r="J293" s="134"/>
      <c r="K293" s="134"/>
      <c r="L293" s="134"/>
      <c r="M293" s="134"/>
      <c r="N293" s="134"/>
      <c r="O293" s="134"/>
      <c r="P293" s="134"/>
      <c r="Q293" s="134"/>
      <c r="R293" s="134"/>
      <c r="S293" s="134"/>
      <c r="T293" s="134"/>
      <c r="U293" s="134"/>
    </row>
    <row r="294" spans="1:21" x14ac:dyDescent="0.25">
      <c r="A294" s="134"/>
      <c r="B294" s="134"/>
      <c r="C294" s="134"/>
      <c r="D294" s="134"/>
      <c r="E294" s="134"/>
      <c r="F294" s="134"/>
      <c r="G294" s="134"/>
      <c r="H294" s="134"/>
      <c r="I294" s="134"/>
      <c r="J294" s="134"/>
      <c r="K294" s="134"/>
      <c r="L294" s="134"/>
      <c r="M294" s="134"/>
      <c r="N294" s="134"/>
      <c r="O294" s="134"/>
      <c r="P294" s="134"/>
      <c r="Q294" s="134"/>
      <c r="R294" s="134"/>
      <c r="S294" s="134"/>
      <c r="T294" s="134"/>
      <c r="U294" s="134"/>
    </row>
    <row r="295" spans="1:21" x14ac:dyDescent="0.25">
      <c r="A295" s="134"/>
      <c r="B295" s="134"/>
      <c r="C295" s="134"/>
      <c r="D295" s="134"/>
      <c r="E295" s="134"/>
      <c r="F295" s="134"/>
      <c r="G295" s="134"/>
      <c r="H295" s="134"/>
      <c r="I295" s="134"/>
      <c r="J295" s="134"/>
      <c r="K295" s="134"/>
      <c r="L295" s="134"/>
      <c r="M295" s="134"/>
      <c r="N295" s="134"/>
      <c r="O295" s="134"/>
      <c r="P295" s="134"/>
      <c r="Q295" s="134"/>
      <c r="R295" s="134"/>
      <c r="S295" s="134"/>
      <c r="T295" s="134"/>
      <c r="U295" s="134"/>
    </row>
    <row r="296" spans="1:21" x14ac:dyDescent="0.25">
      <c r="A296" s="134"/>
      <c r="B296" s="134"/>
      <c r="C296" s="134"/>
      <c r="D296" s="134"/>
      <c r="E296" s="134"/>
      <c r="F296" s="134"/>
      <c r="G296" s="134"/>
      <c r="H296" s="134"/>
      <c r="I296" s="134"/>
      <c r="J296" s="134"/>
      <c r="K296" s="134"/>
      <c r="L296" s="134"/>
      <c r="M296" s="134"/>
      <c r="N296" s="134"/>
      <c r="O296" s="134"/>
      <c r="P296" s="134"/>
      <c r="Q296" s="134"/>
      <c r="R296" s="134"/>
      <c r="S296" s="134"/>
      <c r="T296" s="134"/>
      <c r="U296" s="134"/>
    </row>
    <row r="297" spans="1:21" x14ac:dyDescent="0.25">
      <c r="A297" s="134"/>
      <c r="B297" s="134"/>
      <c r="C297" s="134"/>
      <c r="D297" s="134"/>
      <c r="E297" s="134"/>
      <c r="F297" s="134"/>
      <c r="G297" s="134"/>
      <c r="H297" s="134"/>
      <c r="I297" s="134"/>
      <c r="J297" s="134"/>
      <c r="K297" s="134"/>
      <c r="L297" s="134"/>
      <c r="M297" s="134"/>
      <c r="N297" s="134"/>
      <c r="O297" s="134"/>
      <c r="P297" s="134"/>
      <c r="Q297" s="134"/>
      <c r="R297" s="134"/>
      <c r="S297" s="134"/>
      <c r="T297" s="134"/>
      <c r="U297" s="134"/>
    </row>
    <row r="298" spans="1:21" x14ac:dyDescent="0.25">
      <c r="A298" s="134"/>
      <c r="B298" s="134"/>
      <c r="C298" s="134"/>
      <c r="D298" s="134"/>
      <c r="E298" s="134"/>
      <c r="F298" s="134"/>
      <c r="G298" s="134"/>
      <c r="H298" s="134"/>
      <c r="I298" s="134"/>
      <c r="J298" s="134"/>
      <c r="K298" s="134"/>
      <c r="L298" s="134"/>
      <c r="M298" s="134"/>
      <c r="N298" s="134"/>
      <c r="O298" s="134"/>
      <c r="P298" s="134"/>
      <c r="Q298" s="134"/>
      <c r="R298" s="134"/>
      <c r="S298" s="134"/>
      <c r="T298" s="134"/>
      <c r="U298" s="134"/>
    </row>
    <row r="299" spans="1:21" x14ac:dyDescent="0.25">
      <c r="A299" s="134"/>
      <c r="B299" s="134"/>
      <c r="C299" s="134"/>
      <c r="D299" s="134"/>
      <c r="E299" s="134"/>
      <c r="F299" s="134"/>
      <c r="G299" s="134"/>
      <c r="H299" s="134"/>
      <c r="I299" s="134"/>
      <c r="J299" s="134"/>
      <c r="K299" s="134"/>
      <c r="L299" s="134"/>
      <c r="M299" s="134"/>
      <c r="N299" s="134"/>
      <c r="O299" s="134"/>
      <c r="P299" s="134"/>
      <c r="Q299" s="134"/>
      <c r="R299" s="134"/>
      <c r="S299" s="134"/>
      <c r="T299" s="134"/>
      <c r="U299" s="134"/>
    </row>
    <row r="300" spans="1:21" x14ac:dyDescent="0.25">
      <c r="A300" s="134"/>
      <c r="B300" s="134"/>
      <c r="C300" s="134"/>
      <c r="D300" s="134"/>
      <c r="E300" s="134"/>
      <c r="F300" s="134"/>
      <c r="G300" s="134"/>
      <c r="H300" s="134"/>
      <c r="I300" s="134"/>
      <c r="J300" s="134"/>
      <c r="K300" s="134"/>
      <c r="L300" s="134"/>
      <c r="M300" s="134"/>
      <c r="N300" s="134"/>
      <c r="O300" s="134"/>
      <c r="P300" s="134"/>
      <c r="Q300" s="134"/>
      <c r="R300" s="134"/>
      <c r="S300" s="134"/>
      <c r="T300" s="134"/>
      <c r="U300" s="134"/>
    </row>
    <row r="301" spans="1:21" x14ac:dyDescent="0.25">
      <c r="A301" s="134"/>
      <c r="B301" s="134"/>
      <c r="C301" s="134"/>
      <c r="D301" s="134"/>
      <c r="E301" s="134"/>
      <c r="F301" s="134"/>
      <c r="G301" s="134"/>
      <c r="H301" s="134"/>
      <c r="I301" s="134"/>
      <c r="J301" s="134"/>
      <c r="K301" s="134"/>
      <c r="L301" s="134"/>
      <c r="M301" s="134"/>
      <c r="N301" s="134"/>
      <c r="O301" s="134"/>
      <c r="P301" s="134"/>
      <c r="Q301" s="134"/>
      <c r="R301" s="134"/>
      <c r="S301" s="134"/>
      <c r="T301" s="134"/>
      <c r="U301" s="134"/>
    </row>
    <row r="302" spans="1:21" x14ac:dyDescent="0.25">
      <c r="A302" s="134"/>
      <c r="B302" s="134"/>
      <c r="C302" s="134"/>
      <c r="D302" s="134"/>
      <c r="E302" s="134"/>
      <c r="F302" s="134"/>
      <c r="G302" s="134"/>
      <c r="H302" s="134"/>
      <c r="I302" s="134"/>
      <c r="J302" s="134"/>
      <c r="K302" s="134"/>
      <c r="L302" s="134"/>
      <c r="M302" s="134"/>
      <c r="N302" s="134"/>
      <c r="O302" s="134"/>
      <c r="P302" s="134"/>
      <c r="Q302" s="134"/>
      <c r="R302" s="134"/>
      <c r="S302" s="134"/>
      <c r="T302" s="134"/>
      <c r="U302" s="134"/>
    </row>
    <row r="303" spans="1:21" x14ac:dyDescent="0.25">
      <c r="A303" s="134"/>
      <c r="B303" s="134"/>
      <c r="C303" s="134"/>
      <c r="D303" s="134"/>
      <c r="E303" s="134"/>
      <c r="F303" s="134"/>
      <c r="G303" s="134"/>
      <c r="H303" s="134"/>
      <c r="I303" s="134"/>
      <c r="J303" s="134"/>
      <c r="K303" s="134"/>
      <c r="L303" s="134"/>
      <c r="M303" s="134"/>
      <c r="N303" s="134"/>
      <c r="O303" s="134"/>
      <c r="P303" s="134"/>
      <c r="Q303" s="134"/>
      <c r="R303" s="134"/>
      <c r="S303" s="134"/>
      <c r="T303" s="134"/>
      <c r="U303" s="134"/>
    </row>
    <row r="304" spans="1:21" x14ac:dyDescent="0.25">
      <c r="A304" s="134"/>
      <c r="B304" s="134"/>
      <c r="C304" s="134"/>
      <c r="D304" s="134"/>
      <c r="E304" s="134"/>
      <c r="F304" s="134"/>
      <c r="G304" s="134"/>
      <c r="H304" s="134"/>
      <c r="I304" s="134"/>
      <c r="J304" s="134"/>
      <c r="K304" s="134"/>
      <c r="L304" s="134"/>
      <c r="M304" s="134"/>
      <c r="N304" s="134"/>
      <c r="O304" s="134"/>
      <c r="P304" s="134"/>
      <c r="Q304" s="134"/>
      <c r="R304" s="134"/>
      <c r="S304" s="134"/>
      <c r="T304" s="134"/>
      <c r="U304" s="134"/>
    </row>
    <row r="305" spans="1:21" x14ac:dyDescent="0.25">
      <c r="A305" s="134"/>
      <c r="B305" s="134"/>
      <c r="C305" s="134"/>
      <c r="D305" s="134"/>
      <c r="E305" s="134"/>
      <c r="F305" s="134"/>
      <c r="G305" s="134"/>
      <c r="H305" s="134"/>
      <c r="I305" s="134"/>
      <c r="J305" s="134"/>
      <c r="K305" s="134"/>
      <c r="L305" s="134"/>
      <c r="M305" s="134"/>
      <c r="N305" s="134"/>
      <c r="O305" s="134"/>
      <c r="P305" s="134"/>
      <c r="Q305" s="134"/>
      <c r="R305" s="134"/>
      <c r="S305" s="134"/>
      <c r="T305" s="134"/>
      <c r="U305" s="134"/>
    </row>
    <row r="306" spans="1:21" x14ac:dyDescent="0.25">
      <c r="A306" s="134"/>
      <c r="B306" s="134"/>
      <c r="C306" s="134"/>
      <c r="D306" s="134"/>
      <c r="E306" s="134"/>
      <c r="F306" s="134"/>
      <c r="G306" s="134"/>
      <c r="H306" s="134"/>
      <c r="I306" s="134"/>
      <c r="J306" s="134"/>
      <c r="K306" s="134"/>
      <c r="L306" s="134"/>
      <c r="M306" s="134"/>
      <c r="N306" s="134"/>
      <c r="O306" s="134"/>
      <c r="P306" s="134"/>
      <c r="Q306" s="134"/>
      <c r="R306" s="134"/>
      <c r="S306" s="134"/>
      <c r="T306" s="134"/>
      <c r="U306" s="134"/>
    </row>
    <row r="307" spans="1:21" x14ac:dyDescent="0.25">
      <c r="A307" s="134"/>
      <c r="B307" s="134"/>
      <c r="C307" s="134"/>
      <c r="D307" s="134"/>
      <c r="E307" s="134"/>
      <c r="F307" s="134"/>
      <c r="G307" s="134"/>
      <c r="H307" s="134"/>
      <c r="I307" s="134"/>
      <c r="J307" s="134"/>
      <c r="K307" s="134"/>
      <c r="L307" s="134"/>
      <c r="M307" s="134"/>
      <c r="N307" s="134"/>
      <c r="O307" s="134"/>
      <c r="P307" s="134"/>
      <c r="Q307" s="134"/>
      <c r="R307" s="134"/>
      <c r="S307" s="134"/>
      <c r="T307" s="134"/>
      <c r="U307" s="134"/>
    </row>
    <row r="308" spans="1:21" x14ac:dyDescent="0.25">
      <c r="A308" s="134"/>
      <c r="B308" s="134"/>
      <c r="C308" s="134"/>
      <c r="D308" s="134"/>
      <c r="E308" s="134"/>
      <c r="F308" s="134"/>
      <c r="G308" s="134"/>
      <c r="H308" s="134"/>
      <c r="I308" s="134"/>
      <c r="J308" s="134"/>
      <c r="K308" s="134"/>
      <c r="L308" s="134"/>
      <c r="M308" s="134"/>
      <c r="N308" s="134"/>
      <c r="O308" s="134"/>
      <c r="P308" s="134"/>
      <c r="Q308" s="134"/>
      <c r="R308" s="134"/>
      <c r="S308" s="134"/>
      <c r="T308" s="134"/>
      <c r="U308" s="134"/>
    </row>
    <row r="309" spans="1:21" x14ac:dyDescent="0.25">
      <c r="A309" s="134"/>
      <c r="B309" s="134"/>
      <c r="C309" s="134"/>
      <c r="D309" s="134"/>
      <c r="E309" s="134"/>
      <c r="F309" s="134"/>
      <c r="G309" s="134"/>
      <c r="H309" s="134"/>
      <c r="I309" s="134"/>
      <c r="J309" s="134"/>
      <c r="K309" s="134"/>
      <c r="L309" s="134"/>
      <c r="M309" s="134"/>
      <c r="N309" s="134"/>
      <c r="O309" s="134"/>
      <c r="P309" s="134"/>
      <c r="Q309" s="134"/>
      <c r="R309" s="134"/>
      <c r="S309" s="134"/>
      <c r="T309" s="134"/>
      <c r="U309" s="134"/>
    </row>
    <row r="310" spans="1:21" x14ac:dyDescent="0.25">
      <c r="A310" s="134"/>
      <c r="B310" s="134"/>
      <c r="C310" s="134"/>
      <c r="D310" s="134"/>
      <c r="E310" s="134"/>
      <c r="F310" s="134"/>
      <c r="G310" s="134"/>
      <c r="H310" s="134"/>
      <c r="I310" s="134"/>
      <c r="J310" s="134"/>
      <c r="K310" s="134"/>
      <c r="L310" s="134"/>
      <c r="M310" s="134"/>
      <c r="N310" s="134"/>
      <c r="O310" s="134"/>
      <c r="P310" s="134"/>
      <c r="Q310" s="134"/>
      <c r="R310" s="134"/>
      <c r="S310" s="134"/>
      <c r="T310" s="134"/>
      <c r="U310" s="134"/>
    </row>
    <row r="311" spans="1:21" x14ac:dyDescent="0.25">
      <c r="A311" s="134"/>
      <c r="B311" s="134"/>
      <c r="C311" s="134"/>
      <c r="D311" s="134"/>
      <c r="E311" s="134"/>
      <c r="F311" s="134"/>
      <c r="G311" s="134"/>
      <c r="H311" s="134"/>
      <c r="I311" s="134"/>
      <c r="J311" s="134"/>
      <c r="K311" s="134"/>
      <c r="L311" s="134"/>
      <c r="M311" s="134"/>
      <c r="N311" s="134"/>
      <c r="O311" s="134"/>
      <c r="P311" s="134"/>
      <c r="Q311" s="134"/>
      <c r="R311" s="134"/>
      <c r="S311" s="134"/>
      <c r="T311" s="134"/>
      <c r="U311" s="134"/>
    </row>
    <row r="312" spans="1:21" x14ac:dyDescent="0.25">
      <c r="A312" s="134"/>
      <c r="B312" s="134"/>
      <c r="C312" s="134"/>
      <c r="D312" s="134"/>
      <c r="E312" s="134"/>
      <c r="F312" s="134"/>
      <c r="G312" s="134"/>
      <c r="H312" s="134"/>
      <c r="I312" s="134"/>
      <c r="J312" s="134"/>
      <c r="K312" s="134"/>
      <c r="L312" s="134"/>
      <c r="M312" s="134"/>
      <c r="N312" s="134"/>
      <c r="O312" s="134"/>
      <c r="P312" s="134"/>
      <c r="Q312" s="134"/>
      <c r="R312" s="134"/>
      <c r="S312" s="134"/>
      <c r="T312" s="134"/>
      <c r="U312" s="134"/>
    </row>
    <row r="313" spans="1:21" x14ac:dyDescent="0.25">
      <c r="A313" s="134"/>
      <c r="B313" s="134"/>
      <c r="C313" s="134"/>
      <c r="D313" s="134"/>
      <c r="E313" s="134"/>
      <c r="F313" s="134"/>
      <c r="G313" s="134"/>
      <c r="H313" s="134"/>
      <c r="I313" s="134"/>
      <c r="J313" s="134"/>
      <c r="K313" s="134"/>
      <c r="L313" s="134"/>
      <c r="M313" s="134"/>
      <c r="N313" s="134"/>
      <c r="O313" s="134"/>
      <c r="P313" s="134"/>
      <c r="Q313" s="134"/>
      <c r="R313" s="134"/>
      <c r="S313" s="134"/>
      <c r="T313" s="134"/>
      <c r="U313" s="134"/>
    </row>
    <row r="314" spans="1:21" x14ac:dyDescent="0.25">
      <c r="A314" s="134"/>
      <c r="B314" s="134"/>
      <c r="C314" s="134"/>
      <c r="D314" s="134"/>
      <c r="E314" s="134"/>
      <c r="F314" s="134"/>
      <c r="G314" s="134"/>
      <c r="H314" s="134"/>
      <c r="I314" s="134"/>
      <c r="J314" s="134"/>
      <c r="K314" s="134"/>
      <c r="L314" s="134"/>
      <c r="M314" s="134"/>
      <c r="N314" s="134"/>
      <c r="O314" s="134"/>
      <c r="P314" s="134"/>
      <c r="Q314" s="134"/>
      <c r="R314" s="134"/>
      <c r="S314" s="134"/>
      <c r="T314" s="134"/>
      <c r="U314" s="134"/>
    </row>
  </sheetData>
  <sheetProtection password="CC71" sheet="1" objects="1" scenarios="1"/>
  <mergeCells count="19">
    <mergeCell ref="H10:N10"/>
    <mergeCell ref="C12:C15"/>
    <mergeCell ref="D12:D15"/>
    <mergeCell ref="E12:E15"/>
    <mergeCell ref="F12:F15"/>
    <mergeCell ref="G12:O12"/>
    <mergeCell ref="F271:G271"/>
    <mergeCell ref="P12:P15"/>
    <mergeCell ref="Q12:Q15"/>
    <mergeCell ref="G13:O13"/>
    <mergeCell ref="G14:G15"/>
    <mergeCell ref="H14:H15"/>
    <mergeCell ref="I14:K14"/>
    <mergeCell ref="L14:O14"/>
    <mergeCell ref="C259:Q261"/>
    <mergeCell ref="C262:O262"/>
    <mergeCell ref="C263:O263"/>
    <mergeCell ref="C264:O264"/>
    <mergeCell ref="I266:O26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C2:L8"/>
  <sheetViews>
    <sheetView workbookViewId="0">
      <selection activeCell="E22" sqref="E22"/>
    </sheetView>
  </sheetViews>
  <sheetFormatPr defaultRowHeight="15" x14ac:dyDescent="0.25"/>
  <cols>
    <col min="3" max="3" width="7.28515625" customWidth="1"/>
    <col min="4" max="4" width="14" customWidth="1"/>
    <col min="12" max="12" width="11.5703125" customWidth="1"/>
  </cols>
  <sheetData>
    <row r="2" spans="3:12" ht="30" customHeight="1" x14ac:dyDescent="0.25">
      <c r="F2" s="183" t="s">
        <v>121</v>
      </c>
      <c r="G2" s="183"/>
      <c r="I2" s="183" t="s">
        <v>122</v>
      </c>
      <c r="J2" s="183"/>
      <c r="L2" s="183" t="s">
        <v>123</v>
      </c>
    </row>
    <row r="3" spans="3:12" ht="15.75" thickBot="1" x14ac:dyDescent="0.3">
      <c r="C3" t="s">
        <v>116</v>
      </c>
      <c r="D3" t="s">
        <v>117</v>
      </c>
      <c r="F3" s="75" t="s">
        <v>118</v>
      </c>
      <c r="G3" s="75" t="s">
        <v>119</v>
      </c>
      <c r="I3" t="s">
        <v>120</v>
      </c>
      <c r="J3" s="75" t="s">
        <v>119</v>
      </c>
      <c r="L3" s="183"/>
    </row>
    <row r="4" spans="3:12" ht="15.75" thickBot="1" x14ac:dyDescent="0.3">
      <c r="C4" s="70">
        <v>1</v>
      </c>
      <c r="D4" s="71" t="s">
        <v>111</v>
      </c>
      <c r="F4" s="6">
        <v>5.0000000000000001E-3</v>
      </c>
      <c r="G4" s="9">
        <v>0.14000000000000001</v>
      </c>
      <c r="I4" s="74">
        <f t="shared" ref="I4:I8" si="0">(F4+G4)/2</f>
        <v>7.2500000000000009E-2</v>
      </c>
      <c r="J4" s="9">
        <f t="shared" ref="J4:J8" si="1">G4</f>
        <v>0.14000000000000001</v>
      </c>
      <c r="L4" s="74">
        <f t="shared" ref="L4:L8" si="2">(I4+J4)/2</f>
        <v>0.10625000000000001</v>
      </c>
    </row>
    <row r="5" spans="3:12" ht="15.75" thickBot="1" x14ac:dyDescent="0.3">
      <c r="C5" s="72">
        <v>2</v>
      </c>
      <c r="D5" s="73" t="s">
        <v>112</v>
      </c>
      <c r="F5" s="9">
        <v>0.15</v>
      </c>
      <c r="G5" s="9">
        <v>0.36</v>
      </c>
      <c r="I5" s="74">
        <f t="shared" si="0"/>
        <v>0.255</v>
      </c>
      <c r="J5" s="9">
        <f t="shared" si="1"/>
        <v>0.36</v>
      </c>
      <c r="L5" s="74">
        <f t="shared" si="2"/>
        <v>0.3075</v>
      </c>
    </row>
    <row r="6" spans="3:12" ht="15.75" thickBot="1" x14ac:dyDescent="0.3">
      <c r="C6" s="72">
        <v>3</v>
      </c>
      <c r="D6" s="73" t="s">
        <v>113</v>
      </c>
      <c r="F6" s="9">
        <v>0.37</v>
      </c>
      <c r="G6" s="9">
        <v>0.64</v>
      </c>
      <c r="I6" s="74">
        <f t="shared" si="0"/>
        <v>0.505</v>
      </c>
      <c r="J6" s="9">
        <f t="shared" si="1"/>
        <v>0.64</v>
      </c>
      <c r="L6" s="74">
        <f t="shared" si="2"/>
        <v>0.57250000000000001</v>
      </c>
    </row>
    <row r="7" spans="3:12" ht="15.75" thickBot="1" x14ac:dyDescent="0.3">
      <c r="C7" s="72">
        <v>4</v>
      </c>
      <c r="D7" s="73" t="s">
        <v>114</v>
      </c>
      <c r="F7" s="9">
        <v>0.65</v>
      </c>
      <c r="G7" s="9">
        <v>0.99</v>
      </c>
      <c r="I7" s="74">
        <f t="shared" si="0"/>
        <v>0.82000000000000006</v>
      </c>
      <c r="J7" s="9">
        <f t="shared" si="1"/>
        <v>0.99</v>
      </c>
      <c r="L7" s="74">
        <f t="shared" si="2"/>
        <v>0.90500000000000003</v>
      </c>
    </row>
    <row r="8" spans="3:12" ht="15.75" thickBot="1" x14ac:dyDescent="0.3">
      <c r="C8" s="72">
        <v>5</v>
      </c>
      <c r="D8" s="73" t="s">
        <v>115</v>
      </c>
      <c r="F8" s="9">
        <v>1</v>
      </c>
      <c r="G8" s="9">
        <v>1</v>
      </c>
      <c r="I8" s="74">
        <f t="shared" si="0"/>
        <v>1</v>
      </c>
      <c r="J8" s="9">
        <f t="shared" si="1"/>
        <v>1</v>
      </c>
      <c r="L8" s="74">
        <f t="shared" si="2"/>
        <v>1</v>
      </c>
    </row>
  </sheetData>
  <mergeCells count="3">
    <mergeCell ref="F2:G2"/>
    <mergeCell ref="I2:J2"/>
    <mergeCell ref="L2:L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2:II75"/>
  <sheetViews>
    <sheetView topLeftCell="A10" workbookViewId="0">
      <selection activeCell="C41" sqref="C41"/>
    </sheetView>
  </sheetViews>
  <sheetFormatPr defaultRowHeight="15" x14ac:dyDescent="0.25"/>
  <cols>
    <col min="1" max="1" width="30.5703125" bestFit="1" customWidth="1"/>
    <col min="2" max="2" width="23.85546875" bestFit="1" customWidth="1"/>
    <col min="3" max="9" width="11.28515625" bestFit="1" customWidth="1"/>
    <col min="10" max="16" width="12.28515625" bestFit="1" customWidth="1"/>
    <col min="17" max="45" width="13.42578125" bestFit="1" customWidth="1"/>
    <col min="46" max="61" width="14.7109375" bestFit="1" customWidth="1"/>
    <col min="62" max="122" width="12.28515625" bestFit="1" customWidth="1"/>
    <col min="123" max="123" width="9.7109375" bestFit="1" customWidth="1"/>
  </cols>
  <sheetData>
    <row r="2" spans="1:152" x14ac:dyDescent="0.25">
      <c r="C2" s="8">
        <v>44197</v>
      </c>
      <c r="D2" s="8">
        <v>44228</v>
      </c>
      <c r="E2" s="8">
        <v>44256</v>
      </c>
      <c r="F2" s="8">
        <v>44287</v>
      </c>
      <c r="G2" s="8">
        <v>44317</v>
      </c>
      <c r="H2" s="8">
        <v>44348</v>
      </c>
      <c r="I2" s="8">
        <v>44378</v>
      </c>
      <c r="J2" s="8">
        <v>44409</v>
      </c>
      <c r="K2" s="8">
        <v>44440</v>
      </c>
      <c r="L2" s="8">
        <v>44470</v>
      </c>
      <c r="M2" s="8">
        <v>44501</v>
      </c>
      <c r="N2" s="8">
        <v>44531</v>
      </c>
      <c r="O2" s="8">
        <v>44562</v>
      </c>
      <c r="P2" s="8">
        <v>44593</v>
      </c>
      <c r="Q2" s="8">
        <v>44621</v>
      </c>
      <c r="R2" s="8">
        <v>44652</v>
      </c>
      <c r="S2" s="8">
        <v>44682</v>
      </c>
      <c r="T2" s="8">
        <v>44713</v>
      </c>
      <c r="U2" s="8">
        <v>44743</v>
      </c>
      <c r="V2" s="8">
        <v>44774</v>
      </c>
      <c r="W2" s="8">
        <v>44805</v>
      </c>
      <c r="X2" s="8">
        <v>44835</v>
      </c>
      <c r="Y2" s="8">
        <v>44866</v>
      </c>
      <c r="Z2" s="8">
        <v>44896</v>
      </c>
      <c r="AA2" s="8">
        <v>44927</v>
      </c>
      <c r="AB2" s="8">
        <v>44958</v>
      </c>
      <c r="AC2" s="8">
        <v>44986</v>
      </c>
      <c r="AD2" s="8">
        <v>45017</v>
      </c>
      <c r="AE2" s="8">
        <v>45047</v>
      </c>
      <c r="AF2" s="8">
        <v>45078</v>
      </c>
      <c r="AG2" s="8">
        <v>45108</v>
      </c>
      <c r="AH2" s="8">
        <v>45139</v>
      </c>
      <c r="AI2" s="8">
        <v>45170</v>
      </c>
      <c r="AJ2" s="8">
        <v>45200</v>
      </c>
      <c r="AK2" s="8">
        <v>45231</v>
      </c>
      <c r="AL2" s="8">
        <v>45261</v>
      </c>
      <c r="AM2" s="8">
        <v>45292</v>
      </c>
      <c r="AN2" s="8">
        <v>45323</v>
      </c>
      <c r="AO2" s="8">
        <v>45352</v>
      </c>
      <c r="AP2" s="8">
        <v>45383</v>
      </c>
      <c r="AQ2" s="8">
        <v>45413</v>
      </c>
      <c r="AR2" s="8">
        <v>45444</v>
      </c>
      <c r="AS2" s="8">
        <v>45474</v>
      </c>
      <c r="AT2" s="8">
        <v>45505</v>
      </c>
      <c r="AU2" s="8">
        <v>45536</v>
      </c>
      <c r="AV2" s="8">
        <v>45566</v>
      </c>
      <c r="AW2" s="8">
        <v>45597</v>
      </c>
      <c r="AX2" s="8">
        <v>45627</v>
      </c>
      <c r="AY2" s="8">
        <v>45658</v>
      </c>
      <c r="AZ2" s="8">
        <v>45689</v>
      </c>
      <c r="BA2" s="8">
        <v>45717</v>
      </c>
      <c r="BB2" s="8">
        <v>45748</v>
      </c>
      <c r="BC2" s="8">
        <v>45778</v>
      </c>
      <c r="BD2" s="8">
        <v>45809</v>
      </c>
      <c r="BE2" s="8">
        <v>45839</v>
      </c>
      <c r="BF2" s="8">
        <v>45870</v>
      </c>
      <c r="BG2" s="8">
        <v>45901</v>
      </c>
      <c r="BH2" s="8">
        <v>45931</v>
      </c>
      <c r="BI2" s="8">
        <v>45962</v>
      </c>
      <c r="BJ2" s="8">
        <v>45992</v>
      </c>
      <c r="BK2" s="8">
        <v>46023</v>
      </c>
      <c r="BL2" s="8">
        <v>46054</v>
      </c>
      <c r="BM2" s="8">
        <v>46082</v>
      </c>
      <c r="BN2" s="8">
        <v>46113</v>
      </c>
      <c r="BO2" s="8">
        <v>46143</v>
      </c>
      <c r="BP2" s="8">
        <v>46174</v>
      </c>
      <c r="BQ2" s="8">
        <v>46204</v>
      </c>
      <c r="BR2" s="8">
        <v>46235</v>
      </c>
      <c r="BS2" s="8">
        <v>46266</v>
      </c>
      <c r="BT2" s="8">
        <v>46296</v>
      </c>
      <c r="BU2" s="8">
        <v>46327</v>
      </c>
      <c r="BV2" s="8">
        <v>46357</v>
      </c>
      <c r="BW2" s="8">
        <v>46388</v>
      </c>
      <c r="BX2" s="8">
        <v>46419</v>
      </c>
      <c r="BY2" s="8">
        <v>46447</v>
      </c>
      <c r="BZ2" s="8">
        <v>46478</v>
      </c>
      <c r="CA2" s="8">
        <v>46508</v>
      </c>
      <c r="CB2" s="8">
        <v>46539</v>
      </c>
      <c r="CC2" s="8">
        <v>46569</v>
      </c>
      <c r="CD2" s="8">
        <v>46600</v>
      </c>
      <c r="CE2" s="8">
        <v>46631</v>
      </c>
      <c r="CF2" s="8">
        <v>46661</v>
      </c>
      <c r="CG2" s="8">
        <v>46692</v>
      </c>
      <c r="CH2" s="8">
        <v>46722</v>
      </c>
      <c r="CI2" s="8">
        <v>46753</v>
      </c>
      <c r="CJ2" s="8">
        <v>46784</v>
      </c>
      <c r="CK2" s="8">
        <v>46813</v>
      </c>
      <c r="CL2" s="8">
        <v>46844</v>
      </c>
      <c r="CM2" s="8">
        <v>46874</v>
      </c>
      <c r="CN2" s="8">
        <v>46905</v>
      </c>
      <c r="CO2" s="8">
        <v>46935</v>
      </c>
      <c r="CP2" s="8">
        <v>46966</v>
      </c>
      <c r="CQ2" s="8">
        <v>46997</v>
      </c>
      <c r="CR2" s="8">
        <v>47027</v>
      </c>
      <c r="CS2" s="8">
        <v>47058</v>
      </c>
      <c r="CT2" s="8">
        <v>47088</v>
      </c>
      <c r="CU2" s="8">
        <v>47119</v>
      </c>
      <c r="CV2" s="8">
        <v>47150</v>
      </c>
      <c r="CW2" s="8">
        <v>47178</v>
      </c>
      <c r="CX2" s="8">
        <v>47209</v>
      </c>
      <c r="CY2" s="8">
        <v>47239</v>
      </c>
      <c r="CZ2" s="8">
        <v>47270</v>
      </c>
      <c r="DA2" s="8">
        <v>47300</v>
      </c>
      <c r="DB2" s="8">
        <v>47331</v>
      </c>
      <c r="DC2" s="8">
        <v>47362</v>
      </c>
      <c r="DD2" s="8">
        <v>47392</v>
      </c>
      <c r="DE2" s="8">
        <v>47423</v>
      </c>
      <c r="DF2" s="8">
        <v>47453</v>
      </c>
      <c r="DG2" s="8">
        <v>47484</v>
      </c>
      <c r="DH2" s="8">
        <v>47515</v>
      </c>
      <c r="DI2" s="8">
        <v>47543</v>
      </c>
      <c r="DJ2" s="8">
        <v>47574</v>
      </c>
      <c r="DK2" s="8">
        <v>47604</v>
      </c>
      <c r="DL2" s="8">
        <v>47635</v>
      </c>
      <c r="DM2" s="8">
        <v>47665</v>
      </c>
      <c r="DN2" s="8">
        <v>47696</v>
      </c>
      <c r="DO2" s="8">
        <v>47727</v>
      </c>
      <c r="DP2" s="8">
        <v>47757</v>
      </c>
      <c r="DQ2" s="8">
        <v>47788</v>
      </c>
      <c r="DR2" s="8">
        <v>47818</v>
      </c>
    </row>
    <row r="3" spans="1:152" x14ac:dyDescent="0.25">
      <c r="B3" s="7" t="s">
        <v>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row>
    <row r="4" spans="1:152" x14ac:dyDescent="0.25">
      <c r="B4" t="s">
        <v>0</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W4" t="e">
        <f>#REF!</f>
        <v>#REF!</v>
      </c>
      <c r="X4" t="e">
        <f>#REF!</f>
        <v>#REF!</v>
      </c>
      <c r="Y4" t="e">
        <f>#REF!</f>
        <v>#REF!</v>
      </c>
      <c r="Z4" t="e">
        <f>#REF!</f>
        <v>#REF!</v>
      </c>
      <c r="AA4" t="e">
        <f>#REF!</f>
        <v>#REF!</v>
      </c>
      <c r="AB4" t="e">
        <f>#REF!</f>
        <v>#REF!</v>
      </c>
      <c r="AC4" t="e">
        <f>#REF!</f>
        <v>#REF!</v>
      </c>
      <c r="AD4" t="e">
        <f>#REF!</f>
        <v>#REF!</v>
      </c>
      <c r="AE4" t="e">
        <f>#REF!</f>
        <v>#REF!</v>
      </c>
      <c r="AF4" t="e">
        <f>#REF!</f>
        <v>#REF!</v>
      </c>
      <c r="AG4" t="e">
        <f>#REF!</f>
        <v>#REF!</v>
      </c>
      <c r="AH4" t="e">
        <f>#REF!</f>
        <v>#REF!</v>
      </c>
      <c r="AI4" t="e">
        <f>#REF!</f>
        <v>#REF!</v>
      </c>
      <c r="AJ4" t="e">
        <f>#REF!</f>
        <v>#REF!</v>
      </c>
      <c r="AK4" t="e">
        <f>#REF!</f>
        <v>#REF!</v>
      </c>
      <c r="AL4" t="e">
        <f>#REF!</f>
        <v>#REF!</v>
      </c>
      <c r="AM4" t="e">
        <f>#REF!</f>
        <v>#REF!</v>
      </c>
      <c r="AN4" t="e">
        <f>#REF!</f>
        <v>#REF!</v>
      </c>
      <c r="AO4" t="e">
        <f>#REF!</f>
        <v>#REF!</v>
      </c>
      <c r="AP4" t="e">
        <f>#REF!</f>
        <v>#REF!</v>
      </c>
      <c r="AQ4" t="e">
        <f>#REF!</f>
        <v>#REF!</v>
      </c>
      <c r="AR4" t="e">
        <f>#REF!</f>
        <v>#REF!</v>
      </c>
      <c r="AS4" t="e">
        <f>#REF!</f>
        <v>#REF!</v>
      </c>
      <c r="AT4" t="e">
        <f>#REF!</f>
        <v>#REF!</v>
      </c>
      <c r="AU4" t="e">
        <f>#REF!</f>
        <v>#REF!</v>
      </c>
      <c r="AV4" t="e">
        <f>#REF!</f>
        <v>#REF!</v>
      </c>
      <c r="AW4" t="e">
        <f>#REF!</f>
        <v>#REF!</v>
      </c>
      <c r="AX4" t="e">
        <f>#REF!</f>
        <v>#REF!</v>
      </c>
      <c r="AY4" t="e">
        <f>#REF!</f>
        <v>#REF!</v>
      </c>
      <c r="AZ4" t="e">
        <f>#REF!</f>
        <v>#REF!</v>
      </c>
      <c r="BA4" t="e">
        <f>#REF!</f>
        <v>#REF!</v>
      </c>
      <c r="BB4" t="e">
        <f>#REF!</f>
        <v>#REF!</v>
      </c>
      <c r="BC4" t="e">
        <f>#REF!</f>
        <v>#REF!</v>
      </c>
      <c r="BD4" t="e">
        <f>#REF!</f>
        <v>#REF!</v>
      </c>
      <c r="BE4" t="e">
        <f>#REF!</f>
        <v>#REF!</v>
      </c>
      <c r="BF4" t="e">
        <f>#REF!</f>
        <v>#REF!</v>
      </c>
      <c r="BG4" t="e">
        <f>#REF!</f>
        <v>#REF!</v>
      </c>
      <c r="BH4" t="e">
        <f>#REF!</f>
        <v>#REF!</v>
      </c>
      <c r="BI4" t="e">
        <f>#REF!</f>
        <v>#REF!</v>
      </c>
      <c r="BJ4" t="e">
        <f>#REF!</f>
        <v>#REF!</v>
      </c>
      <c r="BK4" t="e">
        <f>#REF!</f>
        <v>#REF!</v>
      </c>
      <c r="BL4" t="e">
        <f>#REF!</f>
        <v>#REF!</v>
      </c>
      <c r="BM4" t="e">
        <f>#REF!</f>
        <v>#REF!</v>
      </c>
      <c r="BN4" t="e">
        <f>#REF!</f>
        <v>#REF!</v>
      </c>
      <c r="BO4" t="e">
        <f>#REF!</f>
        <v>#REF!</v>
      </c>
      <c r="BP4" t="e">
        <f>#REF!</f>
        <v>#REF!</v>
      </c>
      <c r="BQ4" t="e">
        <f>#REF!</f>
        <v>#REF!</v>
      </c>
      <c r="BR4" t="e">
        <f>#REF!</f>
        <v>#REF!</v>
      </c>
      <c r="BS4" t="e">
        <f>#REF!</f>
        <v>#REF!</v>
      </c>
      <c r="BT4" t="e">
        <f>#REF!</f>
        <v>#REF!</v>
      </c>
      <c r="BU4" t="e">
        <f>#REF!</f>
        <v>#REF!</v>
      </c>
      <c r="BV4" t="e">
        <f>#REF!</f>
        <v>#REF!</v>
      </c>
      <c r="BW4" t="e">
        <f>#REF!</f>
        <v>#REF!</v>
      </c>
      <c r="BX4" t="e">
        <f>#REF!</f>
        <v>#REF!</v>
      </c>
      <c r="BY4" t="e">
        <f>#REF!</f>
        <v>#REF!</v>
      </c>
      <c r="BZ4" t="e">
        <f>#REF!</f>
        <v>#REF!</v>
      </c>
      <c r="CA4" t="e">
        <f>#REF!</f>
        <v>#REF!</v>
      </c>
      <c r="CB4" t="e">
        <f>#REF!</f>
        <v>#REF!</v>
      </c>
      <c r="CC4" t="e">
        <f>#REF!</f>
        <v>#REF!</v>
      </c>
      <c r="CD4" t="e">
        <f>#REF!</f>
        <v>#REF!</v>
      </c>
      <c r="CE4" t="e">
        <f>#REF!</f>
        <v>#REF!</v>
      </c>
      <c r="CF4" t="e">
        <f>#REF!</f>
        <v>#REF!</v>
      </c>
      <c r="CG4" t="e">
        <f>#REF!</f>
        <v>#REF!</v>
      </c>
      <c r="CH4" t="e">
        <f>#REF!</f>
        <v>#REF!</v>
      </c>
      <c r="CI4" t="e">
        <f>#REF!</f>
        <v>#REF!</v>
      </c>
      <c r="CJ4" t="e">
        <f>#REF!</f>
        <v>#REF!</v>
      </c>
      <c r="CK4" t="e">
        <f>#REF!</f>
        <v>#REF!</v>
      </c>
      <c r="CL4" t="e">
        <f>#REF!</f>
        <v>#REF!</v>
      </c>
      <c r="CM4" t="e">
        <f>#REF!</f>
        <v>#REF!</v>
      </c>
      <c r="CN4" t="e">
        <f>#REF!</f>
        <v>#REF!</v>
      </c>
      <c r="CO4" t="e">
        <f>#REF!</f>
        <v>#REF!</v>
      </c>
      <c r="CP4" t="e">
        <f>#REF!</f>
        <v>#REF!</v>
      </c>
      <c r="CQ4" t="e">
        <f>#REF!</f>
        <v>#REF!</v>
      </c>
      <c r="CR4" t="e">
        <f>#REF!</f>
        <v>#REF!</v>
      </c>
      <c r="CS4" t="e">
        <f>#REF!</f>
        <v>#REF!</v>
      </c>
      <c r="CT4" t="e">
        <f>#REF!</f>
        <v>#REF!</v>
      </c>
      <c r="CU4" t="e">
        <f>#REF!</f>
        <v>#REF!</v>
      </c>
      <c r="CV4" t="e">
        <f>#REF!</f>
        <v>#REF!</v>
      </c>
      <c r="CW4" t="e">
        <f>#REF!</f>
        <v>#REF!</v>
      </c>
      <c r="CX4" t="e">
        <f>#REF!</f>
        <v>#REF!</v>
      </c>
      <c r="CY4" t="e">
        <f>#REF!</f>
        <v>#REF!</v>
      </c>
      <c r="CZ4" t="e">
        <f>#REF!</f>
        <v>#REF!</v>
      </c>
      <c r="DA4" t="e">
        <f>#REF!</f>
        <v>#REF!</v>
      </c>
      <c r="DB4" t="e">
        <f>#REF!</f>
        <v>#REF!</v>
      </c>
      <c r="DC4" t="e">
        <f>#REF!</f>
        <v>#REF!</v>
      </c>
      <c r="DD4" t="e">
        <f>#REF!</f>
        <v>#REF!</v>
      </c>
      <c r="DE4" t="e">
        <f>#REF!</f>
        <v>#REF!</v>
      </c>
      <c r="DF4" t="e">
        <f>#REF!</f>
        <v>#REF!</v>
      </c>
      <c r="DG4" t="e">
        <f>#REF!</f>
        <v>#REF!</v>
      </c>
      <c r="DH4" t="e">
        <f>#REF!</f>
        <v>#REF!</v>
      </c>
      <c r="DI4" t="e">
        <f>#REF!</f>
        <v>#REF!</v>
      </c>
      <c r="DJ4" t="e">
        <f>#REF!</f>
        <v>#REF!</v>
      </c>
      <c r="DK4" t="e">
        <f>#REF!</f>
        <v>#REF!</v>
      </c>
      <c r="DL4" t="e">
        <f>#REF!</f>
        <v>#REF!</v>
      </c>
      <c r="DM4" t="e">
        <f>#REF!</f>
        <v>#REF!</v>
      </c>
      <c r="DN4" t="e">
        <f>#REF!</f>
        <v>#REF!</v>
      </c>
      <c r="DO4" t="e">
        <f>#REF!</f>
        <v>#REF!</v>
      </c>
      <c r="DP4" t="e">
        <f>#REF!</f>
        <v>#REF!</v>
      </c>
      <c r="DQ4" t="e">
        <f>#REF!</f>
        <v>#REF!</v>
      </c>
      <c r="DR4" t="e">
        <f>#REF!</f>
        <v>#REF!</v>
      </c>
    </row>
    <row r="5" spans="1:152" x14ac:dyDescent="0.25">
      <c r="B5" t="s">
        <v>2</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c r="T5" t="e">
        <f>#REF!</f>
        <v>#REF!</v>
      </c>
      <c r="U5" t="e">
        <f>#REF!</f>
        <v>#REF!</v>
      </c>
      <c r="V5" t="e">
        <f>#REF!</f>
        <v>#REF!</v>
      </c>
      <c r="W5" t="e">
        <f>#REF!</f>
        <v>#REF!</v>
      </c>
      <c r="X5" t="e">
        <f>#REF!</f>
        <v>#REF!</v>
      </c>
      <c r="Y5" t="e">
        <f>#REF!</f>
        <v>#REF!</v>
      </c>
      <c r="Z5" t="e">
        <f>#REF!</f>
        <v>#REF!</v>
      </c>
      <c r="AA5" t="e">
        <f>#REF!</f>
        <v>#REF!</v>
      </c>
      <c r="AB5" t="e">
        <f>#REF!</f>
        <v>#REF!</v>
      </c>
      <c r="AC5" t="e">
        <f>#REF!</f>
        <v>#REF!</v>
      </c>
      <c r="AD5" t="e">
        <f>#REF!</f>
        <v>#REF!</v>
      </c>
      <c r="AE5" t="e">
        <f>#REF!</f>
        <v>#REF!</v>
      </c>
      <c r="AF5" t="e">
        <f>#REF!</f>
        <v>#REF!</v>
      </c>
      <c r="AG5" t="e">
        <f>#REF!</f>
        <v>#REF!</v>
      </c>
      <c r="AH5" t="e">
        <f>#REF!</f>
        <v>#REF!</v>
      </c>
      <c r="AI5" t="e">
        <f>#REF!</f>
        <v>#REF!</v>
      </c>
      <c r="AJ5" t="e">
        <f>#REF!</f>
        <v>#REF!</v>
      </c>
      <c r="AK5" t="e">
        <f>#REF!</f>
        <v>#REF!</v>
      </c>
      <c r="AL5" t="e">
        <f>#REF!</f>
        <v>#REF!</v>
      </c>
      <c r="AM5" t="e">
        <f>#REF!</f>
        <v>#REF!</v>
      </c>
      <c r="AN5" t="e">
        <f>#REF!</f>
        <v>#REF!</v>
      </c>
      <c r="AO5" t="e">
        <f>#REF!</f>
        <v>#REF!</v>
      </c>
      <c r="AP5" t="e">
        <f>#REF!</f>
        <v>#REF!</v>
      </c>
      <c r="AQ5" t="e">
        <f>#REF!</f>
        <v>#REF!</v>
      </c>
      <c r="AR5" t="e">
        <f>#REF!</f>
        <v>#REF!</v>
      </c>
      <c r="AS5" t="e">
        <f>#REF!</f>
        <v>#REF!</v>
      </c>
      <c r="AT5" t="e">
        <f>#REF!</f>
        <v>#REF!</v>
      </c>
      <c r="AU5" t="e">
        <f>#REF!</f>
        <v>#REF!</v>
      </c>
      <c r="AV5" t="e">
        <f>#REF!</f>
        <v>#REF!</v>
      </c>
      <c r="AW5" t="e">
        <f>#REF!</f>
        <v>#REF!</v>
      </c>
      <c r="AX5" t="e">
        <f>#REF!</f>
        <v>#REF!</v>
      </c>
      <c r="AY5" t="e">
        <f>#REF!</f>
        <v>#REF!</v>
      </c>
      <c r="AZ5" t="e">
        <f>#REF!</f>
        <v>#REF!</v>
      </c>
      <c r="BA5" t="e">
        <f>#REF!</f>
        <v>#REF!</v>
      </c>
      <c r="BB5" t="e">
        <f>#REF!</f>
        <v>#REF!</v>
      </c>
      <c r="BC5" t="e">
        <f>#REF!</f>
        <v>#REF!</v>
      </c>
      <c r="BD5" t="e">
        <f>#REF!</f>
        <v>#REF!</v>
      </c>
      <c r="BE5" t="e">
        <f>#REF!</f>
        <v>#REF!</v>
      </c>
      <c r="BF5" t="e">
        <f>#REF!</f>
        <v>#REF!</v>
      </c>
      <c r="BG5" t="e">
        <f>#REF!</f>
        <v>#REF!</v>
      </c>
      <c r="BH5" t="e">
        <f>#REF!</f>
        <v>#REF!</v>
      </c>
      <c r="BI5" t="e">
        <f>#REF!</f>
        <v>#REF!</v>
      </c>
      <c r="BJ5" t="e">
        <f>#REF!</f>
        <v>#REF!</v>
      </c>
      <c r="BK5" t="e">
        <f>#REF!</f>
        <v>#REF!</v>
      </c>
      <c r="BL5" t="e">
        <f>#REF!</f>
        <v>#REF!</v>
      </c>
      <c r="BM5" t="e">
        <f>#REF!</f>
        <v>#REF!</v>
      </c>
      <c r="BN5" t="e">
        <f>#REF!</f>
        <v>#REF!</v>
      </c>
      <c r="BO5" t="e">
        <f>#REF!</f>
        <v>#REF!</v>
      </c>
      <c r="BP5" t="e">
        <f>#REF!</f>
        <v>#REF!</v>
      </c>
      <c r="BQ5" t="e">
        <f>#REF!</f>
        <v>#REF!</v>
      </c>
      <c r="BR5" t="e">
        <f>#REF!</f>
        <v>#REF!</v>
      </c>
      <c r="BS5" t="e">
        <f>#REF!</f>
        <v>#REF!</v>
      </c>
      <c r="BT5" t="e">
        <f>#REF!</f>
        <v>#REF!</v>
      </c>
      <c r="BU5" t="e">
        <f>#REF!</f>
        <v>#REF!</v>
      </c>
      <c r="BV5" t="e">
        <f>#REF!</f>
        <v>#REF!</v>
      </c>
      <c r="BW5" t="e">
        <f>#REF!</f>
        <v>#REF!</v>
      </c>
      <c r="BX5" t="e">
        <f>#REF!</f>
        <v>#REF!</v>
      </c>
      <c r="BY5" t="e">
        <f>#REF!</f>
        <v>#REF!</v>
      </c>
      <c r="BZ5" t="e">
        <f>#REF!</f>
        <v>#REF!</v>
      </c>
      <c r="CA5" t="e">
        <f>#REF!</f>
        <v>#REF!</v>
      </c>
      <c r="CB5" t="e">
        <f>#REF!</f>
        <v>#REF!</v>
      </c>
      <c r="CC5" t="e">
        <f>#REF!</f>
        <v>#REF!</v>
      </c>
      <c r="CD5" t="e">
        <f>#REF!</f>
        <v>#REF!</v>
      </c>
      <c r="CE5" t="e">
        <f>#REF!</f>
        <v>#REF!</v>
      </c>
      <c r="CF5" t="e">
        <f>#REF!</f>
        <v>#REF!</v>
      </c>
      <c r="CG5" t="e">
        <f>#REF!</f>
        <v>#REF!</v>
      </c>
      <c r="CH5" t="e">
        <f>#REF!</f>
        <v>#REF!</v>
      </c>
      <c r="CI5" t="e">
        <f>#REF!</f>
        <v>#REF!</v>
      </c>
      <c r="CJ5" t="e">
        <f>#REF!</f>
        <v>#REF!</v>
      </c>
      <c r="CK5" t="e">
        <f>#REF!</f>
        <v>#REF!</v>
      </c>
      <c r="CL5" t="e">
        <f>#REF!</f>
        <v>#REF!</v>
      </c>
      <c r="CM5" t="e">
        <f>#REF!</f>
        <v>#REF!</v>
      </c>
      <c r="CN5" t="e">
        <f>#REF!</f>
        <v>#REF!</v>
      </c>
      <c r="CO5" t="e">
        <f>#REF!</f>
        <v>#REF!</v>
      </c>
      <c r="CP5" t="e">
        <f>#REF!</f>
        <v>#REF!</v>
      </c>
      <c r="CQ5" t="e">
        <f>#REF!</f>
        <v>#REF!</v>
      </c>
      <c r="CR5" t="e">
        <f>#REF!</f>
        <v>#REF!</v>
      </c>
      <c r="CS5" t="e">
        <f>#REF!</f>
        <v>#REF!</v>
      </c>
      <c r="CT5" t="e">
        <f>#REF!</f>
        <v>#REF!</v>
      </c>
      <c r="CU5" t="e">
        <f>#REF!</f>
        <v>#REF!</v>
      </c>
      <c r="CV5" t="e">
        <f>#REF!</f>
        <v>#REF!</v>
      </c>
      <c r="CW5" t="e">
        <f>#REF!</f>
        <v>#REF!</v>
      </c>
      <c r="CX5" t="e">
        <f>#REF!</f>
        <v>#REF!</v>
      </c>
      <c r="CY5" t="e">
        <f>#REF!</f>
        <v>#REF!</v>
      </c>
      <c r="CZ5" t="e">
        <f>#REF!</f>
        <v>#REF!</v>
      </c>
      <c r="DA5" t="e">
        <f>#REF!</f>
        <v>#REF!</v>
      </c>
      <c r="DB5" t="e">
        <f>#REF!</f>
        <v>#REF!</v>
      </c>
      <c r="DC5" t="e">
        <f>#REF!</f>
        <v>#REF!</v>
      </c>
      <c r="DD5" t="e">
        <f>#REF!</f>
        <v>#REF!</v>
      </c>
      <c r="DE5" t="e">
        <f>#REF!</f>
        <v>#REF!</v>
      </c>
      <c r="DF5" t="e">
        <f>#REF!</f>
        <v>#REF!</v>
      </c>
      <c r="DG5" t="e">
        <f>#REF!</f>
        <v>#REF!</v>
      </c>
      <c r="DH5" t="e">
        <f>#REF!</f>
        <v>#REF!</v>
      </c>
      <c r="DI5" t="e">
        <f>#REF!</f>
        <v>#REF!</v>
      </c>
      <c r="DJ5" t="e">
        <f>#REF!</f>
        <v>#REF!</v>
      </c>
      <c r="DK5" t="e">
        <f>#REF!</f>
        <v>#REF!</v>
      </c>
      <c r="DL5" t="e">
        <f>#REF!</f>
        <v>#REF!</v>
      </c>
      <c r="DM5" t="e">
        <f>#REF!</f>
        <v>#REF!</v>
      </c>
      <c r="DN5" t="e">
        <f>#REF!</f>
        <v>#REF!</v>
      </c>
      <c r="DO5" t="e">
        <f>#REF!</f>
        <v>#REF!</v>
      </c>
      <c r="DP5" t="e">
        <f>#REF!</f>
        <v>#REF!</v>
      </c>
      <c r="DQ5" t="e">
        <f>#REF!</f>
        <v>#REF!</v>
      </c>
      <c r="DR5" t="e">
        <f>#REF!</f>
        <v>#REF!</v>
      </c>
    </row>
    <row r="7" spans="1:152" x14ac:dyDescent="0.25">
      <c r="B7" s="7" t="s">
        <v>9</v>
      </c>
    </row>
    <row r="8" spans="1:152" x14ac:dyDescent="0.25">
      <c r="B8" t="s">
        <v>0</v>
      </c>
      <c r="C8" t="e">
        <f>C4</f>
        <v>#REF!</v>
      </c>
      <c r="D8" t="e">
        <f>C8+D4</f>
        <v>#REF!</v>
      </c>
      <c r="E8" t="e">
        <f t="shared" ref="E8:AR8" si="0">D8+E4</f>
        <v>#REF!</v>
      </c>
      <c r="F8" t="e">
        <f t="shared" si="0"/>
        <v>#REF!</v>
      </c>
      <c r="G8" t="e">
        <f t="shared" si="0"/>
        <v>#REF!</v>
      </c>
      <c r="H8" t="e">
        <f t="shared" si="0"/>
        <v>#REF!</v>
      </c>
      <c r="I8" t="e">
        <f t="shared" si="0"/>
        <v>#REF!</v>
      </c>
      <c r="J8" t="e">
        <f t="shared" si="0"/>
        <v>#REF!</v>
      </c>
      <c r="K8" t="e">
        <f t="shared" si="0"/>
        <v>#REF!</v>
      </c>
      <c r="L8" t="e">
        <f t="shared" si="0"/>
        <v>#REF!</v>
      </c>
      <c r="M8" t="e">
        <f t="shared" si="0"/>
        <v>#REF!</v>
      </c>
      <c r="N8" t="e">
        <f t="shared" si="0"/>
        <v>#REF!</v>
      </c>
      <c r="O8" t="e">
        <f t="shared" si="0"/>
        <v>#REF!</v>
      </c>
      <c r="P8" t="e">
        <f t="shared" si="0"/>
        <v>#REF!</v>
      </c>
      <c r="Q8" t="e">
        <f t="shared" si="0"/>
        <v>#REF!</v>
      </c>
      <c r="R8" t="e">
        <f t="shared" si="0"/>
        <v>#REF!</v>
      </c>
      <c r="S8" t="e">
        <f t="shared" si="0"/>
        <v>#REF!</v>
      </c>
      <c r="T8" t="e">
        <f t="shared" si="0"/>
        <v>#REF!</v>
      </c>
      <c r="U8" t="e">
        <f t="shared" si="0"/>
        <v>#REF!</v>
      </c>
      <c r="V8" t="e">
        <f t="shared" si="0"/>
        <v>#REF!</v>
      </c>
      <c r="W8" t="e">
        <f t="shared" si="0"/>
        <v>#REF!</v>
      </c>
      <c r="X8" t="e">
        <f t="shared" si="0"/>
        <v>#REF!</v>
      </c>
      <c r="Y8" t="e">
        <f t="shared" si="0"/>
        <v>#REF!</v>
      </c>
      <c r="Z8" t="e">
        <f t="shared" si="0"/>
        <v>#REF!</v>
      </c>
      <c r="AA8" t="e">
        <f t="shared" si="0"/>
        <v>#REF!</v>
      </c>
      <c r="AB8" t="e">
        <f t="shared" si="0"/>
        <v>#REF!</v>
      </c>
      <c r="AC8" t="e">
        <f t="shared" si="0"/>
        <v>#REF!</v>
      </c>
      <c r="AD8" t="e">
        <f t="shared" si="0"/>
        <v>#REF!</v>
      </c>
      <c r="AE8" t="e">
        <f t="shared" si="0"/>
        <v>#REF!</v>
      </c>
      <c r="AF8" t="e">
        <f t="shared" si="0"/>
        <v>#REF!</v>
      </c>
      <c r="AG8" t="e">
        <f t="shared" si="0"/>
        <v>#REF!</v>
      </c>
      <c r="AH8" t="e">
        <f t="shared" si="0"/>
        <v>#REF!</v>
      </c>
      <c r="AI8" t="e">
        <f t="shared" si="0"/>
        <v>#REF!</v>
      </c>
      <c r="AJ8" t="e">
        <f t="shared" si="0"/>
        <v>#REF!</v>
      </c>
      <c r="AK8" t="e">
        <f t="shared" si="0"/>
        <v>#REF!</v>
      </c>
      <c r="AL8" t="e">
        <f t="shared" si="0"/>
        <v>#REF!</v>
      </c>
      <c r="AM8" t="e">
        <f t="shared" si="0"/>
        <v>#REF!</v>
      </c>
      <c r="AN8" t="e">
        <f t="shared" si="0"/>
        <v>#REF!</v>
      </c>
      <c r="AO8" t="e">
        <f t="shared" si="0"/>
        <v>#REF!</v>
      </c>
      <c r="AP8" t="e">
        <f t="shared" si="0"/>
        <v>#REF!</v>
      </c>
      <c r="AQ8" t="e">
        <f t="shared" si="0"/>
        <v>#REF!</v>
      </c>
      <c r="AR8" t="e">
        <f t="shared" si="0"/>
        <v>#REF!</v>
      </c>
      <c r="AS8" t="e">
        <f>AR8+AS4-I4</f>
        <v>#REF!</v>
      </c>
      <c r="AT8" t="e">
        <f t="shared" ref="AT8:BJ8" si="1">AS8+AT4-J4</f>
        <v>#REF!</v>
      </c>
      <c r="AU8" t="e">
        <f t="shared" si="1"/>
        <v>#REF!</v>
      </c>
      <c r="AV8" t="e">
        <f t="shared" si="1"/>
        <v>#REF!</v>
      </c>
      <c r="AW8" t="e">
        <f t="shared" si="1"/>
        <v>#REF!</v>
      </c>
      <c r="AX8" t="e">
        <f t="shared" si="1"/>
        <v>#REF!</v>
      </c>
      <c r="AY8" t="e">
        <f t="shared" si="1"/>
        <v>#REF!</v>
      </c>
      <c r="AZ8" t="e">
        <f t="shared" si="1"/>
        <v>#REF!</v>
      </c>
      <c r="BA8" t="e">
        <f t="shared" si="1"/>
        <v>#REF!</v>
      </c>
      <c r="BB8" t="e">
        <f t="shared" si="1"/>
        <v>#REF!</v>
      </c>
      <c r="BC8" t="e">
        <f t="shared" si="1"/>
        <v>#REF!</v>
      </c>
      <c r="BD8" t="e">
        <f t="shared" si="1"/>
        <v>#REF!</v>
      </c>
      <c r="BE8" t="e">
        <f t="shared" si="1"/>
        <v>#REF!</v>
      </c>
      <c r="BF8" t="e">
        <f t="shared" si="1"/>
        <v>#REF!</v>
      </c>
      <c r="BG8" t="e">
        <f t="shared" si="1"/>
        <v>#REF!</v>
      </c>
      <c r="BH8" t="e">
        <f t="shared" si="1"/>
        <v>#REF!</v>
      </c>
      <c r="BI8" t="e">
        <f t="shared" si="1"/>
        <v>#REF!</v>
      </c>
      <c r="BJ8" t="e">
        <f t="shared" si="1"/>
        <v>#REF!</v>
      </c>
      <c r="BK8" t="e">
        <f t="shared" ref="BK8:CP8" si="2">BJ8+BK4-AA4</f>
        <v>#REF!</v>
      </c>
      <c r="BL8" t="e">
        <f t="shared" si="2"/>
        <v>#REF!</v>
      </c>
      <c r="BM8" t="e">
        <f t="shared" si="2"/>
        <v>#REF!</v>
      </c>
      <c r="BN8" t="e">
        <f t="shared" si="2"/>
        <v>#REF!</v>
      </c>
      <c r="BO8" t="e">
        <f t="shared" si="2"/>
        <v>#REF!</v>
      </c>
      <c r="BP8" t="e">
        <f t="shared" si="2"/>
        <v>#REF!</v>
      </c>
      <c r="BQ8" t="e">
        <f t="shared" si="2"/>
        <v>#REF!</v>
      </c>
      <c r="BR8" t="e">
        <f t="shared" si="2"/>
        <v>#REF!</v>
      </c>
      <c r="BS8" t="e">
        <f t="shared" si="2"/>
        <v>#REF!</v>
      </c>
      <c r="BT8" t="e">
        <f t="shared" si="2"/>
        <v>#REF!</v>
      </c>
      <c r="BU8" t="e">
        <f t="shared" si="2"/>
        <v>#REF!</v>
      </c>
      <c r="BV8" t="e">
        <f t="shared" si="2"/>
        <v>#REF!</v>
      </c>
      <c r="BW8" t="e">
        <f t="shared" si="2"/>
        <v>#REF!</v>
      </c>
      <c r="BX8" t="e">
        <f t="shared" si="2"/>
        <v>#REF!</v>
      </c>
      <c r="BY8" t="e">
        <f t="shared" si="2"/>
        <v>#REF!</v>
      </c>
      <c r="BZ8" t="e">
        <f t="shared" si="2"/>
        <v>#REF!</v>
      </c>
      <c r="CA8" t="e">
        <f t="shared" si="2"/>
        <v>#REF!</v>
      </c>
      <c r="CB8" t="e">
        <f t="shared" si="2"/>
        <v>#REF!</v>
      </c>
      <c r="CC8" t="e">
        <f t="shared" si="2"/>
        <v>#REF!</v>
      </c>
      <c r="CD8" t="e">
        <f t="shared" si="2"/>
        <v>#REF!</v>
      </c>
      <c r="CE8" t="e">
        <f t="shared" si="2"/>
        <v>#REF!</v>
      </c>
      <c r="CF8" t="e">
        <f t="shared" si="2"/>
        <v>#REF!</v>
      </c>
      <c r="CG8" t="e">
        <f t="shared" si="2"/>
        <v>#REF!</v>
      </c>
      <c r="CH8" t="e">
        <f t="shared" si="2"/>
        <v>#REF!</v>
      </c>
      <c r="CI8" t="e">
        <f t="shared" si="2"/>
        <v>#REF!</v>
      </c>
      <c r="CJ8" t="e">
        <f t="shared" si="2"/>
        <v>#REF!</v>
      </c>
      <c r="CK8" t="e">
        <f t="shared" si="2"/>
        <v>#REF!</v>
      </c>
      <c r="CL8" t="e">
        <f t="shared" si="2"/>
        <v>#REF!</v>
      </c>
      <c r="CM8" t="e">
        <f t="shared" si="2"/>
        <v>#REF!</v>
      </c>
      <c r="CN8" t="e">
        <f t="shared" si="2"/>
        <v>#REF!</v>
      </c>
      <c r="CO8" t="e">
        <f t="shared" si="2"/>
        <v>#REF!</v>
      </c>
      <c r="CP8" t="e">
        <f t="shared" si="2"/>
        <v>#REF!</v>
      </c>
      <c r="CQ8" t="e">
        <f t="shared" ref="CQ8:DR8" si="3">CP8+CQ4-BG4</f>
        <v>#REF!</v>
      </c>
      <c r="CR8" t="e">
        <f t="shared" si="3"/>
        <v>#REF!</v>
      </c>
      <c r="CS8" t="e">
        <f t="shared" si="3"/>
        <v>#REF!</v>
      </c>
      <c r="CT8" t="e">
        <f t="shared" si="3"/>
        <v>#REF!</v>
      </c>
      <c r="CU8" t="e">
        <f t="shared" si="3"/>
        <v>#REF!</v>
      </c>
      <c r="CV8" t="e">
        <f t="shared" si="3"/>
        <v>#REF!</v>
      </c>
      <c r="CW8" t="e">
        <f t="shared" si="3"/>
        <v>#REF!</v>
      </c>
      <c r="CX8" t="e">
        <f t="shared" si="3"/>
        <v>#REF!</v>
      </c>
      <c r="CY8" t="e">
        <f t="shared" si="3"/>
        <v>#REF!</v>
      </c>
      <c r="CZ8" t="e">
        <f t="shared" si="3"/>
        <v>#REF!</v>
      </c>
      <c r="DA8" t="e">
        <f t="shared" si="3"/>
        <v>#REF!</v>
      </c>
      <c r="DB8" t="e">
        <f t="shared" si="3"/>
        <v>#REF!</v>
      </c>
      <c r="DC8" t="e">
        <f t="shared" si="3"/>
        <v>#REF!</v>
      </c>
      <c r="DD8" t="e">
        <f t="shared" si="3"/>
        <v>#REF!</v>
      </c>
      <c r="DE8" t="e">
        <f t="shared" si="3"/>
        <v>#REF!</v>
      </c>
      <c r="DF8" t="e">
        <f t="shared" si="3"/>
        <v>#REF!</v>
      </c>
      <c r="DG8" t="e">
        <f t="shared" si="3"/>
        <v>#REF!</v>
      </c>
      <c r="DH8" t="e">
        <f t="shared" si="3"/>
        <v>#REF!</v>
      </c>
      <c r="DI8" t="e">
        <f t="shared" si="3"/>
        <v>#REF!</v>
      </c>
      <c r="DJ8" t="e">
        <f t="shared" si="3"/>
        <v>#REF!</v>
      </c>
      <c r="DK8" t="e">
        <f t="shared" si="3"/>
        <v>#REF!</v>
      </c>
      <c r="DL8" t="e">
        <f t="shared" si="3"/>
        <v>#REF!</v>
      </c>
      <c r="DM8" t="e">
        <f t="shared" si="3"/>
        <v>#REF!</v>
      </c>
      <c r="DN8" t="e">
        <f t="shared" si="3"/>
        <v>#REF!</v>
      </c>
      <c r="DO8" t="e">
        <f t="shared" si="3"/>
        <v>#REF!</v>
      </c>
      <c r="DP8" t="e">
        <f t="shared" si="3"/>
        <v>#REF!</v>
      </c>
      <c r="DQ8" t="e">
        <f t="shared" si="3"/>
        <v>#REF!</v>
      </c>
      <c r="DR8" t="e">
        <f t="shared" si="3"/>
        <v>#REF!</v>
      </c>
    </row>
    <row r="9" spans="1:152" x14ac:dyDescent="0.25">
      <c r="B9" t="s">
        <v>2</v>
      </c>
      <c r="C9" t="e">
        <f>C5</f>
        <v>#REF!</v>
      </c>
      <c r="D9" t="e">
        <f>C9+D5</f>
        <v>#REF!</v>
      </c>
      <c r="E9" t="e">
        <f t="shared" ref="E9:BJ9" si="4">D9+E5</f>
        <v>#REF!</v>
      </c>
      <c r="F9" t="e">
        <f t="shared" si="4"/>
        <v>#REF!</v>
      </c>
      <c r="G9" t="e">
        <f t="shared" si="4"/>
        <v>#REF!</v>
      </c>
      <c r="H9" t="e">
        <f t="shared" si="4"/>
        <v>#REF!</v>
      </c>
      <c r="I9" t="e">
        <f t="shared" si="4"/>
        <v>#REF!</v>
      </c>
      <c r="J9" t="e">
        <f t="shared" si="4"/>
        <v>#REF!</v>
      </c>
      <c r="K9" t="e">
        <f t="shared" si="4"/>
        <v>#REF!</v>
      </c>
      <c r="L9" t="e">
        <f t="shared" si="4"/>
        <v>#REF!</v>
      </c>
      <c r="M9" t="e">
        <f t="shared" si="4"/>
        <v>#REF!</v>
      </c>
      <c r="N9" t="e">
        <f t="shared" si="4"/>
        <v>#REF!</v>
      </c>
      <c r="O9" t="e">
        <f t="shared" si="4"/>
        <v>#REF!</v>
      </c>
      <c r="P9" t="e">
        <f t="shared" si="4"/>
        <v>#REF!</v>
      </c>
      <c r="Q9" t="e">
        <f t="shared" si="4"/>
        <v>#REF!</v>
      </c>
      <c r="R9" t="e">
        <f t="shared" si="4"/>
        <v>#REF!</v>
      </c>
      <c r="S9" t="e">
        <f t="shared" si="4"/>
        <v>#REF!</v>
      </c>
      <c r="T9" t="e">
        <f t="shared" si="4"/>
        <v>#REF!</v>
      </c>
      <c r="U9" t="e">
        <f t="shared" si="4"/>
        <v>#REF!</v>
      </c>
      <c r="V9" t="e">
        <f t="shared" si="4"/>
        <v>#REF!</v>
      </c>
      <c r="W9" t="e">
        <f t="shared" si="4"/>
        <v>#REF!</v>
      </c>
      <c r="X9" t="e">
        <f t="shared" si="4"/>
        <v>#REF!</v>
      </c>
      <c r="Y9" t="e">
        <f t="shared" si="4"/>
        <v>#REF!</v>
      </c>
      <c r="Z9" t="e">
        <f t="shared" si="4"/>
        <v>#REF!</v>
      </c>
      <c r="AA9" t="e">
        <f t="shared" si="4"/>
        <v>#REF!</v>
      </c>
      <c r="AB9" t="e">
        <f t="shared" si="4"/>
        <v>#REF!</v>
      </c>
      <c r="AC9" t="e">
        <f t="shared" si="4"/>
        <v>#REF!</v>
      </c>
      <c r="AD9" t="e">
        <f t="shared" si="4"/>
        <v>#REF!</v>
      </c>
      <c r="AE9" t="e">
        <f t="shared" si="4"/>
        <v>#REF!</v>
      </c>
      <c r="AF9" t="e">
        <f t="shared" si="4"/>
        <v>#REF!</v>
      </c>
      <c r="AG9" t="e">
        <f t="shared" si="4"/>
        <v>#REF!</v>
      </c>
      <c r="AH9" t="e">
        <f t="shared" si="4"/>
        <v>#REF!</v>
      </c>
      <c r="AI9" t="e">
        <f t="shared" si="4"/>
        <v>#REF!</v>
      </c>
      <c r="AJ9" t="e">
        <f t="shared" si="4"/>
        <v>#REF!</v>
      </c>
      <c r="AK9" t="e">
        <f t="shared" si="4"/>
        <v>#REF!</v>
      </c>
      <c r="AL9" t="e">
        <f t="shared" si="4"/>
        <v>#REF!</v>
      </c>
      <c r="AM9" t="e">
        <f t="shared" si="4"/>
        <v>#REF!</v>
      </c>
      <c r="AN9" t="e">
        <f t="shared" si="4"/>
        <v>#REF!</v>
      </c>
      <c r="AO9" t="e">
        <f t="shared" si="4"/>
        <v>#REF!</v>
      </c>
      <c r="AP9" t="e">
        <f t="shared" si="4"/>
        <v>#REF!</v>
      </c>
      <c r="AQ9" t="e">
        <f t="shared" si="4"/>
        <v>#REF!</v>
      </c>
      <c r="AR9" t="e">
        <f t="shared" si="4"/>
        <v>#REF!</v>
      </c>
      <c r="AS9" t="e">
        <f t="shared" si="4"/>
        <v>#REF!</v>
      </c>
      <c r="AT9" t="e">
        <f t="shared" si="4"/>
        <v>#REF!</v>
      </c>
      <c r="AU9" t="e">
        <f t="shared" si="4"/>
        <v>#REF!</v>
      </c>
      <c r="AV9" t="e">
        <f t="shared" si="4"/>
        <v>#REF!</v>
      </c>
      <c r="AW9" t="e">
        <f t="shared" si="4"/>
        <v>#REF!</v>
      </c>
      <c r="AX9" t="e">
        <f t="shared" si="4"/>
        <v>#REF!</v>
      </c>
      <c r="AY9" t="e">
        <f t="shared" si="4"/>
        <v>#REF!</v>
      </c>
      <c r="AZ9" t="e">
        <f t="shared" si="4"/>
        <v>#REF!</v>
      </c>
      <c r="BA9" t="e">
        <f t="shared" si="4"/>
        <v>#REF!</v>
      </c>
      <c r="BB9" t="e">
        <f t="shared" si="4"/>
        <v>#REF!</v>
      </c>
      <c r="BC9" t="e">
        <f t="shared" si="4"/>
        <v>#REF!</v>
      </c>
      <c r="BD9" t="e">
        <f t="shared" si="4"/>
        <v>#REF!</v>
      </c>
      <c r="BE9" t="e">
        <f t="shared" si="4"/>
        <v>#REF!</v>
      </c>
      <c r="BF9" t="e">
        <f t="shared" si="4"/>
        <v>#REF!</v>
      </c>
      <c r="BG9" t="e">
        <f t="shared" si="4"/>
        <v>#REF!</v>
      </c>
      <c r="BH9" t="e">
        <f t="shared" si="4"/>
        <v>#REF!</v>
      </c>
      <c r="BI9" t="e">
        <f t="shared" si="4"/>
        <v>#REF!</v>
      </c>
      <c r="BJ9" t="e">
        <f t="shared" si="4"/>
        <v>#REF!</v>
      </c>
      <c r="BK9" t="e">
        <f>BJ9</f>
        <v>#REF!</v>
      </c>
      <c r="BL9" t="e">
        <f t="shared" ref="BL9:DR9" si="5">BK9</f>
        <v>#REF!</v>
      </c>
      <c r="BM9" t="e">
        <f t="shared" si="5"/>
        <v>#REF!</v>
      </c>
      <c r="BN9" t="e">
        <f t="shared" si="5"/>
        <v>#REF!</v>
      </c>
      <c r="BO9" t="e">
        <f t="shared" si="5"/>
        <v>#REF!</v>
      </c>
      <c r="BP9" t="e">
        <f t="shared" si="5"/>
        <v>#REF!</v>
      </c>
      <c r="BQ9" t="e">
        <f t="shared" si="5"/>
        <v>#REF!</v>
      </c>
      <c r="BR9" t="e">
        <f t="shared" si="5"/>
        <v>#REF!</v>
      </c>
      <c r="BS9" t="e">
        <f t="shared" si="5"/>
        <v>#REF!</v>
      </c>
      <c r="BT9" t="e">
        <f t="shared" si="5"/>
        <v>#REF!</v>
      </c>
      <c r="BU9" t="e">
        <f t="shared" si="5"/>
        <v>#REF!</v>
      </c>
      <c r="BV9" t="e">
        <f t="shared" si="5"/>
        <v>#REF!</v>
      </c>
      <c r="BW9" t="e">
        <f t="shared" si="5"/>
        <v>#REF!</v>
      </c>
      <c r="BX9" t="e">
        <f t="shared" si="5"/>
        <v>#REF!</v>
      </c>
      <c r="BY9" t="e">
        <f t="shared" si="5"/>
        <v>#REF!</v>
      </c>
      <c r="BZ9" t="e">
        <f t="shared" si="5"/>
        <v>#REF!</v>
      </c>
      <c r="CA9" t="e">
        <f t="shared" si="5"/>
        <v>#REF!</v>
      </c>
      <c r="CB9" t="e">
        <f t="shared" si="5"/>
        <v>#REF!</v>
      </c>
      <c r="CC9" t="e">
        <f t="shared" si="5"/>
        <v>#REF!</v>
      </c>
      <c r="CD9" t="e">
        <f t="shared" si="5"/>
        <v>#REF!</v>
      </c>
      <c r="CE9" t="e">
        <f t="shared" si="5"/>
        <v>#REF!</v>
      </c>
      <c r="CF9" t="e">
        <f t="shared" si="5"/>
        <v>#REF!</v>
      </c>
      <c r="CG9" t="e">
        <f t="shared" si="5"/>
        <v>#REF!</v>
      </c>
      <c r="CH9" t="e">
        <f t="shared" si="5"/>
        <v>#REF!</v>
      </c>
      <c r="CI9" t="e">
        <f t="shared" si="5"/>
        <v>#REF!</v>
      </c>
      <c r="CJ9" t="e">
        <f t="shared" si="5"/>
        <v>#REF!</v>
      </c>
      <c r="CK9" t="e">
        <f t="shared" si="5"/>
        <v>#REF!</v>
      </c>
      <c r="CL9" t="e">
        <f t="shared" si="5"/>
        <v>#REF!</v>
      </c>
      <c r="CM9" t="e">
        <f t="shared" si="5"/>
        <v>#REF!</v>
      </c>
      <c r="CN9" t="e">
        <f t="shared" si="5"/>
        <v>#REF!</v>
      </c>
      <c r="CO9" t="e">
        <f t="shared" si="5"/>
        <v>#REF!</v>
      </c>
      <c r="CP9" t="e">
        <f t="shared" si="5"/>
        <v>#REF!</v>
      </c>
      <c r="CQ9" t="e">
        <f t="shared" si="5"/>
        <v>#REF!</v>
      </c>
      <c r="CR9" t="e">
        <f t="shared" si="5"/>
        <v>#REF!</v>
      </c>
      <c r="CS9" t="e">
        <f t="shared" si="5"/>
        <v>#REF!</v>
      </c>
      <c r="CT9" t="e">
        <f t="shared" si="5"/>
        <v>#REF!</v>
      </c>
      <c r="CU9" t="e">
        <f t="shared" si="5"/>
        <v>#REF!</v>
      </c>
      <c r="CV9" t="e">
        <f t="shared" si="5"/>
        <v>#REF!</v>
      </c>
      <c r="CW9" t="e">
        <f t="shared" si="5"/>
        <v>#REF!</v>
      </c>
      <c r="CX9" t="e">
        <f t="shared" si="5"/>
        <v>#REF!</v>
      </c>
      <c r="CY9" t="e">
        <f t="shared" si="5"/>
        <v>#REF!</v>
      </c>
      <c r="CZ9" t="e">
        <f t="shared" si="5"/>
        <v>#REF!</v>
      </c>
      <c r="DA9" t="e">
        <f t="shared" si="5"/>
        <v>#REF!</v>
      </c>
      <c r="DB9" t="e">
        <f t="shared" si="5"/>
        <v>#REF!</v>
      </c>
      <c r="DC9" t="e">
        <f t="shared" si="5"/>
        <v>#REF!</v>
      </c>
      <c r="DD9" t="e">
        <f t="shared" si="5"/>
        <v>#REF!</v>
      </c>
      <c r="DE9" t="e">
        <f t="shared" si="5"/>
        <v>#REF!</v>
      </c>
      <c r="DF9" t="e">
        <f t="shared" si="5"/>
        <v>#REF!</v>
      </c>
      <c r="DG9" t="e">
        <f t="shared" si="5"/>
        <v>#REF!</v>
      </c>
      <c r="DH9" t="e">
        <f t="shared" si="5"/>
        <v>#REF!</v>
      </c>
      <c r="DI9" t="e">
        <f t="shared" si="5"/>
        <v>#REF!</v>
      </c>
      <c r="DJ9" t="e">
        <f t="shared" si="5"/>
        <v>#REF!</v>
      </c>
      <c r="DK9" t="e">
        <f t="shared" si="5"/>
        <v>#REF!</v>
      </c>
      <c r="DL9" t="e">
        <f t="shared" si="5"/>
        <v>#REF!</v>
      </c>
      <c r="DM9" t="e">
        <f t="shared" si="5"/>
        <v>#REF!</v>
      </c>
      <c r="DN9" t="e">
        <f t="shared" si="5"/>
        <v>#REF!</v>
      </c>
      <c r="DO9" t="e">
        <f t="shared" si="5"/>
        <v>#REF!</v>
      </c>
      <c r="DP9" t="e">
        <f t="shared" si="5"/>
        <v>#REF!</v>
      </c>
      <c r="DQ9" t="e">
        <f t="shared" si="5"/>
        <v>#REF!</v>
      </c>
      <c r="DR9" t="e">
        <f t="shared" si="5"/>
        <v>#REF!</v>
      </c>
    </row>
    <row r="10" spans="1:152" x14ac:dyDescent="0.25">
      <c r="A10">
        <v>28.4</v>
      </c>
    </row>
    <row r="11" spans="1:152" x14ac:dyDescent="0.25">
      <c r="B11" s="7" t="s">
        <v>10</v>
      </c>
      <c r="BL11" s="3" t="e">
        <f>SUM(BJ12:BJ13)*2%</f>
        <v>#REF!</v>
      </c>
      <c r="BN11" s="3" t="e">
        <f>SUM(BJ12:BJ13)-#REF!</f>
        <v>#REF!</v>
      </c>
      <c r="BO11" s="3" t="e">
        <f>#REF!*#REF!-SUM(#REF!)</f>
        <v>#REF!</v>
      </c>
    </row>
    <row r="12" spans="1:152" x14ac:dyDescent="0.25">
      <c r="A12" s="3">
        <v>30000</v>
      </c>
      <c r="B12" t="s">
        <v>0</v>
      </c>
      <c r="C12" s="3" t="e">
        <f>#REF!</f>
        <v>#REF!</v>
      </c>
      <c r="D12" s="3" t="e">
        <f>#REF!</f>
        <v>#REF!</v>
      </c>
      <c r="E12" s="3" t="e">
        <f>#REF!</f>
        <v>#REF!</v>
      </c>
      <c r="F12" s="3" t="e">
        <f>#REF!</f>
        <v>#REF!</v>
      </c>
      <c r="G12" s="3" t="e">
        <f>#REF!</f>
        <v>#REF!</v>
      </c>
      <c r="H12" s="3" t="e">
        <f>#REF!</f>
        <v>#REF!</v>
      </c>
      <c r="I12" s="3" t="e">
        <f>#REF!</f>
        <v>#REF!</v>
      </c>
      <c r="J12" s="3" t="e">
        <f>#REF!</f>
        <v>#REF!</v>
      </c>
      <c r="K12" s="3" t="e">
        <f>#REF!</f>
        <v>#REF!</v>
      </c>
      <c r="L12" s="3" t="e">
        <f>#REF!</f>
        <v>#REF!</v>
      </c>
      <c r="M12" s="3" t="e">
        <f>#REF!</f>
        <v>#REF!</v>
      </c>
      <c r="N12" s="3" t="e">
        <f>#REF!</f>
        <v>#REF!</v>
      </c>
      <c r="O12" s="3" t="e">
        <f>#REF!</f>
        <v>#REF!</v>
      </c>
      <c r="P12" s="3" t="e">
        <f>#REF!</f>
        <v>#REF!</v>
      </c>
      <c r="Q12" s="3" t="e">
        <f>#REF!</f>
        <v>#REF!</v>
      </c>
      <c r="R12" s="3" t="e">
        <f>#REF!</f>
        <v>#REF!</v>
      </c>
      <c r="S12" s="3" t="e">
        <f>#REF!</f>
        <v>#REF!</v>
      </c>
      <c r="T12" s="3" t="e">
        <f>#REF!</f>
        <v>#REF!</v>
      </c>
      <c r="U12" s="3" t="e">
        <f>#REF!</f>
        <v>#REF!</v>
      </c>
      <c r="V12" s="3" t="e">
        <f>#REF!</f>
        <v>#REF!</v>
      </c>
      <c r="W12" s="3" t="e">
        <f>#REF!</f>
        <v>#REF!</v>
      </c>
      <c r="X12" s="3" t="e">
        <f>#REF!</f>
        <v>#REF!</v>
      </c>
      <c r="Y12" s="3" t="e">
        <f>#REF!</f>
        <v>#REF!</v>
      </c>
      <c r="Z12" s="3" t="e">
        <f>#REF!</f>
        <v>#REF!</v>
      </c>
      <c r="AA12" s="3" t="e">
        <f>#REF!</f>
        <v>#REF!</v>
      </c>
      <c r="AB12" s="3" t="e">
        <f>#REF!</f>
        <v>#REF!</v>
      </c>
      <c r="AC12" s="3" t="e">
        <f>#REF!</f>
        <v>#REF!</v>
      </c>
      <c r="AD12" s="3" t="e">
        <f>#REF!</f>
        <v>#REF!</v>
      </c>
      <c r="AE12" s="3" t="e">
        <f>#REF!</f>
        <v>#REF!</v>
      </c>
      <c r="AF12" s="3" t="e">
        <f>#REF!</f>
        <v>#REF!</v>
      </c>
      <c r="AG12" s="3" t="e">
        <f>#REF!</f>
        <v>#REF!</v>
      </c>
      <c r="AH12" s="3" t="e">
        <f>#REF!</f>
        <v>#REF!</v>
      </c>
      <c r="AI12" s="3" t="e">
        <f>#REF!</f>
        <v>#REF!</v>
      </c>
      <c r="AJ12" s="3" t="e">
        <f>#REF!</f>
        <v>#REF!</v>
      </c>
      <c r="AK12" s="3" t="e">
        <f>#REF!</f>
        <v>#REF!</v>
      </c>
      <c r="AL12" s="3" t="e">
        <f>#REF!</f>
        <v>#REF!</v>
      </c>
      <c r="AM12" s="3" t="e">
        <f>#REF!</f>
        <v>#REF!</v>
      </c>
      <c r="AN12" s="3" t="e">
        <f>#REF!</f>
        <v>#REF!</v>
      </c>
      <c r="AO12" s="3" t="e">
        <f>#REF!</f>
        <v>#REF!</v>
      </c>
      <c r="AP12" s="3" t="e">
        <f>#REF!</f>
        <v>#REF!</v>
      </c>
      <c r="AQ12" s="3" t="e">
        <f>#REF!</f>
        <v>#REF!</v>
      </c>
      <c r="AR12" s="3" t="e">
        <f>#REF!</f>
        <v>#REF!</v>
      </c>
      <c r="AS12" s="3" t="e">
        <f>#REF!</f>
        <v>#REF!</v>
      </c>
      <c r="AT12" s="3" t="e">
        <f>#REF!</f>
        <v>#REF!</v>
      </c>
      <c r="AU12" s="3" t="e">
        <f>#REF!</f>
        <v>#REF!</v>
      </c>
      <c r="AV12" s="3" t="e">
        <f>#REF!</f>
        <v>#REF!</v>
      </c>
      <c r="AW12" s="3" t="e">
        <f>#REF!</f>
        <v>#REF!</v>
      </c>
      <c r="AX12" s="3" t="e">
        <f>#REF!</f>
        <v>#REF!</v>
      </c>
      <c r="AY12" s="3" t="e">
        <f>#REF!</f>
        <v>#REF!</v>
      </c>
      <c r="AZ12" s="3" t="e">
        <f>#REF!</f>
        <v>#REF!</v>
      </c>
      <c r="BA12" s="3" t="e">
        <f>#REF!</f>
        <v>#REF!</v>
      </c>
      <c r="BB12" s="3" t="e">
        <f>#REF!</f>
        <v>#REF!</v>
      </c>
      <c r="BC12" s="3" t="e">
        <f>#REF!</f>
        <v>#REF!</v>
      </c>
      <c r="BD12" s="3" t="e">
        <f>#REF!</f>
        <v>#REF!</v>
      </c>
      <c r="BE12" s="3" t="e">
        <f>#REF!</f>
        <v>#REF!</v>
      </c>
      <c r="BF12" s="3" t="e">
        <f>#REF!</f>
        <v>#REF!</v>
      </c>
      <c r="BG12" s="3" t="e">
        <f>#REF!</f>
        <v>#REF!</v>
      </c>
      <c r="BH12" s="3" t="e">
        <f>#REF!</f>
        <v>#REF!</v>
      </c>
      <c r="BI12" s="3" t="e">
        <f>#REF!</f>
        <v>#REF!</v>
      </c>
      <c r="BJ12" s="3" t="e">
        <f>#REF!</f>
        <v>#REF!</v>
      </c>
      <c r="BK12" s="3" t="e">
        <f t="shared" ref="BK12:DV12" si="6">$A$12*$A$10*BK8</f>
        <v>#REF!</v>
      </c>
      <c r="BL12" s="3" t="e">
        <f t="shared" si="6"/>
        <v>#REF!</v>
      </c>
      <c r="BM12" s="3" t="e">
        <f t="shared" si="6"/>
        <v>#REF!</v>
      </c>
      <c r="BN12" s="3" t="e">
        <f t="shared" si="6"/>
        <v>#REF!</v>
      </c>
      <c r="BO12" s="3" t="e">
        <f t="shared" si="6"/>
        <v>#REF!</v>
      </c>
      <c r="BP12" s="3" t="e">
        <f t="shared" si="6"/>
        <v>#REF!</v>
      </c>
      <c r="BQ12" s="3" t="e">
        <f t="shared" si="6"/>
        <v>#REF!</v>
      </c>
      <c r="BR12" s="3" t="e">
        <f t="shared" si="6"/>
        <v>#REF!</v>
      </c>
      <c r="BS12" s="3" t="e">
        <f t="shared" si="6"/>
        <v>#REF!</v>
      </c>
      <c r="BT12" s="3" t="e">
        <f t="shared" si="6"/>
        <v>#REF!</v>
      </c>
      <c r="BU12" s="3" t="e">
        <f t="shared" si="6"/>
        <v>#REF!</v>
      </c>
      <c r="BV12" s="3" t="e">
        <f t="shared" si="6"/>
        <v>#REF!</v>
      </c>
      <c r="BW12" s="3" t="e">
        <f t="shared" si="6"/>
        <v>#REF!</v>
      </c>
      <c r="BX12" s="3" t="e">
        <f t="shared" si="6"/>
        <v>#REF!</v>
      </c>
      <c r="BY12" s="3" t="e">
        <f t="shared" si="6"/>
        <v>#REF!</v>
      </c>
      <c r="BZ12" s="3" t="e">
        <f t="shared" si="6"/>
        <v>#REF!</v>
      </c>
      <c r="CA12" s="3" t="e">
        <f t="shared" si="6"/>
        <v>#REF!</v>
      </c>
      <c r="CB12" s="3" t="e">
        <f t="shared" si="6"/>
        <v>#REF!</v>
      </c>
      <c r="CC12" s="3" t="e">
        <f t="shared" si="6"/>
        <v>#REF!</v>
      </c>
      <c r="CD12" s="3" t="e">
        <f t="shared" si="6"/>
        <v>#REF!</v>
      </c>
      <c r="CE12" s="3" t="e">
        <f t="shared" si="6"/>
        <v>#REF!</v>
      </c>
      <c r="CF12" s="3" t="e">
        <f t="shared" si="6"/>
        <v>#REF!</v>
      </c>
      <c r="CG12" s="3" t="e">
        <f t="shared" si="6"/>
        <v>#REF!</v>
      </c>
      <c r="CH12" s="3" t="e">
        <f t="shared" si="6"/>
        <v>#REF!</v>
      </c>
      <c r="CI12" s="3" t="e">
        <f t="shared" si="6"/>
        <v>#REF!</v>
      </c>
      <c r="CJ12" s="3" t="e">
        <f t="shared" si="6"/>
        <v>#REF!</v>
      </c>
      <c r="CK12" s="3" t="e">
        <f t="shared" si="6"/>
        <v>#REF!</v>
      </c>
      <c r="CL12" s="3" t="e">
        <f t="shared" si="6"/>
        <v>#REF!</v>
      </c>
      <c r="CM12" s="3" t="e">
        <f t="shared" si="6"/>
        <v>#REF!</v>
      </c>
      <c r="CN12" s="3" t="e">
        <f t="shared" si="6"/>
        <v>#REF!</v>
      </c>
      <c r="CO12" s="3" t="e">
        <f t="shared" si="6"/>
        <v>#REF!</v>
      </c>
      <c r="CP12" s="3" t="e">
        <f t="shared" si="6"/>
        <v>#REF!</v>
      </c>
      <c r="CQ12" s="3" t="e">
        <f t="shared" si="6"/>
        <v>#REF!</v>
      </c>
      <c r="CR12" s="3" t="e">
        <f t="shared" si="6"/>
        <v>#REF!</v>
      </c>
      <c r="CS12" s="3" t="e">
        <f t="shared" si="6"/>
        <v>#REF!</v>
      </c>
      <c r="CT12" s="3" t="e">
        <f t="shared" si="6"/>
        <v>#REF!</v>
      </c>
      <c r="CU12" s="3" t="e">
        <f t="shared" si="6"/>
        <v>#REF!</v>
      </c>
      <c r="CV12" s="3" t="e">
        <f t="shared" si="6"/>
        <v>#REF!</v>
      </c>
      <c r="CW12" s="3" t="e">
        <f t="shared" si="6"/>
        <v>#REF!</v>
      </c>
      <c r="CX12" s="3" t="e">
        <f t="shared" si="6"/>
        <v>#REF!</v>
      </c>
      <c r="CY12" s="3" t="e">
        <f t="shared" si="6"/>
        <v>#REF!</v>
      </c>
      <c r="CZ12" s="3" t="e">
        <f t="shared" si="6"/>
        <v>#REF!</v>
      </c>
      <c r="DA12" s="3" t="e">
        <f t="shared" si="6"/>
        <v>#REF!</v>
      </c>
      <c r="DB12" s="3" t="e">
        <f t="shared" si="6"/>
        <v>#REF!</v>
      </c>
      <c r="DC12" s="3" t="e">
        <f t="shared" si="6"/>
        <v>#REF!</v>
      </c>
      <c r="DD12" s="3" t="e">
        <f t="shared" si="6"/>
        <v>#REF!</v>
      </c>
      <c r="DE12" s="3" t="e">
        <f t="shared" si="6"/>
        <v>#REF!</v>
      </c>
      <c r="DF12" s="3" t="e">
        <f t="shared" si="6"/>
        <v>#REF!</v>
      </c>
      <c r="DG12" s="3" t="e">
        <f t="shared" si="6"/>
        <v>#REF!</v>
      </c>
      <c r="DH12" s="3" t="e">
        <f t="shared" si="6"/>
        <v>#REF!</v>
      </c>
      <c r="DI12" s="3" t="e">
        <f t="shared" si="6"/>
        <v>#REF!</v>
      </c>
      <c r="DJ12" s="3" t="e">
        <f t="shared" si="6"/>
        <v>#REF!</v>
      </c>
      <c r="DK12" s="3" t="e">
        <f t="shared" si="6"/>
        <v>#REF!</v>
      </c>
      <c r="DL12" s="3" t="e">
        <f t="shared" si="6"/>
        <v>#REF!</v>
      </c>
      <c r="DM12" s="3" t="e">
        <f t="shared" si="6"/>
        <v>#REF!</v>
      </c>
      <c r="DN12" s="3" t="e">
        <f t="shared" si="6"/>
        <v>#REF!</v>
      </c>
      <c r="DO12" s="3" t="e">
        <f t="shared" si="6"/>
        <v>#REF!</v>
      </c>
      <c r="DP12" s="3" t="e">
        <f t="shared" si="6"/>
        <v>#REF!</v>
      </c>
      <c r="DQ12" s="3" t="e">
        <f t="shared" si="6"/>
        <v>#REF!</v>
      </c>
      <c r="DR12" s="3" t="e">
        <f t="shared" si="6"/>
        <v>#REF!</v>
      </c>
      <c r="DS12" s="3">
        <f t="shared" si="6"/>
        <v>0</v>
      </c>
      <c r="DT12" s="3">
        <f t="shared" si="6"/>
        <v>0</v>
      </c>
      <c r="DU12" s="3">
        <f t="shared" si="6"/>
        <v>0</v>
      </c>
      <c r="DV12" s="3">
        <f t="shared" si="6"/>
        <v>0</v>
      </c>
      <c r="DW12" s="3">
        <f t="shared" ref="DW12:EV12" si="7">$A$12*$A$10*DW8</f>
        <v>0</v>
      </c>
      <c r="DX12" s="3">
        <f t="shared" si="7"/>
        <v>0</v>
      </c>
      <c r="DY12" s="3">
        <f t="shared" si="7"/>
        <v>0</v>
      </c>
      <c r="DZ12" s="3">
        <f t="shared" si="7"/>
        <v>0</v>
      </c>
      <c r="EA12" s="3">
        <f t="shared" si="7"/>
        <v>0</v>
      </c>
      <c r="EB12" s="3">
        <f t="shared" si="7"/>
        <v>0</v>
      </c>
      <c r="EC12" s="3">
        <f t="shared" si="7"/>
        <v>0</v>
      </c>
      <c r="ED12" s="3">
        <f t="shared" si="7"/>
        <v>0</v>
      </c>
      <c r="EE12" s="3">
        <f t="shared" si="7"/>
        <v>0</v>
      </c>
      <c r="EF12" s="3">
        <f t="shared" si="7"/>
        <v>0</v>
      </c>
      <c r="EG12" s="3">
        <f t="shared" si="7"/>
        <v>0</v>
      </c>
      <c r="EH12" s="3">
        <f t="shared" si="7"/>
        <v>0</v>
      </c>
      <c r="EI12" s="3">
        <f t="shared" si="7"/>
        <v>0</v>
      </c>
      <c r="EJ12" s="3">
        <f t="shared" si="7"/>
        <v>0</v>
      </c>
      <c r="EK12" s="3">
        <f t="shared" si="7"/>
        <v>0</v>
      </c>
      <c r="EL12" s="3">
        <f t="shared" si="7"/>
        <v>0</v>
      </c>
      <c r="EM12" s="3">
        <f t="shared" si="7"/>
        <v>0</v>
      </c>
      <c r="EN12" s="3">
        <f t="shared" si="7"/>
        <v>0</v>
      </c>
      <c r="EO12" s="3">
        <f t="shared" si="7"/>
        <v>0</v>
      </c>
      <c r="EP12" s="3">
        <f t="shared" si="7"/>
        <v>0</v>
      </c>
      <c r="EQ12" s="3">
        <f t="shared" si="7"/>
        <v>0</v>
      </c>
      <c r="ER12" s="3">
        <f t="shared" si="7"/>
        <v>0</v>
      </c>
      <c r="ES12" s="3">
        <f t="shared" si="7"/>
        <v>0</v>
      </c>
      <c r="ET12" s="3">
        <f t="shared" si="7"/>
        <v>0</v>
      </c>
      <c r="EU12" s="3">
        <f t="shared" si="7"/>
        <v>0</v>
      </c>
      <c r="EV12" s="3">
        <f t="shared" si="7"/>
        <v>0</v>
      </c>
    </row>
    <row r="13" spans="1:152" x14ac:dyDescent="0.25">
      <c r="A13" s="3">
        <v>50000</v>
      </c>
      <c r="B13" t="s">
        <v>2</v>
      </c>
      <c r="C13" s="3" t="e">
        <f>#REF!</f>
        <v>#REF!</v>
      </c>
      <c r="D13" s="3" t="e">
        <f>#REF!</f>
        <v>#REF!</v>
      </c>
      <c r="E13" s="3" t="e">
        <f>#REF!</f>
        <v>#REF!</v>
      </c>
      <c r="F13" s="3" t="e">
        <f>#REF!</f>
        <v>#REF!</v>
      </c>
      <c r="G13" s="3" t="e">
        <f>#REF!</f>
        <v>#REF!</v>
      </c>
      <c r="H13" s="3" t="e">
        <f>#REF!</f>
        <v>#REF!</v>
      </c>
      <c r="I13" s="3" t="e">
        <f>#REF!</f>
        <v>#REF!</v>
      </c>
      <c r="J13" s="3" t="e">
        <f>#REF!</f>
        <v>#REF!</v>
      </c>
      <c r="K13" s="3" t="e">
        <f>#REF!</f>
        <v>#REF!</v>
      </c>
      <c r="L13" s="3" t="e">
        <f>#REF!</f>
        <v>#REF!</v>
      </c>
      <c r="M13" s="3" t="e">
        <f>#REF!</f>
        <v>#REF!</v>
      </c>
      <c r="N13" s="3" t="e">
        <f>#REF!</f>
        <v>#REF!</v>
      </c>
      <c r="O13" s="3" t="e">
        <f>#REF!</f>
        <v>#REF!</v>
      </c>
      <c r="P13" s="3" t="e">
        <f>#REF!</f>
        <v>#REF!</v>
      </c>
      <c r="Q13" s="3" t="e">
        <f>#REF!</f>
        <v>#REF!</v>
      </c>
      <c r="R13" s="3" t="e">
        <f>#REF!</f>
        <v>#REF!</v>
      </c>
      <c r="S13" s="3" t="e">
        <f>#REF!</f>
        <v>#REF!</v>
      </c>
      <c r="T13" s="3" t="e">
        <f>#REF!</f>
        <v>#REF!</v>
      </c>
      <c r="U13" s="3" t="e">
        <f>#REF!</f>
        <v>#REF!</v>
      </c>
      <c r="V13" s="3" t="e">
        <f>#REF!</f>
        <v>#REF!</v>
      </c>
      <c r="W13" s="3" t="e">
        <f>#REF!</f>
        <v>#REF!</v>
      </c>
      <c r="X13" s="3" t="e">
        <f>#REF!</f>
        <v>#REF!</v>
      </c>
      <c r="Y13" s="3" t="e">
        <f>#REF!</f>
        <v>#REF!</v>
      </c>
      <c r="Z13" s="3" t="e">
        <f>#REF!</f>
        <v>#REF!</v>
      </c>
      <c r="AA13" s="3" t="e">
        <f>#REF!</f>
        <v>#REF!</v>
      </c>
      <c r="AB13" s="3" t="e">
        <f>#REF!</f>
        <v>#REF!</v>
      </c>
      <c r="AC13" s="3" t="e">
        <f>#REF!</f>
        <v>#REF!</v>
      </c>
      <c r="AD13" s="3" t="e">
        <f>#REF!</f>
        <v>#REF!</v>
      </c>
      <c r="AE13" s="3" t="e">
        <f>#REF!</f>
        <v>#REF!</v>
      </c>
      <c r="AF13" s="3" t="e">
        <f>#REF!</f>
        <v>#REF!</v>
      </c>
      <c r="AG13" s="3" t="e">
        <f>#REF!</f>
        <v>#REF!</v>
      </c>
      <c r="AH13" s="3" t="e">
        <f>#REF!</f>
        <v>#REF!</v>
      </c>
      <c r="AI13" s="3" t="e">
        <f>#REF!</f>
        <v>#REF!</v>
      </c>
      <c r="AJ13" s="3" t="e">
        <f>#REF!</f>
        <v>#REF!</v>
      </c>
      <c r="AK13" s="3" t="e">
        <f>#REF!</f>
        <v>#REF!</v>
      </c>
      <c r="AL13" s="3" t="e">
        <f>#REF!</f>
        <v>#REF!</v>
      </c>
      <c r="AM13" s="3" t="e">
        <f>#REF!</f>
        <v>#REF!</v>
      </c>
      <c r="AN13" s="3" t="e">
        <f>#REF!</f>
        <v>#REF!</v>
      </c>
      <c r="AO13" s="3" t="e">
        <f>#REF!</f>
        <v>#REF!</v>
      </c>
      <c r="AP13" s="3" t="e">
        <f>#REF!</f>
        <v>#REF!</v>
      </c>
      <c r="AQ13" s="3" t="e">
        <f>#REF!</f>
        <v>#REF!</v>
      </c>
      <c r="AR13" s="3" t="e">
        <f>#REF!</f>
        <v>#REF!</v>
      </c>
      <c r="AS13" s="3" t="e">
        <f>#REF!</f>
        <v>#REF!</v>
      </c>
      <c r="AT13" s="3" t="e">
        <f>#REF!</f>
        <v>#REF!</v>
      </c>
      <c r="AU13" s="3" t="e">
        <f>#REF!</f>
        <v>#REF!</v>
      </c>
      <c r="AV13" s="3" t="e">
        <f>#REF!</f>
        <v>#REF!</v>
      </c>
      <c r="AW13" s="3" t="e">
        <f>#REF!</f>
        <v>#REF!</v>
      </c>
      <c r="AX13" s="3" t="e">
        <f>#REF!</f>
        <v>#REF!</v>
      </c>
      <c r="AY13" s="3" t="e">
        <f>#REF!</f>
        <v>#REF!</v>
      </c>
      <c r="AZ13" s="3" t="e">
        <f>#REF!</f>
        <v>#REF!</v>
      </c>
      <c r="BA13" s="3" t="e">
        <f>#REF!</f>
        <v>#REF!</v>
      </c>
      <c r="BB13" s="3" t="e">
        <f>#REF!</f>
        <v>#REF!</v>
      </c>
      <c r="BC13" s="3" t="e">
        <f>#REF!</f>
        <v>#REF!</v>
      </c>
      <c r="BD13" s="3" t="e">
        <f>#REF!</f>
        <v>#REF!</v>
      </c>
      <c r="BE13" s="3" t="e">
        <f>#REF!</f>
        <v>#REF!</v>
      </c>
      <c r="BF13" s="3" t="e">
        <f>#REF!</f>
        <v>#REF!</v>
      </c>
      <c r="BG13" s="3" t="e">
        <f>#REF!</f>
        <v>#REF!</v>
      </c>
      <c r="BH13" s="3" t="e">
        <f>#REF!</f>
        <v>#REF!</v>
      </c>
      <c r="BI13" s="3" t="e">
        <f>$A$13*$A$10*BI9</f>
        <v>#REF!</v>
      </c>
      <c r="BJ13" s="3" t="e">
        <f>$A$13*$A$10*BJ9</f>
        <v>#REF!</v>
      </c>
      <c r="BK13" s="3" t="e">
        <f t="shared" ref="BK13:DV13" si="8">$A$13*$A$10*BK9</f>
        <v>#REF!</v>
      </c>
      <c r="BL13" s="3" t="e">
        <f t="shared" si="8"/>
        <v>#REF!</v>
      </c>
      <c r="BM13" s="3" t="e">
        <f t="shared" si="8"/>
        <v>#REF!</v>
      </c>
      <c r="BN13" s="3" t="e">
        <f t="shared" si="8"/>
        <v>#REF!</v>
      </c>
      <c r="BO13" s="3" t="e">
        <f t="shared" si="8"/>
        <v>#REF!</v>
      </c>
      <c r="BP13" s="3" t="e">
        <f t="shared" si="8"/>
        <v>#REF!</v>
      </c>
      <c r="BQ13" s="3" t="e">
        <f t="shared" si="8"/>
        <v>#REF!</v>
      </c>
      <c r="BR13" s="3" t="e">
        <f t="shared" si="8"/>
        <v>#REF!</v>
      </c>
      <c r="BS13" s="3" t="e">
        <f t="shared" si="8"/>
        <v>#REF!</v>
      </c>
      <c r="BT13" s="3" t="e">
        <f t="shared" si="8"/>
        <v>#REF!</v>
      </c>
      <c r="BU13" s="3" t="e">
        <f t="shared" si="8"/>
        <v>#REF!</v>
      </c>
      <c r="BV13" s="3" t="e">
        <f t="shared" si="8"/>
        <v>#REF!</v>
      </c>
      <c r="BW13" s="3" t="e">
        <f t="shared" si="8"/>
        <v>#REF!</v>
      </c>
      <c r="BX13" s="3" t="e">
        <f t="shared" si="8"/>
        <v>#REF!</v>
      </c>
      <c r="BY13" s="3" t="e">
        <f t="shared" si="8"/>
        <v>#REF!</v>
      </c>
      <c r="BZ13" s="3" t="e">
        <f t="shared" si="8"/>
        <v>#REF!</v>
      </c>
      <c r="CA13" s="3" t="e">
        <f t="shared" si="8"/>
        <v>#REF!</v>
      </c>
      <c r="CB13" s="3" t="e">
        <f t="shared" si="8"/>
        <v>#REF!</v>
      </c>
      <c r="CC13" s="3" t="e">
        <f t="shared" si="8"/>
        <v>#REF!</v>
      </c>
      <c r="CD13" s="3" t="e">
        <f t="shared" si="8"/>
        <v>#REF!</v>
      </c>
      <c r="CE13" s="3" t="e">
        <f t="shared" si="8"/>
        <v>#REF!</v>
      </c>
      <c r="CF13" s="3" t="e">
        <f t="shared" si="8"/>
        <v>#REF!</v>
      </c>
      <c r="CG13" s="3" t="e">
        <f t="shared" si="8"/>
        <v>#REF!</v>
      </c>
      <c r="CH13" s="3" t="e">
        <f t="shared" si="8"/>
        <v>#REF!</v>
      </c>
      <c r="CI13" s="3" t="e">
        <f t="shared" si="8"/>
        <v>#REF!</v>
      </c>
      <c r="CJ13" s="3" t="e">
        <f t="shared" si="8"/>
        <v>#REF!</v>
      </c>
      <c r="CK13" s="3" t="e">
        <f t="shared" si="8"/>
        <v>#REF!</v>
      </c>
      <c r="CL13" s="3" t="e">
        <f t="shared" si="8"/>
        <v>#REF!</v>
      </c>
      <c r="CM13" s="3" t="e">
        <f t="shared" si="8"/>
        <v>#REF!</v>
      </c>
      <c r="CN13" s="3" t="e">
        <f t="shared" si="8"/>
        <v>#REF!</v>
      </c>
      <c r="CO13" s="3" t="e">
        <f t="shared" si="8"/>
        <v>#REF!</v>
      </c>
      <c r="CP13" s="3" t="e">
        <f t="shared" si="8"/>
        <v>#REF!</v>
      </c>
      <c r="CQ13" s="3" t="e">
        <f t="shared" si="8"/>
        <v>#REF!</v>
      </c>
      <c r="CR13" s="3" t="e">
        <f t="shared" si="8"/>
        <v>#REF!</v>
      </c>
      <c r="CS13" s="3" t="e">
        <f t="shared" si="8"/>
        <v>#REF!</v>
      </c>
      <c r="CT13" s="3" t="e">
        <f t="shared" si="8"/>
        <v>#REF!</v>
      </c>
      <c r="CU13" s="3" t="e">
        <f t="shared" si="8"/>
        <v>#REF!</v>
      </c>
      <c r="CV13" s="3" t="e">
        <f t="shared" si="8"/>
        <v>#REF!</v>
      </c>
      <c r="CW13" s="3" t="e">
        <f t="shared" si="8"/>
        <v>#REF!</v>
      </c>
      <c r="CX13" s="3" t="e">
        <f t="shared" si="8"/>
        <v>#REF!</v>
      </c>
      <c r="CY13" s="3" t="e">
        <f t="shared" si="8"/>
        <v>#REF!</v>
      </c>
      <c r="CZ13" s="3" t="e">
        <f t="shared" si="8"/>
        <v>#REF!</v>
      </c>
      <c r="DA13" s="3" t="e">
        <f t="shared" si="8"/>
        <v>#REF!</v>
      </c>
      <c r="DB13" s="3" t="e">
        <f t="shared" si="8"/>
        <v>#REF!</v>
      </c>
      <c r="DC13" s="3" t="e">
        <f t="shared" si="8"/>
        <v>#REF!</v>
      </c>
      <c r="DD13" s="3" t="e">
        <f t="shared" si="8"/>
        <v>#REF!</v>
      </c>
      <c r="DE13" s="3" t="e">
        <f t="shared" si="8"/>
        <v>#REF!</v>
      </c>
      <c r="DF13" s="3" t="e">
        <f t="shared" si="8"/>
        <v>#REF!</v>
      </c>
      <c r="DG13" s="3" t="e">
        <f t="shared" si="8"/>
        <v>#REF!</v>
      </c>
      <c r="DH13" s="3" t="e">
        <f t="shared" si="8"/>
        <v>#REF!</v>
      </c>
      <c r="DI13" s="3" t="e">
        <f t="shared" si="8"/>
        <v>#REF!</v>
      </c>
      <c r="DJ13" s="3" t="e">
        <f t="shared" si="8"/>
        <v>#REF!</v>
      </c>
      <c r="DK13" s="3" t="e">
        <f t="shared" si="8"/>
        <v>#REF!</v>
      </c>
      <c r="DL13" s="3" t="e">
        <f t="shared" si="8"/>
        <v>#REF!</v>
      </c>
      <c r="DM13" s="3" t="e">
        <f t="shared" si="8"/>
        <v>#REF!</v>
      </c>
      <c r="DN13" s="3" t="e">
        <f t="shared" si="8"/>
        <v>#REF!</v>
      </c>
      <c r="DO13" s="3" t="e">
        <f t="shared" si="8"/>
        <v>#REF!</v>
      </c>
      <c r="DP13" s="3" t="e">
        <f t="shared" si="8"/>
        <v>#REF!</v>
      </c>
      <c r="DQ13" s="3" t="e">
        <f t="shared" si="8"/>
        <v>#REF!</v>
      </c>
      <c r="DR13" s="3" t="e">
        <f t="shared" si="8"/>
        <v>#REF!</v>
      </c>
      <c r="DS13" s="3">
        <f t="shared" si="8"/>
        <v>0</v>
      </c>
      <c r="DT13" s="3">
        <f t="shared" si="8"/>
        <v>0</v>
      </c>
      <c r="DU13" s="3">
        <f t="shared" si="8"/>
        <v>0</v>
      </c>
      <c r="DV13" s="3">
        <f t="shared" si="8"/>
        <v>0</v>
      </c>
      <c r="DW13" s="3">
        <f t="shared" ref="DW13:EV13" si="9">$A$13*$A$10*DW9</f>
        <v>0</v>
      </c>
      <c r="DX13" s="3">
        <f t="shared" si="9"/>
        <v>0</v>
      </c>
      <c r="DY13" s="3">
        <f t="shared" si="9"/>
        <v>0</v>
      </c>
      <c r="DZ13" s="3">
        <f t="shared" si="9"/>
        <v>0</v>
      </c>
      <c r="EA13" s="3">
        <f t="shared" si="9"/>
        <v>0</v>
      </c>
      <c r="EB13" s="3">
        <f t="shared" si="9"/>
        <v>0</v>
      </c>
      <c r="EC13" s="3">
        <f t="shared" si="9"/>
        <v>0</v>
      </c>
      <c r="ED13" s="3">
        <f t="shared" si="9"/>
        <v>0</v>
      </c>
      <c r="EE13" s="3">
        <f t="shared" si="9"/>
        <v>0</v>
      </c>
      <c r="EF13" s="3">
        <f t="shared" si="9"/>
        <v>0</v>
      </c>
      <c r="EG13" s="3">
        <f t="shared" si="9"/>
        <v>0</v>
      </c>
      <c r="EH13" s="3">
        <f t="shared" si="9"/>
        <v>0</v>
      </c>
      <c r="EI13" s="3">
        <f t="shared" si="9"/>
        <v>0</v>
      </c>
      <c r="EJ13" s="3">
        <f t="shared" si="9"/>
        <v>0</v>
      </c>
      <c r="EK13" s="3">
        <f t="shared" si="9"/>
        <v>0</v>
      </c>
      <c r="EL13" s="3">
        <f t="shared" si="9"/>
        <v>0</v>
      </c>
      <c r="EM13" s="3">
        <f t="shared" si="9"/>
        <v>0</v>
      </c>
      <c r="EN13" s="3">
        <f t="shared" si="9"/>
        <v>0</v>
      </c>
      <c r="EO13" s="3">
        <f t="shared" si="9"/>
        <v>0</v>
      </c>
      <c r="EP13" s="3">
        <f t="shared" si="9"/>
        <v>0</v>
      </c>
      <c r="EQ13" s="3">
        <f t="shared" si="9"/>
        <v>0</v>
      </c>
      <c r="ER13" s="3">
        <f t="shared" si="9"/>
        <v>0</v>
      </c>
      <c r="ES13" s="3">
        <f t="shared" si="9"/>
        <v>0</v>
      </c>
      <c r="ET13" s="3">
        <f t="shared" si="9"/>
        <v>0</v>
      </c>
      <c r="EU13" s="3">
        <f t="shared" si="9"/>
        <v>0</v>
      </c>
      <c r="EV13" s="3">
        <f t="shared" si="9"/>
        <v>0</v>
      </c>
    </row>
    <row r="15" spans="1:152" x14ac:dyDescent="0.25">
      <c r="B15" s="7" t="s">
        <v>11</v>
      </c>
    </row>
    <row r="16" spans="1:152" x14ac:dyDescent="0.25">
      <c r="A16" s="9">
        <v>0.01</v>
      </c>
      <c r="B16" t="s">
        <v>0</v>
      </c>
      <c r="C16" s="3" t="e">
        <f>C4*$A$12*$A$10*$A$16</f>
        <v>#REF!</v>
      </c>
      <c r="D16" s="3" t="e">
        <f t="shared" ref="D16:BJ16" si="10">D4*$A$12*$A$10*$A$16</f>
        <v>#REF!</v>
      </c>
      <c r="E16" s="3" t="e">
        <f t="shared" si="10"/>
        <v>#REF!</v>
      </c>
      <c r="F16" s="3" t="e">
        <f t="shared" si="10"/>
        <v>#REF!</v>
      </c>
      <c r="G16" s="3" t="e">
        <f t="shared" si="10"/>
        <v>#REF!</v>
      </c>
      <c r="H16" s="3" t="e">
        <f t="shared" si="10"/>
        <v>#REF!</v>
      </c>
      <c r="I16" s="3" t="e">
        <f t="shared" si="10"/>
        <v>#REF!</v>
      </c>
      <c r="J16" s="3" t="e">
        <f t="shared" si="10"/>
        <v>#REF!</v>
      </c>
      <c r="K16" s="3" t="e">
        <f t="shared" si="10"/>
        <v>#REF!</v>
      </c>
      <c r="L16" s="3" t="e">
        <f t="shared" si="10"/>
        <v>#REF!</v>
      </c>
      <c r="M16" s="3" t="e">
        <f t="shared" si="10"/>
        <v>#REF!</v>
      </c>
      <c r="N16" s="3" t="e">
        <f t="shared" si="10"/>
        <v>#REF!</v>
      </c>
      <c r="O16" s="3" t="e">
        <f t="shared" si="10"/>
        <v>#REF!</v>
      </c>
      <c r="P16" s="3" t="e">
        <f t="shared" si="10"/>
        <v>#REF!</v>
      </c>
      <c r="Q16" s="3" t="e">
        <f t="shared" si="10"/>
        <v>#REF!</v>
      </c>
      <c r="R16" s="3" t="e">
        <f t="shared" si="10"/>
        <v>#REF!</v>
      </c>
      <c r="S16" s="3" t="e">
        <f t="shared" si="10"/>
        <v>#REF!</v>
      </c>
      <c r="T16" s="3" t="e">
        <f t="shared" si="10"/>
        <v>#REF!</v>
      </c>
      <c r="U16" s="3" t="e">
        <f t="shared" si="10"/>
        <v>#REF!</v>
      </c>
      <c r="V16" s="3" t="e">
        <f t="shared" si="10"/>
        <v>#REF!</v>
      </c>
      <c r="W16" s="3" t="e">
        <f t="shared" si="10"/>
        <v>#REF!</v>
      </c>
      <c r="X16" s="3" t="e">
        <f t="shared" si="10"/>
        <v>#REF!</v>
      </c>
      <c r="Y16" s="3" t="e">
        <f t="shared" si="10"/>
        <v>#REF!</v>
      </c>
      <c r="Z16" s="3" t="e">
        <f t="shared" si="10"/>
        <v>#REF!</v>
      </c>
      <c r="AA16" s="3" t="e">
        <f t="shared" si="10"/>
        <v>#REF!</v>
      </c>
      <c r="AB16" s="3" t="e">
        <f t="shared" si="10"/>
        <v>#REF!</v>
      </c>
      <c r="AC16" s="3" t="e">
        <f t="shared" si="10"/>
        <v>#REF!</v>
      </c>
      <c r="AD16" s="3" t="e">
        <f t="shared" si="10"/>
        <v>#REF!</v>
      </c>
      <c r="AE16" s="3" t="e">
        <f t="shared" si="10"/>
        <v>#REF!</v>
      </c>
      <c r="AF16" s="3" t="e">
        <f t="shared" si="10"/>
        <v>#REF!</v>
      </c>
      <c r="AG16" s="3" t="e">
        <f t="shared" si="10"/>
        <v>#REF!</v>
      </c>
      <c r="AH16" s="3" t="e">
        <f t="shared" si="10"/>
        <v>#REF!</v>
      </c>
      <c r="AI16" s="3" t="e">
        <f t="shared" si="10"/>
        <v>#REF!</v>
      </c>
      <c r="AJ16" s="3" t="e">
        <f t="shared" si="10"/>
        <v>#REF!</v>
      </c>
      <c r="AK16" s="3" t="e">
        <f t="shared" si="10"/>
        <v>#REF!</v>
      </c>
      <c r="AL16" s="3" t="e">
        <f t="shared" si="10"/>
        <v>#REF!</v>
      </c>
      <c r="AM16" s="3" t="e">
        <f t="shared" si="10"/>
        <v>#REF!</v>
      </c>
      <c r="AN16" s="3" t="e">
        <f t="shared" si="10"/>
        <v>#REF!</v>
      </c>
      <c r="AO16" s="3" t="e">
        <f t="shared" si="10"/>
        <v>#REF!</v>
      </c>
      <c r="AP16" s="3" t="e">
        <f t="shared" si="10"/>
        <v>#REF!</v>
      </c>
      <c r="AQ16" s="3" t="e">
        <f t="shared" si="10"/>
        <v>#REF!</v>
      </c>
      <c r="AR16" s="3" t="e">
        <f t="shared" si="10"/>
        <v>#REF!</v>
      </c>
      <c r="AS16" s="3" t="e">
        <f t="shared" si="10"/>
        <v>#REF!</v>
      </c>
      <c r="AT16" s="3" t="e">
        <f t="shared" si="10"/>
        <v>#REF!</v>
      </c>
      <c r="AU16" s="3" t="e">
        <f t="shared" si="10"/>
        <v>#REF!</v>
      </c>
      <c r="AV16" s="3" t="e">
        <f t="shared" si="10"/>
        <v>#REF!</v>
      </c>
      <c r="AW16" s="3" t="e">
        <f t="shared" si="10"/>
        <v>#REF!</v>
      </c>
      <c r="AX16" s="3" t="e">
        <f t="shared" si="10"/>
        <v>#REF!</v>
      </c>
      <c r="AY16" s="3" t="e">
        <f t="shared" si="10"/>
        <v>#REF!</v>
      </c>
      <c r="AZ16" s="3" t="e">
        <f t="shared" si="10"/>
        <v>#REF!</v>
      </c>
      <c r="BA16" s="3" t="e">
        <f t="shared" si="10"/>
        <v>#REF!</v>
      </c>
      <c r="BB16" s="3" t="e">
        <f t="shared" si="10"/>
        <v>#REF!</v>
      </c>
      <c r="BC16" s="3" t="e">
        <f t="shared" si="10"/>
        <v>#REF!</v>
      </c>
      <c r="BD16" s="3" t="e">
        <f t="shared" si="10"/>
        <v>#REF!</v>
      </c>
      <c r="BE16" s="3" t="e">
        <f t="shared" si="10"/>
        <v>#REF!</v>
      </c>
      <c r="BF16" s="3" t="e">
        <f t="shared" si="10"/>
        <v>#REF!</v>
      </c>
      <c r="BG16" s="3" t="e">
        <f t="shared" si="10"/>
        <v>#REF!</v>
      </c>
      <c r="BH16" s="3" t="e">
        <f t="shared" si="10"/>
        <v>#REF!</v>
      </c>
      <c r="BI16" s="3" t="e">
        <f t="shared" si="10"/>
        <v>#REF!</v>
      </c>
      <c r="BJ16" s="3" t="e">
        <f t="shared" si="10"/>
        <v>#REF!</v>
      </c>
      <c r="BK16" s="3" t="e">
        <f t="shared" ref="BK16:DV16" si="11">BK4*$A$12*$A$10*$A$16</f>
        <v>#REF!</v>
      </c>
      <c r="BL16" s="3" t="e">
        <f t="shared" si="11"/>
        <v>#REF!</v>
      </c>
      <c r="BM16" s="3" t="e">
        <f t="shared" si="11"/>
        <v>#REF!</v>
      </c>
      <c r="BN16" s="3" t="e">
        <f t="shared" si="11"/>
        <v>#REF!</v>
      </c>
      <c r="BO16" s="3" t="e">
        <f t="shared" si="11"/>
        <v>#REF!</v>
      </c>
      <c r="BP16" s="3" t="e">
        <f t="shared" si="11"/>
        <v>#REF!</v>
      </c>
      <c r="BQ16" s="3" t="e">
        <f t="shared" si="11"/>
        <v>#REF!</v>
      </c>
      <c r="BR16" s="3" t="e">
        <f t="shared" si="11"/>
        <v>#REF!</v>
      </c>
      <c r="BS16" s="3" t="e">
        <f t="shared" si="11"/>
        <v>#REF!</v>
      </c>
      <c r="BT16" s="3" t="e">
        <f t="shared" si="11"/>
        <v>#REF!</v>
      </c>
      <c r="BU16" s="3" t="e">
        <f t="shared" si="11"/>
        <v>#REF!</v>
      </c>
      <c r="BV16" s="3" t="e">
        <f t="shared" si="11"/>
        <v>#REF!</v>
      </c>
      <c r="BW16" s="3" t="e">
        <f t="shared" si="11"/>
        <v>#REF!</v>
      </c>
      <c r="BX16" s="3" t="e">
        <f t="shared" si="11"/>
        <v>#REF!</v>
      </c>
      <c r="BY16" s="3" t="e">
        <f t="shared" si="11"/>
        <v>#REF!</v>
      </c>
      <c r="BZ16" s="3" t="e">
        <f t="shared" si="11"/>
        <v>#REF!</v>
      </c>
      <c r="CA16" s="3" t="e">
        <f t="shared" si="11"/>
        <v>#REF!</v>
      </c>
      <c r="CB16" s="3" t="e">
        <f t="shared" si="11"/>
        <v>#REF!</v>
      </c>
      <c r="CC16" s="3" t="e">
        <f t="shared" si="11"/>
        <v>#REF!</v>
      </c>
      <c r="CD16" s="3" t="e">
        <f t="shared" si="11"/>
        <v>#REF!</v>
      </c>
      <c r="CE16" s="3" t="e">
        <f t="shared" si="11"/>
        <v>#REF!</v>
      </c>
      <c r="CF16" s="3" t="e">
        <f t="shared" si="11"/>
        <v>#REF!</v>
      </c>
      <c r="CG16" s="3" t="e">
        <f t="shared" si="11"/>
        <v>#REF!</v>
      </c>
      <c r="CH16" s="3" t="e">
        <f t="shared" si="11"/>
        <v>#REF!</v>
      </c>
      <c r="CI16" s="3" t="e">
        <f t="shared" si="11"/>
        <v>#REF!</v>
      </c>
      <c r="CJ16" s="3" t="e">
        <f t="shared" si="11"/>
        <v>#REF!</v>
      </c>
      <c r="CK16" s="3" t="e">
        <f t="shared" si="11"/>
        <v>#REF!</v>
      </c>
      <c r="CL16" s="3" t="e">
        <f t="shared" si="11"/>
        <v>#REF!</v>
      </c>
      <c r="CM16" s="3" t="e">
        <f t="shared" si="11"/>
        <v>#REF!</v>
      </c>
      <c r="CN16" s="3" t="e">
        <f t="shared" si="11"/>
        <v>#REF!</v>
      </c>
      <c r="CO16" s="3" t="e">
        <f t="shared" si="11"/>
        <v>#REF!</v>
      </c>
      <c r="CP16" s="3" t="e">
        <f t="shared" si="11"/>
        <v>#REF!</v>
      </c>
      <c r="CQ16" s="3" t="e">
        <f t="shared" si="11"/>
        <v>#REF!</v>
      </c>
      <c r="CR16" s="3" t="e">
        <f t="shared" si="11"/>
        <v>#REF!</v>
      </c>
      <c r="CS16" s="3" t="e">
        <f t="shared" si="11"/>
        <v>#REF!</v>
      </c>
      <c r="CT16" s="3" t="e">
        <f t="shared" si="11"/>
        <v>#REF!</v>
      </c>
      <c r="CU16" s="3" t="e">
        <f t="shared" si="11"/>
        <v>#REF!</v>
      </c>
      <c r="CV16" s="3" t="e">
        <f t="shared" si="11"/>
        <v>#REF!</v>
      </c>
      <c r="CW16" s="3" t="e">
        <f t="shared" si="11"/>
        <v>#REF!</v>
      </c>
      <c r="CX16" s="3" t="e">
        <f t="shared" si="11"/>
        <v>#REF!</v>
      </c>
      <c r="CY16" s="3" t="e">
        <f t="shared" si="11"/>
        <v>#REF!</v>
      </c>
      <c r="CZ16" s="3" t="e">
        <f t="shared" si="11"/>
        <v>#REF!</v>
      </c>
      <c r="DA16" s="3" t="e">
        <f t="shared" si="11"/>
        <v>#REF!</v>
      </c>
      <c r="DB16" s="3" t="e">
        <f t="shared" si="11"/>
        <v>#REF!</v>
      </c>
      <c r="DC16" s="3" t="e">
        <f t="shared" si="11"/>
        <v>#REF!</v>
      </c>
      <c r="DD16" s="3" t="e">
        <f t="shared" si="11"/>
        <v>#REF!</v>
      </c>
      <c r="DE16" s="3" t="e">
        <f t="shared" si="11"/>
        <v>#REF!</v>
      </c>
      <c r="DF16" s="3" t="e">
        <f t="shared" si="11"/>
        <v>#REF!</v>
      </c>
      <c r="DG16" s="3" t="e">
        <f t="shared" si="11"/>
        <v>#REF!</v>
      </c>
      <c r="DH16" s="3" t="e">
        <f t="shared" si="11"/>
        <v>#REF!</v>
      </c>
      <c r="DI16" s="3" t="e">
        <f t="shared" si="11"/>
        <v>#REF!</v>
      </c>
      <c r="DJ16" s="3" t="e">
        <f t="shared" si="11"/>
        <v>#REF!</v>
      </c>
      <c r="DK16" s="3" t="e">
        <f t="shared" si="11"/>
        <v>#REF!</v>
      </c>
      <c r="DL16" s="3" t="e">
        <f t="shared" si="11"/>
        <v>#REF!</v>
      </c>
      <c r="DM16" s="3" t="e">
        <f t="shared" si="11"/>
        <v>#REF!</v>
      </c>
      <c r="DN16" s="3" t="e">
        <f t="shared" si="11"/>
        <v>#REF!</v>
      </c>
      <c r="DO16" s="3" t="e">
        <f t="shared" si="11"/>
        <v>#REF!</v>
      </c>
      <c r="DP16" s="3" t="e">
        <f t="shared" si="11"/>
        <v>#REF!</v>
      </c>
      <c r="DQ16" s="3" t="e">
        <f t="shared" si="11"/>
        <v>#REF!</v>
      </c>
      <c r="DR16" s="3" t="e">
        <f t="shared" si="11"/>
        <v>#REF!</v>
      </c>
      <c r="DS16" s="3">
        <f t="shared" si="11"/>
        <v>0</v>
      </c>
      <c r="DT16" s="3">
        <f t="shared" si="11"/>
        <v>0</v>
      </c>
      <c r="DU16" s="3">
        <f t="shared" si="11"/>
        <v>0</v>
      </c>
      <c r="DV16" s="3">
        <f t="shared" si="11"/>
        <v>0</v>
      </c>
      <c r="DW16" s="3">
        <f t="shared" ref="DW16:EV16" si="12">DW4*$A$12*$A$10*$A$16</f>
        <v>0</v>
      </c>
      <c r="DX16" s="3">
        <f t="shared" si="12"/>
        <v>0</v>
      </c>
      <c r="DY16" s="3">
        <f t="shared" si="12"/>
        <v>0</v>
      </c>
      <c r="DZ16" s="3">
        <f t="shared" si="12"/>
        <v>0</v>
      </c>
      <c r="EA16" s="3">
        <f t="shared" si="12"/>
        <v>0</v>
      </c>
      <c r="EB16" s="3">
        <f t="shared" si="12"/>
        <v>0</v>
      </c>
      <c r="EC16" s="3">
        <f t="shared" si="12"/>
        <v>0</v>
      </c>
      <c r="ED16" s="3">
        <f t="shared" si="12"/>
        <v>0</v>
      </c>
      <c r="EE16" s="3">
        <f t="shared" si="12"/>
        <v>0</v>
      </c>
      <c r="EF16" s="3">
        <f t="shared" si="12"/>
        <v>0</v>
      </c>
      <c r="EG16" s="3">
        <f t="shared" si="12"/>
        <v>0</v>
      </c>
      <c r="EH16" s="3">
        <f t="shared" si="12"/>
        <v>0</v>
      </c>
      <c r="EI16" s="3">
        <f t="shared" si="12"/>
        <v>0</v>
      </c>
      <c r="EJ16" s="3">
        <f t="shared" si="12"/>
        <v>0</v>
      </c>
      <c r="EK16" s="3">
        <f t="shared" si="12"/>
        <v>0</v>
      </c>
      <c r="EL16" s="3">
        <f t="shared" si="12"/>
        <v>0</v>
      </c>
      <c r="EM16" s="3">
        <f t="shared" si="12"/>
        <v>0</v>
      </c>
      <c r="EN16" s="3">
        <f t="shared" si="12"/>
        <v>0</v>
      </c>
      <c r="EO16" s="3">
        <f t="shared" si="12"/>
        <v>0</v>
      </c>
      <c r="EP16" s="3">
        <f t="shared" si="12"/>
        <v>0</v>
      </c>
      <c r="EQ16" s="3">
        <f t="shared" si="12"/>
        <v>0</v>
      </c>
      <c r="ER16" s="3">
        <f t="shared" si="12"/>
        <v>0</v>
      </c>
      <c r="ES16" s="3">
        <f t="shared" si="12"/>
        <v>0</v>
      </c>
      <c r="ET16" s="3">
        <f t="shared" si="12"/>
        <v>0</v>
      </c>
      <c r="EU16" s="3">
        <f t="shared" si="12"/>
        <v>0</v>
      </c>
      <c r="EV16" s="3">
        <f t="shared" si="12"/>
        <v>0</v>
      </c>
    </row>
    <row r="17" spans="1:243" x14ac:dyDescent="0.25">
      <c r="A17" s="6">
        <v>1.4999999999999999E-2</v>
      </c>
      <c r="B17" t="s">
        <v>2</v>
      </c>
      <c r="C17" s="3" t="e">
        <f>C5*$A$13*$A$10*$A$17</f>
        <v>#REF!</v>
      </c>
      <c r="D17" s="3" t="e">
        <f t="shared" ref="D17:BJ17" si="13">D5*$A$13*$A$10*$A$17</f>
        <v>#REF!</v>
      </c>
      <c r="E17" s="3" t="e">
        <f t="shared" si="13"/>
        <v>#REF!</v>
      </c>
      <c r="F17" s="3" t="e">
        <f t="shared" si="13"/>
        <v>#REF!</v>
      </c>
      <c r="G17" s="3" t="e">
        <f t="shared" si="13"/>
        <v>#REF!</v>
      </c>
      <c r="H17" s="3" t="e">
        <f t="shared" si="13"/>
        <v>#REF!</v>
      </c>
      <c r="I17" s="3" t="e">
        <f t="shared" si="13"/>
        <v>#REF!</v>
      </c>
      <c r="J17" s="3" t="e">
        <f t="shared" si="13"/>
        <v>#REF!</v>
      </c>
      <c r="K17" s="3" t="e">
        <f t="shared" si="13"/>
        <v>#REF!</v>
      </c>
      <c r="L17" s="3" t="e">
        <f t="shared" si="13"/>
        <v>#REF!</v>
      </c>
      <c r="M17" s="3" t="e">
        <f t="shared" si="13"/>
        <v>#REF!</v>
      </c>
      <c r="N17" s="3" t="e">
        <f t="shared" si="13"/>
        <v>#REF!</v>
      </c>
      <c r="O17" s="3" t="e">
        <f t="shared" si="13"/>
        <v>#REF!</v>
      </c>
      <c r="P17" s="3" t="e">
        <f t="shared" si="13"/>
        <v>#REF!</v>
      </c>
      <c r="Q17" s="3" t="e">
        <f t="shared" si="13"/>
        <v>#REF!</v>
      </c>
      <c r="R17" s="3" t="e">
        <f t="shared" si="13"/>
        <v>#REF!</v>
      </c>
      <c r="S17" s="3" t="e">
        <f t="shared" si="13"/>
        <v>#REF!</v>
      </c>
      <c r="T17" s="3" t="e">
        <f t="shared" si="13"/>
        <v>#REF!</v>
      </c>
      <c r="U17" s="3" t="e">
        <f t="shared" si="13"/>
        <v>#REF!</v>
      </c>
      <c r="V17" s="3" t="e">
        <f t="shared" si="13"/>
        <v>#REF!</v>
      </c>
      <c r="W17" s="3" t="e">
        <f t="shared" si="13"/>
        <v>#REF!</v>
      </c>
      <c r="X17" s="3" t="e">
        <f t="shared" si="13"/>
        <v>#REF!</v>
      </c>
      <c r="Y17" s="3" t="e">
        <f t="shared" si="13"/>
        <v>#REF!</v>
      </c>
      <c r="Z17" s="3" t="e">
        <f t="shared" si="13"/>
        <v>#REF!</v>
      </c>
      <c r="AA17" s="3" t="e">
        <f t="shared" si="13"/>
        <v>#REF!</v>
      </c>
      <c r="AB17" s="3" t="e">
        <f t="shared" si="13"/>
        <v>#REF!</v>
      </c>
      <c r="AC17" s="3" t="e">
        <f t="shared" si="13"/>
        <v>#REF!</v>
      </c>
      <c r="AD17" s="3" t="e">
        <f t="shared" si="13"/>
        <v>#REF!</v>
      </c>
      <c r="AE17" s="3" t="e">
        <f t="shared" si="13"/>
        <v>#REF!</v>
      </c>
      <c r="AF17" s="3" t="e">
        <f t="shared" si="13"/>
        <v>#REF!</v>
      </c>
      <c r="AG17" s="3" t="e">
        <f t="shared" si="13"/>
        <v>#REF!</v>
      </c>
      <c r="AH17" s="3" t="e">
        <f t="shared" si="13"/>
        <v>#REF!</v>
      </c>
      <c r="AI17" s="3" t="e">
        <f t="shared" si="13"/>
        <v>#REF!</v>
      </c>
      <c r="AJ17" s="3" t="e">
        <f t="shared" si="13"/>
        <v>#REF!</v>
      </c>
      <c r="AK17" s="3" t="e">
        <f t="shared" si="13"/>
        <v>#REF!</v>
      </c>
      <c r="AL17" s="3" t="e">
        <f t="shared" si="13"/>
        <v>#REF!</v>
      </c>
      <c r="AM17" s="3" t="e">
        <f t="shared" si="13"/>
        <v>#REF!</v>
      </c>
      <c r="AN17" s="3" t="e">
        <f t="shared" si="13"/>
        <v>#REF!</v>
      </c>
      <c r="AO17" s="3" t="e">
        <f t="shared" si="13"/>
        <v>#REF!</v>
      </c>
      <c r="AP17" s="3" t="e">
        <f t="shared" si="13"/>
        <v>#REF!</v>
      </c>
      <c r="AQ17" s="3" t="e">
        <f t="shared" si="13"/>
        <v>#REF!</v>
      </c>
      <c r="AR17" s="3" t="e">
        <f t="shared" si="13"/>
        <v>#REF!</v>
      </c>
      <c r="AS17" s="3" t="e">
        <f t="shared" si="13"/>
        <v>#REF!</v>
      </c>
      <c r="AT17" s="3" t="e">
        <f t="shared" si="13"/>
        <v>#REF!</v>
      </c>
      <c r="AU17" s="3" t="e">
        <f t="shared" si="13"/>
        <v>#REF!</v>
      </c>
      <c r="AV17" s="3" t="e">
        <f t="shared" si="13"/>
        <v>#REF!</v>
      </c>
      <c r="AW17" s="3" t="e">
        <f t="shared" si="13"/>
        <v>#REF!</v>
      </c>
      <c r="AX17" s="3" t="e">
        <f t="shared" si="13"/>
        <v>#REF!</v>
      </c>
      <c r="AY17" s="3" t="e">
        <f t="shared" si="13"/>
        <v>#REF!</v>
      </c>
      <c r="AZ17" s="3" t="e">
        <f t="shared" si="13"/>
        <v>#REF!</v>
      </c>
      <c r="BA17" s="3" t="e">
        <f t="shared" si="13"/>
        <v>#REF!</v>
      </c>
      <c r="BB17" s="3" t="e">
        <f t="shared" si="13"/>
        <v>#REF!</v>
      </c>
      <c r="BC17" s="3" t="e">
        <f t="shared" si="13"/>
        <v>#REF!</v>
      </c>
      <c r="BD17" s="3" t="e">
        <f t="shared" si="13"/>
        <v>#REF!</v>
      </c>
      <c r="BE17" s="3" t="e">
        <f t="shared" si="13"/>
        <v>#REF!</v>
      </c>
      <c r="BF17" s="3" t="e">
        <f t="shared" si="13"/>
        <v>#REF!</v>
      </c>
      <c r="BG17" s="3" t="e">
        <f t="shared" si="13"/>
        <v>#REF!</v>
      </c>
      <c r="BH17" s="3" t="e">
        <f t="shared" si="13"/>
        <v>#REF!</v>
      </c>
      <c r="BI17" s="3" t="e">
        <f t="shared" si="13"/>
        <v>#REF!</v>
      </c>
      <c r="BJ17" s="3" t="e">
        <f t="shared" si="13"/>
        <v>#REF!</v>
      </c>
      <c r="BK17" s="3" t="e">
        <f t="shared" ref="BK17:DV17" si="14">BK5*$A$13*$A$10*$A$17</f>
        <v>#REF!</v>
      </c>
      <c r="BL17" s="3" t="e">
        <f t="shared" si="14"/>
        <v>#REF!</v>
      </c>
      <c r="BM17" s="3" t="e">
        <f t="shared" si="14"/>
        <v>#REF!</v>
      </c>
      <c r="BN17" s="3" t="e">
        <f t="shared" si="14"/>
        <v>#REF!</v>
      </c>
      <c r="BO17" s="3" t="e">
        <f t="shared" si="14"/>
        <v>#REF!</v>
      </c>
      <c r="BP17" s="3" t="e">
        <f t="shared" si="14"/>
        <v>#REF!</v>
      </c>
      <c r="BQ17" s="3" t="e">
        <f t="shared" si="14"/>
        <v>#REF!</v>
      </c>
      <c r="BR17" s="3" t="e">
        <f t="shared" si="14"/>
        <v>#REF!</v>
      </c>
      <c r="BS17" s="3" t="e">
        <f t="shared" si="14"/>
        <v>#REF!</v>
      </c>
      <c r="BT17" s="3" t="e">
        <f t="shared" si="14"/>
        <v>#REF!</v>
      </c>
      <c r="BU17" s="3" t="e">
        <f t="shared" si="14"/>
        <v>#REF!</v>
      </c>
      <c r="BV17" s="3" t="e">
        <f t="shared" si="14"/>
        <v>#REF!</v>
      </c>
      <c r="BW17" s="3" t="e">
        <f t="shared" si="14"/>
        <v>#REF!</v>
      </c>
      <c r="BX17" s="3" t="e">
        <f t="shared" si="14"/>
        <v>#REF!</v>
      </c>
      <c r="BY17" s="3" t="e">
        <f t="shared" si="14"/>
        <v>#REF!</v>
      </c>
      <c r="BZ17" s="3" t="e">
        <f t="shared" si="14"/>
        <v>#REF!</v>
      </c>
      <c r="CA17" s="3" t="e">
        <f t="shared" si="14"/>
        <v>#REF!</v>
      </c>
      <c r="CB17" s="3" t="e">
        <f t="shared" si="14"/>
        <v>#REF!</v>
      </c>
      <c r="CC17" s="3" t="e">
        <f t="shared" si="14"/>
        <v>#REF!</v>
      </c>
      <c r="CD17" s="3" t="e">
        <f t="shared" si="14"/>
        <v>#REF!</v>
      </c>
      <c r="CE17" s="3" t="e">
        <f t="shared" si="14"/>
        <v>#REF!</v>
      </c>
      <c r="CF17" s="3" t="e">
        <f t="shared" si="14"/>
        <v>#REF!</v>
      </c>
      <c r="CG17" s="3" t="e">
        <f t="shared" si="14"/>
        <v>#REF!</v>
      </c>
      <c r="CH17" s="3" t="e">
        <f t="shared" si="14"/>
        <v>#REF!</v>
      </c>
      <c r="CI17" s="3" t="e">
        <f t="shared" si="14"/>
        <v>#REF!</v>
      </c>
      <c r="CJ17" s="3" t="e">
        <f t="shared" si="14"/>
        <v>#REF!</v>
      </c>
      <c r="CK17" s="3" t="e">
        <f t="shared" si="14"/>
        <v>#REF!</v>
      </c>
      <c r="CL17" s="3" t="e">
        <f t="shared" si="14"/>
        <v>#REF!</v>
      </c>
      <c r="CM17" s="3" t="e">
        <f t="shared" si="14"/>
        <v>#REF!</v>
      </c>
      <c r="CN17" s="3" t="e">
        <f t="shared" si="14"/>
        <v>#REF!</v>
      </c>
      <c r="CO17" s="3" t="e">
        <f t="shared" si="14"/>
        <v>#REF!</v>
      </c>
      <c r="CP17" s="3" t="e">
        <f t="shared" si="14"/>
        <v>#REF!</v>
      </c>
      <c r="CQ17" s="3" t="e">
        <f t="shared" si="14"/>
        <v>#REF!</v>
      </c>
      <c r="CR17" s="3" t="e">
        <f t="shared" si="14"/>
        <v>#REF!</v>
      </c>
      <c r="CS17" s="3" t="e">
        <f t="shared" si="14"/>
        <v>#REF!</v>
      </c>
      <c r="CT17" s="3" t="e">
        <f t="shared" si="14"/>
        <v>#REF!</v>
      </c>
      <c r="CU17" s="3" t="e">
        <f t="shared" si="14"/>
        <v>#REF!</v>
      </c>
      <c r="CV17" s="3" t="e">
        <f t="shared" si="14"/>
        <v>#REF!</v>
      </c>
      <c r="CW17" s="3" t="e">
        <f t="shared" si="14"/>
        <v>#REF!</v>
      </c>
      <c r="CX17" s="3" t="e">
        <f t="shared" si="14"/>
        <v>#REF!</v>
      </c>
      <c r="CY17" s="3" t="e">
        <f t="shared" si="14"/>
        <v>#REF!</v>
      </c>
      <c r="CZ17" s="3" t="e">
        <f t="shared" si="14"/>
        <v>#REF!</v>
      </c>
      <c r="DA17" s="3" t="e">
        <f t="shared" si="14"/>
        <v>#REF!</v>
      </c>
      <c r="DB17" s="3" t="e">
        <f t="shared" si="14"/>
        <v>#REF!</v>
      </c>
      <c r="DC17" s="3" t="e">
        <f t="shared" si="14"/>
        <v>#REF!</v>
      </c>
      <c r="DD17" s="3" t="e">
        <f t="shared" si="14"/>
        <v>#REF!</v>
      </c>
      <c r="DE17" s="3" t="e">
        <f t="shared" si="14"/>
        <v>#REF!</v>
      </c>
      <c r="DF17" s="3" t="e">
        <f t="shared" si="14"/>
        <v>#REF!</v>
      </c>
      <c r="DG17" s="3" t="e">
        <f t="shared" si="14"/>
        <v>#REF!</v>
      </c>
      <c r="DH17" s="3" t="e">
        <f t="shared" si="14"/>
        <v>#REF!</v>
      </c>
      <c r="DI17" s="3" t="e">
        <f t="shared" si="14"/>
        <v>#REF!</v>
      </c>
      <c r="DJ17" s="3" t="e">
        <f t="shared" si="14"/>
        <v>#REF!</v>
      </c>
      <c r="DK17" s="3" t="e">
        <f t="shared" si="14"/>
        <v>#REF!</v>
      </c>
      <c r="DL17" s="3" t="e">
        <f t="shared" si="14"/>
        <v>#REF!</v>
      </c>
      <c r="DM17" s="3" t="e">
        <f t="shared" si="14"/>
        <v>#REF!</v>
      </c>
      <c r="DN17" s="3" t="e">
        <f t="shared" si="14"/>
        <v>#REF!</v>
      </c>
      <c r="DO17" s="3" t="e">
        <f t="shared" si="14"/>
        <v>#REF!</v>
      </c>
      <c r="DP17" s="3" t="e">
        <f t="shared" si="14"/>
        <v>#REF!</v>
      </c>
      <c r="DQ17" s="3" t="e">
        <f t="shared" si="14"/>
        <v>#REF!</v>
      </c>
      <c r="DR17" s="3" t="e">
        <f t="shared" si="14"/>
        <v>#REF!</v>
      </c>
      <c r="DS17" s="3">
        <f t="shared" si="14"/>
        <v>0</v>
      </c>
      <c r="DT17" s="3">
        <f t="shared" si="14"/>
        <v>0</v>
      </c>
      <c r="DU17" s="3">
        <f t="shared" si="14"/>
        <v>0</v>
      </c>
      <c r="DV17" s="3">
        <f t="shared" si="14"/>
        <v>0</v>
      </c>
      <c r="DW17" s="3">
        <f t="shared" ref="DW17:EV17" si="15">DW5*$A$13*$A$10*$A$17</f>
        <v>0</v>
      </c>
      <c r="DX17" s="3">
        <f t="shared" si="15"/>
        <v>0</v>
      </c>
      <c r="DY17" s="3">
        <f t="shared" si="15"/>
        <v>0</v>
      </c>
      <c r="DZ17" s="3">
        <f t="shared" si="15"/>
        <v>0</v>
      </c>
      <c r="EA17" s="3">
        <f t="shared" si="15"/>
        <v>0</v>
      </c>
      <c r="EB17" s="3">
        <f t="shared" si="15"/>
        <v>0</v>
      </c>
      <c r="EC17" s="3">
        <f t="shared" si="15"/>
        <v>0</v>
      </c>
      <c r="ED17" s="3">
        <f t="shared" si="15"/>
        <v>0</v>
      </c>
      <c r="EE17" s="3">
        <f t="shared" si="15"/>
        <v>0</v>
      </c>
      <c r="EF17" s="3">
        <f t="shared" si="15"/>
        <v>0</v>
      </c>
      <c r="EG17" s="3">
        <f t="shared" si="15"/>
        <v>0</v>
      </c>
      <c r="EH17" s="3">
        <f t="shared" si="15"/>
        <v>0</v>
      </c>
      <c r="EI17" s="3">
        <f t="shared" si="15"/>
        <v>0</v>
      </c>
      <c r="EJ17" s="3">
        <f t="shared" si="15"/>
        <v>0</v>
      </c>
      <c r="EK17" s="3">
        <f t="shared" si="15"/>
        <v>0</v>
      </c>
      <c r="EL17" s="3">
        <f t="shared" si="15"/>
        <v>0</v>
      </c>
      <c r="EM17" s="3">
        <f t="shared" si="15"/>
        <v>0</v>
      </c>
      <c r="EN17" s="3">
        <f t="shared" si="15"/>
        <v>0</v>
      </c>
      <c r="EO17" s="3">
        <f t="shared" si="15"/>
        <v>0</v>
      </c>
      <c r="EP17" s="3">
        <f t="shared" si="15"/>
        <v>0</v>
      </c>
      <c r="EQ17" s="3">
        <f t="shared" si="15"/>
        <v>0</v>
      </c>
      <c r="ER17" s="3">
        <f t="shared" si="15"/>
        <v>0</v>
      </c>
      <c r="ES17" s="3">
        <f t="shared" si="15"/>
        <v>0</v>
      </c>
      <c r="ET17" s="3">
        <f t="shared" si="15"/>
        <v>0</v>
      </c>
      <c r="EU17" s="3">
        <f t="shared" si="15"/>
        <v>0</v>
      </c>
      <c r="EV17" s="3">
        <f t="shared" si="15"/>
        <v>0</v>
      </c>
    </row>
    <row r="19" spans="1:243" x14ac:dyDescent="0.25">
      <c r="B19" s="7" t="s">
        <v>12</v>
      </c>
    </row>
    <row r="20" spans="1:243" x14ac:dyDescent="0.25">
      <c r="A20" s="9">
        <v>0.15</v>
      </c>
      <c r="B20" t="s">
        <v>0</v>
      </c>
      <c r="C20" s="3" t="e">
        <f t="shared" ref="C20:H20" si="16">C8*$A$12*$A$10*$A$16</f>
        <v>#REF!</v>
      </c>
      <c r="D20" s="3" t="e">
        <f t="shared" si="16"/>
        <v>#REF!</v>
      </c>
      <c r="E20" s="3" t="e">
        <f t="shared" si="16"/>
        <v>#REF!</v>
      </c>
      <c r="F20" s="3" t="e">
        <f t="shared" si="16"/>
        <v>#REF!</v>
      </c>
      <c r="G20" s="3" t="e">
        <f t="shared" si="16"/>
        <v>#REF!</v>
      </c>
      <c r="H20" s="3" t="e">
        <f t="shared" si="16"/>
        <v>#REF!</v>
      </c>
      <c r="I20" s="3" t="e">
        <f>I12*$A$20/12</f>
        <v>#REF!</v>
      </c>
      <c r="J20" s="3" t="e">
        <f t="shared" ref="J20:BJ20" si="17">J12*$A$20/12</f>
        <v>#REF!</v>
      </c>
      <c r="K20" s="3" t="e">
        <f t="shared" si="17"/>
        <v>#REF!</v>
      </c>
      <c r="L20" s="3" t="e">
        <f t="shared" si="17"/>
        <v>#REF!</v>
      </c>
      <c r="M20" s="3" t="e">
        <f t="shared" si="17"/>
        <v>#REF!</v>
      </c>
      <c r="N20" s="3" t="e">
        <f t="shared" si="17"/>
        <v>#REF!</v>
      </c>
      <c r="O20" s="3" t="e">
        <f t="shared" si="17"/>
        <v>#REF!</v>
      </c>
      <c r="P20" s="3" t="e">
        <f t="shared" si="17"/>
        <v>#REF!</v>
      </c>
      <c r="Q20" s="3" t="e">
        <f t="shared" si="17"/>
        <v>#REF!</v>
      </c>
      <c r="R20" s="3" t="e">
        <f t="shared" si="17"/>
        <v>#REF!</v>
      </c>
      <c r="S20" s="3" t="e">
        <f t="shared" si="17"/>
        <v>#REF!</v>
      </c>
      <c r="T20" s="3" t="e">
        <f t="shared" si="17"/>
        <v>#REF!</v>
      </c>
      <c r="U20" s="3" t="e">
        <f t="shared" si="17"/>
        <v>#REF!</v>
      </c>
      <c r="V20" s="3" t="e">
        <f t="shared" si="17"/>
        <v>#REF!</v>
      </c>
      <c r="W20" s="3" t="e">
        <f t="shared" si="17"/>
        <v>#REF!</v>
      </c>
      <c r="X20" s="3" t="e">
        <f t="shared" si="17"/>
        <v>#REF!</v>
      </c>
      <c r="Y20" s="3" t="e">
        <f t="shared" si="17"/>
        <v>#REF!</v>
      </c>
      <c r="Z20" s="3" t="e">
        <f t="shared" si="17"/>
        <v>#REF!</v>
      </c>
      <c r="AA20" s="3" t="e">
        <f t="shared" si="17"/>
        <v>#REF!</v>
      </c>
      <c r="AB20" s="3" t="e">
        <f t="shared" si="17"/>
        <v>#REF!</v>
      </c>
      <c r="AC20" s="3" t="e">
        <f t="shared" si="17"/>
        <v>#REF!</v>
      </c>
      <c r="AD20" s="3" t="e">
        <f t="shared" si="17"/>
        <v>#REF!</v>
      </c>
      <c r="AE20" s="3" t="e">
        <f t="shared" si="17"/>
        <v>#REF!</v>
      </c>
      <c r="AF20" s="3" t="e">
        <f t="shared" si="17"/>
        <v>#REF!</v>
      </c>
      <c r="AG20" s="3" t="e">
        <f t="shared" si="17"/>
        <v>#REF!</v>
      </c>
      <c r="AH20" s="3" t="e">
        <f t="shared" si="17"/>
        <v>#REF!</v>
      </c>
      <c r="AI20" s="3" t="e">
        <f t="shared" si="17"/>
        <v>#REF!</v>
      </c>
      <c r="AJ20" s="3" t="e">
        <f t="shared" si="17"/>
        <v>#REF!</v>
      </c>
      <c r="AK20" s="3" t="e">
        <f t="shared" si="17"/>
        <v>#REF!</v>
      </c>
      <c r="AL20" s="3" t="e">
        <f t="shared" si="17"/>
        <v>#REF!</v>
      </c>
      <c r="AM20" s="3" t="e">
        <f t="shared" si="17"/>
        <v>#REF!</v>
      </c>
      <c r="AN20" s="3" t="e">
        <f t="shared" si="17"/>
        <v>#REF!</v>
      </c>
      <c r="AO20" s="3" t="e">
        <f t="shared" si="17"/>
        <v>#REF!</v>
      </c>
      <c r="AP20" s="3" t="e">
        <f t="shared" si="17"/>
        <v>#REF!</v>
      </c>
      <c r="AQ20" s="3" t="e">
        <f t="shared" si="17"/>
        <v>#REF!</v>
      </c>
      <c r="AR20" s="3" t="e">
        <f t="shared" si="17"/>
        <v>#REF!</v>
      </c>
      <c r="AS20" s="3" t="e">
        <f t="shared" si="17"/>
        <v>#REF!</v>
      </c>
      <c r="AT20" s="3" t="e">
        <f t="shared" si="17"/>
        <v>#REF!</v>
      </c>
      <c r="AU20" s="3" t="e">
        <f t="shared" si="17"/>
        <v>#REF!</v>
      </c>
      <c r="AV20" s="3" t="e">
        <f t="shared" si="17"/>
        <v>#REF!</v>
      </c>
      <c r="AW20" s="3" t="e">
        <f t="shared" si="17"/>
        <v>#REF!</v>
      </c>
      <c r="AX20" s="3" t="e">
        <f t="shared" si="17"/>
        <v>#REF!</v>
      </c>
      <c r="AY20" s="3" t="e">
        <f t="shared" si="17"/>
        <v>#REF!</v>
      </c>
      <c r="AZ20" s="3" t="e">
        <f t="shared" si="17"/>
        <v>#REF!</v>
      </c>
      <c r="BA20" s="3" t="e">
        <f t="shared" si="17"/>
        <v>#REF!</v>
      </c>
      <c r="BB20" s="3" t="e">
        <f t="shared" si="17"/>
        <v>#REF!</v>
      </c>
      <c r="BC20" s="3" t="e">
        <f t="shared" si="17"/>
        <v>#REF!</v>
      </c>
      <c r="BD20" s="3" t="e">
        <f t="shared" si="17"/>
        <v>#REF!</v>
      </c>
      <c r="BE20" s="3" t="e">
        <f t="shared" si="17"/>
        <v>#REF!</v>
      </c>
      <c r="BF20" s="3" t="e">
        <f t="shared" si="17"/>
        <v>#REF!</v>
      </c>
      <c r="BG20" s="3" t="e">
        <f t="shared" si="17"/>
        <v>#REF!</v>
      </c>
      <c r="BH20" s="3" t="e">
        <f t="shared" si="17"/>
        <v>#REF!</v>
      </c>
      <c r="BI20" s="3" t="e">
        <f t="shared" si="17"/>
        <v>#REF!</v>
      </c>
      <c r="BJ20" s="3" t="e">
        <f t="shared" si="17"/>
        <v>#REF!</v>
      </c>
      <c r="BK20" s="3" t="e">
        <f t="shared" ref="BK20:DV20" si="18">BK12*$A$20/12</f>
        <v>#REF!</v>
      </c>
      <c r="BL20" s="3" t="e">
        <f t="shared" si="18"/>
        <v>#REF!</v>
      </c>
      <c r="BM20" s="3" t="e">
        <f t="shared" si="18"/>
        <v>#REF!</v>
      </c>
      <c r="BN20" s="3" t="e">
        <f t="shared" si="18"/>
        <v>#REF!</v>
      </c>
      <c r="BO20" s="3" t="e">
        <f t="shared" si="18"/>
        <v>#REF!</v>
      </c>
      <c r="BP20" s="3" t="e">
        <f t="shared" si="18"/>
        <v>#REF!</v>
      </c>
      <c r="BQ20" s="3" t="e">
        <f t="shared" si="18"/>
        <v>#REF!</v>
      </c>
      <c r="BR20" s="3" t="e">
        <f t="shared" si="18"/>
        <v>#REF!</v>
      </c>
      <c r="BS20" s="3" t="e">
        <f t="shared" si="18"/>
        <v>#REF!</v>
      </c>
      <c r="BT20" s="3" t="e">
        <f t="shared" si="18"/>
        <v>#REF!</v>
      </c>
      <c r="BU20" s="3" t="e">
        <f t="shared" si="18"/>
        <v>#REF!</v>
      </c>
      <c r="BV20" s="3" t="e">
        <f t="shared" si="18"/>
        <v>#REF!</v>
      </c>
      <c r="BW20" s="3" t="e">
        <f t="shared" si="18"/>
        <v>#REF!</v>
      </c>
      <c r="BX20" s="3" t="e">
        <f t="shared" si="18"/>
        <v>#REF!</v>
      </c>
      <c r="BY20" s="3" t="e">
        <f t="shared" si="18"/>
        <v>#REF!</v>
      </c>
      <c r="BZ20" s="3" t="e">
        <f t="shared" si="18"/>
        <v>#REF!</v>
      </c>
      <c r="CA20" s="3" t="e">
        <f t="shared" si="18"/>
        <v>#REF!</v>
      </c>
      <c r="CB20" s="3" t="e">
        <f t="shared" si="18"/>
        <v>#REF!</v>
      </c>
      <c r="CC20" s="3" t="e">
        <f t="shared" si="18"/>
        <v>#REF!</v>
      </c>
      <c r="CD20" s="3" t="e">
        <f t="shared" si="18"/>
        <v>#REF!</v>
      </c>
      <c r="CE20" s="3" t="e">
        <f t="shared" si="18"/>
        <v>#REF!</v>
      </c>
      <c r="CF20" s="3" t="e">
        <f t="shared" si="18"/>
        <v>#REF!</v>
      </c>
      <c r="CG20" s="3" t="e">
        <f t="shared" si="18"/>
        <v>#REF!</v>
      </c>
      <c r="CH20" s="3" t="e">
        <f t="shared" si="18"/>
        <v>#REF!</v>
      </c>
      <c r="CI20" s="3" t="e">
        <f t="shared" si="18"/>
        <v>#REF!</v>
      </c>
      <c r="CJ20" s="3" t="e">
        <f t="shared" si="18"/>
        <v>#REF!</v>
      </c>
      <c r="CK20" s="3" t="e">
        <f t="shared" si="18"/>
        <v>#REF!</v>
      </c>
      <c r="CL20" s="3" t="e">
        <f t="shared" si="18"/>
        <v>#REF!</v>
      </c>
      <c r="CM20" s="3" t="e">
        <f t="shared" si="18"/>
        <v>#REF!</v>
      </c>
      <c r="CN20" s="3" t="e">
        <f t="shared" si="18"/>
        <v>#REF!</v>
      </c>
      <c r="CO20" s="3" t="e">
        <f t="shared" si="18"/>
        <v>#REF!</v>
      </c>
      <c r="CP20" s="3" t="e">
        <f t="shared" si="18"/>
        <v>#REF!</v>
      </c>
      <c r="CQ20" s="3" t="e">
        <f t="shared" si="18"/>
        <v>#REF!</v>
      </c>
      <c r="CR20" s="3" t="e">
        <f t="shared" si="18"/>
        <v>#REF!</v>
      </c>
      <c r="CS20" s="3" t="e">
        <f t="shared" si="18"/>
        <v>#REF!</v>
      </c>
      <c r="CT20" s="3" t="e">
        <f t="shared" si="18"/>
        <v>#REF!</v>
      </c>
      <c r="CU20" s="3" t="e">
        <f t="shared" si="18"/>
        <v>#REF!</v>
      </c>
      <c r="CV20" s="3" t="e">
        <f t="shared" si="18"/>
        <v>#REF!</v>
      </c>
      <c r="CW20" s="3" t="e">
        <f t="shared" si="18"/>
        <v>#REF!</v>
      </c>
      <c r="CX20" s="3" t="e">
        <f t="shared" si="18"/>
        <v>#REF!</v>
      </c>
      <c r="CY20" s="3" t="e">
        <f t="shared" si="18"/>
        <v>#REF!</v>
      </c>
      <c r="CZ20" s="3" t="e">
        <f t="shared" si="18"/>
        <v>#REF!</v>
      </c>
      <c r="DA20" s="3" t="e">
        <f t="shared" si="18"/>
        <v>#REF!</v>
      </c>
      <c r="DB20" s="3" t="e">
        <f t="shared" si="18"/>
        <v>#REF!</v>
      </c>
      <c r="DC20" s="3" t="e">
        <f t="shared" si="18"/>
        <v>#REF!</v>
      </c>
      <c r="DD20" s="3" t="e">
        <f t="shared" si="18"/>
        <v>#REF!</v>
      </c>
      <c r="DE20" s="3" t="e">
        <f t="shared" si="18"/>
        <v>#REF!</v>
      </c>
      <c r="DF20" s="3" t="e">
        <f t="shared" si="18"/>
        <v>#REF!</v>
      </c>
      <c r="DG20" s="3" t="e">
        <f t="shared" si="18"/>
        <v>#REF!</v>
      </c>
      <c r="DH20" s="3" t="e">
        <f t="shared" si="18"/>
        <v>#REF!</v>
      </c>
      <c r="DI20" s="3" t="e">
        <f t="shared" si="18"/>
        <v>#REF!</v>
      </c>
      <c r="DJ20" s="3" t="e">
        <f t="shared" si="18"/>
        <v>#REF!</v>
      </c>
      <c r="DK20" s="3" t="e">
        <f t="shared" si="18"/>
        <v>#REF!</v>
      </c>
      <c r="DL20" s="3" t="e">
        <f t="shared" si="18"/>
        <v>#REF!</v>
      </c>
      <c r="DM20" s="3" t="e">
        <f t="shared" si="18"/>
        <v>#REF!</v>
      </c>
      <c r="DN20" s="3" t="e">
        <f t="shared" si="18"/>
        <v>#REF!</v>
      </c>
      <c r="DO20" s="3" t="e">
        <f t="shared" si="18"/>
        <v>#REF!</v>
      </c>
      <c r="DP20" s="3" t="e">
        <f t="shared" si="18"/>
        <v>#REF!</v>
      </c>
      <c r="DQ20" s="3" t="e">
        <f t="shared" si="18"/>
        <v>#REF!</v>
      </c>
      <c r="DR20" s="3" t="e">
        <f t="shared" si="18"/>
        <v>#REF!</v>
      </c>
      <c r="DS20" s="3">
        <f t="shared" si="18"/>
        <v>0</v>
      </c>
      <c r="DT20" s="3">
        <f t="shared" si="18"/>
        <v>0</v>
      </c>
      <c r="DU20" s="3">
        <f t="shared" si="18"/>
        <v>0</v>
      </c>
      <c r="DV20" s="3">
        <f t="shared" si="18"/>
        <v>0</v>
      </c>
      <c r="DW20" s="3">
        <f t="shared" ref="DW20:EV20" si="19">DW12*$A$20/12</f>
        <v>0</v>
      </c>
      <c r="DX20" s="3">
        <f t="shared" si="19"/>
        <v>0</v>
      </c>
      <c r="DY20" s="3">
        <f t="shared" si="19"/>
        <v>0</v>
      </c>
      <c r="DZ20" s="3">
        <f t="shared" si="19"/>
        <v>0</v>
      </c>
      <c r="EA20" s="3">
        <f t="shared" si="19"/>
        <v>0</v>
      </c>
      <c r="EB20" s="3">
        <f t="shared" si="19"/>
        <v>0</v>
      </c>
      <c r="EC20" s="3">
        <f t="shared" si="19"/>
        <v>0</v>
      </c>
      <c r="ED20" s="3">
        <f t="shared" si="19"/>
        <v>0</v>
      </c>
      <c r="EE20" s="3">
        <f t="shared" si="19"/>
        <v>0</v>
      </c>
      <c r="EF20" s="3">
        <f t="shared" si="19"/>
        <v>0</v>
      </c>
      <c r="EG20" s="3">
        <f t="shared" si="19"/>
        <v>0</v>
      </c>
      <c r="EH20" s="3">
        <f t="shared" si="19"/>
        <v>0</v>
      </c>
      <c r="EI20" s="3">
        <f t="shared" si="19"/>
        <v>0</v>
      </c>
      <c r="EJ20" s="3">
        <f t="shared" si="19"/>
        <v>0</v>
      </c>
      <c r="EK20" s="3">
        <f t="shared" si="19"/>
        <v>0</v>
      </c>
      <c r="EL20" s="3">
        <f t="shared" si="19"/>
        <v>0</v>
      </c>
      <c r="EM20" s="3">
        <f t="shared" si="19"/>
        <v>0</v>
      </c>
      <c r="EN20" s="3">
        <f t="shared" si="19"/>
        <v>0</v>
      </c>
      <c r="EO20" s="3">
        <f t="shared" si="19"/>
        <v>0</v>
      </c>
      <c r="EP20" s="3">
        <f t="shared" si="19"/>
        <v>0</v>
      </c>
      <c r="EQ20" s="3">
        <f t="shared" si="19"/>
        <v>0</v>
      </c>
      <c r="ER20" s="3">
        <f t="shared" si="19"/>
        <v>0</v>
      </c>
      <c r="ES20" s="3">
        <f t="shared" si="19"/>
        <v>0</v>
      </c>
      <c r="ET20" s="3">
        <f t="shared" si="19"/>
        <v>0</v>
      </c>
      <c r="EU20" s="3">
        <f t="shared" si="19"/>
        <v>0</v>
      </c>
      <c r="EV20" s="3">
        <f t="shared" si="19"/>
        <v>0</v>
      </c>
    </row>
    <row r="21" spans="1:243" x14ac:dyDescent="0.25">
      <c r="A21" s="9">
        <v>0.15</v>
      </c>
      <c r="B21" t="s">
        <v>2</v>
      </c>
      <c r="C21" s="3" t="e">
        <f t="shared" ref="C21:H21" si="20">C9*$A$13*$A$10*$A$17</f>
        <v>#REF!</v>
      </c>
      <c r="D21" s="3" t="e">
        <f t="shared" si="20"/>
        <v>#REF!</v>
      </c>
      <c r="E21" s="3" t="e">
        <f t="shared" si="20"/>
        <v>#REF!</v>
      </c>
      <c r="F21" s="3" t="e">
        <f t="shared" si="20"/>
        <v>#REF!</v>
      </c>
      <c r="G21" s="3" t="e">
        <f t="shared" si="20"/>
        <v>#REF!</v>
      </c>
      <c r="H21" s="3" t="e">
        <f t="shared" si="20"/>
        <v>#REF!</v>
      </c>
      <c r="I21" s="3" t="e">
        <f>I13*$A$21/12</f>
        <v>#REF!</v>
      </c>
      <c r="J21" s="3" t="e">
        <f t="shared" ref="J21:BJ21" si="21">J13*$A$21/12</f>
        <v>#REF!</v>
      </c>
      <c r="K21" s="3" t="e">
        <f t="shared" si="21"/>
        <v>#REF!</v>
      </c>
      <c r="L21" s="3" t="e">
        <f t="shared" si="21"/>
        <v>#REF!</v>
      </c>
      <c r="M21" s="3" t="e">
        <f t="shared" si="21"/>
        <v>#REF!</v>
      </c>
      <c r="N21" s="3" t="e">
        <f t="shared" si="21"/>
        <v>#REF!</v>
      </c>
      <c r="O21" s="3" t="e">
        <f t="shared" si="21"/>
        <v>#REF!</v>
      </c>
      <c r="P21" s="3" t="e">
        <f t="shared" si="21"/>
        <v>#REF!</v>
      </c>
      <c r="Q21" s="3" t="e">
        <f t="shared" si="21"/>
        <v>#REF!</v>
      </c>
      <c r="R21" s="3" t="e">
        <f t="shared" si="21"/>
        <v>#REF!</v>
      </c>
      <c r="S21" s="3" t="e">
        <f t="shared" si="21"/>
        <v>#REF!</v>
      </c>
      <c r="T21" s="3" t="e">
        <f t="shared" si="21"/>
        <v>#REF!</v>
      </c>
      <c r="U21" s="3" t="e">
        <f t="shared" si="21"/>
        <v>#REF!</v>
      </c>
      <c r="V21" s="3" t="e">
        <f t="shared" si="21"/>
        <v>#REF!</v>
      </c>
      <c r="W21" s="3" t="e">
        <f t="shared" si="21"/>
        <v>#REF!</v>
      </c>
      <c r="X21" s="3" t="e">
        <f t="shared" si="21"/>
        <v>#REF!</v>
      </c>
      <c r="Y21" s="3" t="e">
        <f t="shared" si="21"/>
        <v>#REF!</v>
      </c>
      <c r="Z21" s="3" t="e">
        <f t="shared" si="21"/>
        <v>#REF!</v>
      </c>
      <c r="AA21" s="3" t="e">
        <f t="shared" si="21"/>
        <v>#REF!</v>
      </c>
      <c r="AB21" s="3" t="e">
        <f t="shared" si="21"/>
        <v>#REF!</v>
      </c>
      <c r="AC21" s="3" t="e">
        <f t="shared" si="21"/>
        <v>#REF!</v>
      </c>
      <c r="AD21" s="3" t="e">
        <f t="shared" si="21"/>
        <v>#REF!</v>
      </c>
      <c r="AE21" s="3" t="e">
        <f t="shared" si="21"/>
        <v>#REF!</v>
      </c>
      <c r="AF21" s="3" t="e">
        <f t="shared" si="21"/>
        <v>#REF!</v>
      </c>
      <c r="AG21" s="3" t="e">
        <f t="shared" si="21"/>
        <v>#REF!</v>
      </c>
      <c r="AH21" s="3" t="e">
        <f t="shared" si="21"/>
        <v>#REF!</v>
      </c>
      <c r="AI21" s="3" t="e">
        <f t="shared" si="21"/>
        <v>#REF!</v>
      </c>
      <c r="AJ21" s="3" t="e">
        <f t="shared" si="21"/>
        <v>#REF!</v>
      </c>
      <c r="AK21" s="3" t="e">
        <f t="shared" si="21"/>
        <v>#REF!</v>
      </c>
      <c r="AL21" s="3" t="e">
        <f t="shared" si="21"/>
        <v>#REF!</v>
      </c>
      <c r="AM21" s="3" t="e">
        <f t="shared" si="21"/>
        <v>#REF!</v>
      </c>
      <c r="AN21" s="3" t="e">
        <f t="shared" si="21"/>
        <v>#REF!</v>
      </c>
      <c r="AO21" s="3" t="e">
        <f t="shared" si="21"/>
        <v>#REF!</v>
      </c>
      <c r="AP21" s="3" t="e">
        <f t="shared" si="21"/>
        <v>#REF!</v>
      </c>
      <c r="AQ21" s="3" t="e">
        <f t="shared" si="21"/>
        <v>#REF!</v>
      </c>
      <c r="AR21" s="3" t="e">
        <f t="shared" si="21"/>
        <v>#REF!</v>
      </c>
      <c r="AS21" s="3" t="e">
        <f t="shared" si="21"/>
        <v>#REF!</v>
      </c>
      <c r="AT21" s="3" t="e">
        <f t="shared" si="21"/>
        <v>#REF!</v>
      </c>
      <c r="AU21" s="3" t="e">
        <f t="shared" si="21"/>
        <v>#REF!</v>
      </c>
      <c r="AV21" s="3" t="e">
        <f t="shared" si="21"/>
        <v>#REF!</v>
      </c>
      <c r="AW21" s="3" t="e">
        <f t="shared" si="21"/>
        <v>#REF!</v>
      </c>
      <c r="AX21" s="3" t="e">
        <f t="shared" si="21"/>
        <v>#REF!</v>
      </c>
      <c r="AY21" s="3" t="e">
        <f t="shared" si="21"/>
        <v>#REF!</v>
      </c>
      <c r="AZ21" s="3" t="e">
        <f t="shared" si="21"/>
        <v>#REF!</v>
      </c>
      <c r="BA21" s="3" t="e">
        <f t="shared" si="21"/>
        <v>#REF!</v>
      </c>
      <c r="BB21" s="3" t="e">
        <f t="shared" si="21"/>
        <v>#REF!</v>
      </c>
      <c r="BC21" s="3" t="e">
        <f t="shared" si="21"/>
        <v>#REF!</v>
      </c>
      <c r="BD21" s="3" t="e">
        <f t="shared" si="21"/>
        <v>#REF!</v>
      </c>
      <c r="BE21" s="3" t="e">
        <f t="shared" si="21"/>
        <v>#REF!</v>
      </c>
      <c r="BF21" s="3" t="e">
        <f t="shared" si="21"/>
        <v>#REF!</v>
      </c>
      <c r="BG21" s="3" t="e">
        <f t="shared" si="21"/>
        <v>#REF!</v>
      </c>
      <c r="BH21" s="3" t="e">
        <f t="shared" si="21"/>
        <v>#REF!</v>
      </c>
      <c r="BI21" s="3" t="e">
        <f t="shared" si="21"/>
        <v>#REF!</v>
      </c>
      <c r="BJ21" s="3" t="e">
        <f t="shared" si="21"/>
        <v>#REF!</v>
      </c>
      <c r="BK21" s="3" t="e">
        <f t="shared" ref="BK21:DV21" si="22">BK13*$A$21/12</f>
        <v>#REF!</v>
      </c>
      <c r="BL21" s="3" t="e">
        <f t="shared" si="22"/>
        <v>#REF!</v>
      </c>
      <c r="BM21" s="3" t="e">
        <f t="shared" si="22"/>
        <v>#REF!</v>
      </c>
      <c r="BN21" s="3" t="e">
        <f t="shared" si="22"/>
        <v>#REF!</v>
      </c>
      <c r="BO21" s="3" t="e">
        <f t="shared" si="22"/>
        <v>#REF!</v>
      </c>
      <c r="BP21" s="3" t="e">
        <f t="shared" si="22"/>
        <v>#REF!</v>
      </c>
      <c r="BQ21" s="3" t="e">
        <f t="shared" si="22"/>
        <v>#REF!</v>
      </c>
      <c r="BR21" s="3" t="e">
        <f t="shared" si="22"/>
        <v>#REF!</v>
      </c>
      <c r="BS21" s="3" t="e">
        <f t="shared" si="22"/>
        <v>#REF!</v>
      </c>
      <c r="BT21" s="3" t="e">
        <f t="shared" si="22"/>
        <v>#REF!</v>
      </c>
      <c r="BU21" s="3" t="e">
        <f t="shared" si="22"/>
        <v>#REF!</v>
      </c>
      <c r="BV21" s="3" t="e">
        <f t="shared" si="22"/>
        <v>#REF!</v>
      </c>
      <c r="BW21" s="3" t="e">
        <f t="shared" si="22"/>
        <v>#REF!</v>
      </c>
      <c r="BX21" s="3" t="e">
        <f t="shared" si="22"/>
        <v>#REF!</v>
      </c>
      <c r="BY21" s="3" t="e">
        <f t="shared" si="22"/>
        <v>#REF!</v>
      </c>
      <c r="BZ21" s="3" t="e">
        <f t="shared" si="22"/>
        <v>#REF!</v>
      </c>
      <c r="CA21" s="3" t="e">
        <f t="shared" si="22"/>
        <v>#REF!</v>
      </c>
      <c r="CB21" s="3" t="e">
        <f t="shared" si="22"/>
        <v>#REF!</v>
      </c>
      <c r="CC21" s="3" t="e">
        <f t="shared" si="22"/>
        <v>#REF!</v>
      </c>
      <c r="CD21" s="3" t="e">
        <f t="shared" si="22"/>
        <v>#REF!</v>
      </c>
      <c r="CE21" s="3" t="e">
        <f t="shared" si="22"/>
        <v>#REF!</v>
      </c>
      <c r="CF21" s="3" t="e">
        <f t="shared" si="22"/>
        <v>#REF!</v>
      </c>
      <c r="CG21" s="3" t="e">
        <f t="shared" si="22"/>
        <v>#REF!</v>
      </c>
      <c r="CH21" s="3" t="e">
        <f t="shared" si="22"/>
        <v>#REF!</v>
      </c>
      <c r="CI21" s="3" t="e">
        <f t="shared" si="22"/>
        <v>#REF!</v>
      </c>
      <c r="CJ21" s="3" t="e">
        <f t="shared" si="22"/>
        <v>#REF!</v>
      </c>
      <c r="CK21" s="3" t="e">
        <f t="shared" si="22"/>
        <v>#REF!</v>
      </c>
      <c r="CL21" s="3" t="e">
        <f t="shared" si="22"/>
        <v>#REF!</v>
      </c>
      <c r="CM21" s="3" t="e">
        <f t="shared" si="22"/>
        <v>#REF!</v>
      </c>
      <c r="CN21" s="3" t="e">
        <f t="shared" si="22"/>
        <v>#REF!</v>
      </c>
      <c r="CO21" s="3" t="e">
        <f t="shared" si="22"/>
        <v>#REF!</v>
      </c>
      <c r="CP21" s="3" t="e">
        <f t="shared" si="22"/>
        <v>#REF!</v>
      </c>
      <c r="CQ21" s="3" t="e">
        <f t="shared" si="22"/>
        <v>#REF!</v>
      </c>
      <c r="CR21" s="3" t="e">
        <f t="shared" si="22"/>
        <v>#REF!</v>
      </c>
      <c r="CS21" s="3" t="e">
        <f t="shared" si="22"/>
        <v>#REF!</v>
      </c>
      <c r="CT21" s="3" t="e">
        <f t="shared" si="22"/>
        <v>#REF!</v>
      </c>
      <c r="CU21" s="3" t="e">
        <f t="shared" si="22"/>
        <v>#REF!</v>
      </c>
      <c r="CV21" s="3" t="e">
        <f t="shared" si="22"/>
        <v>#REF!</v>
      </c>
      <c r="CW21" s="3" t="e">
        <f t="shared" si="22"/>
        <v>#REF!</v>
      </c>
      <c r="CX21" s="3" t="e">
        <f t="shared" si="22"/>
        <v>#REF!</v>
      </c>
      <c r="CY21" s="3" t="e">
        <f t="shared" si="22"/>
        <v>#REF!</v>
      </c>
      <c r="CZ21" s="3" t="e">
        <f t="shared" si="22"/>
        <v>#REF!</v>
      </c>
      <c r="DA21" s="3" t="e">
        <f t="shared" si="22"/>
        <v>#REF!</v>
      </c>
      <c r="DB21" s="3" t="e">
        <f t="shared" si="22"/>
        <v>#REF!</v>
      </c>
      <c r="DC21" s="3" t="e">
        <f t="shared" si="22"/>
        <v>#REF!</v>
      </c>
      <c r="DD21" s="3" t="e">
        <f t="shared" si="22"/>
        <v>#REF!</v>
      </c>
      <c r="DE21" s="3" t="e">
        <f t="shared" si="22"/>
        <v>#REF!</v>
      </c>
      <c r="DF21" s="3" t="e">
        <f t="shared" si="22"/>
        <v>#REF!</v>
      </c>
      <c r="DG21" s="3" t="e">
        <f t="shared" si="22"/>
        <v>#REF!</v>
      </c>
      <c r="DH21" s="3" t="e">
        <f t="shared" si="22"/>
        <v>#REF!</v>
      </c>
      <c r="DI21" s="3" t="e">
        <f t="shared" si="22"/>
        <v>#REF!</v>
      </c>
      <c r="DJ21" s="3" t="e">
        <f t="shared" si="22"/>
        <v>#REF!</v>
      </c>
      <c r="DK21" s="3" t="e">
        <f t="shared" si="22"/>
        <v>#REF!</v>
      </c>
      <c r="DL21" s="3" t="e">
        <f t="shared" si="22"/>
        <v>#REF!</v>
      </c>
      <c r="DM21" s="3" t="e">
        <f t="shared" si="22"/>
        <v>#REF!</v>
      </c>
      <c r="DN21" s="3" t="e">
        <f t="shared" si="22"/>
        <v>#REF!</v>
      </c>
      <c r="DO21" s="3" t="e">
        <f t="shared" si="22"/>
        <v>#REF!</v>
      </c>
      <c r="DP21" s="3" t="e">
        <f t="shared" si="22"/>
        <v>#REF!</v>
      </c>
      <c r="DQ21" s="3" t="e">
        <f t="shared" si="22"/>
        <v>#REF!</v>
      </c>
      <c r="DR21" s="3" t="e">
        <f t="shared" si="22"/>
        <v>#REF!</v>
      </c>
      <c r="DS21" s="3">
        <f t="shared" si="22"/>
        <v>0</v>
      </c>
      <c r="DT21" s="3">
        <f t="shared" si="22"/>
        <v>0</v>
      </c>
      <c r="DU21" s="3">
        <f t="shared" si="22"/>
        <v>0</v>
      </c>
      <c r="DV21" s="3">
        <f t="shared" si="22"/>
        <v>0</v>
      </c>
      <c r="DW21" s="3">
        <f t="shared" ref="DW21:EV21" si="23">DW13*$A$21/12</f>
        <v>0</v>
      </c>
      <c r="DX21" s="3">
        <f t="shared" si="23"/>
        <v>0</v>
      </c>
      <c r="DY21" s="3">
        <f t="shared" si="23"/>
        <v>0</v>
      </c>
      <c r="DZ21" s="3">
        <f t="shared" si="23"/>
        <v>0</v>
      </c>
      <c r="EA21" s="3">
        <f t="shared" si="23"/>
        <v>0</v>
      </c>
      <c r="EB21" s="3">
        <f t="shared" si="23"/>
        <v>0</v>
      </c>
      <c r="EC21" s="3">
        <f t="shared" si="23"/>
        <v>0</v>
      </c>
      <c r="ED21" s="3">
        <f t="shared" si="23"/>
        <v>0</v>
      </c>
      <c r="EE21" s="3">
        <f t="shared" si="23"/>
        <v>0</v>
      </c>
      <c r="EF21" s="3">
        <f t="shared" si="23"/>
        <v>0</v>
      </c>
      <c r="EG21" s="3">
        <f t="shared" si="23"/>
        <v>0</v>
      </c>
      <c r="EH21" s="3">
        <f t="shared" si="23"/>
        <v>0</v>
      </c>
      <c r="EI21" s="3">
        <f t="shared" si="23"/>
        <v>0</v>
      </c>
      <c r="EJ21" s="3">
        <f t="shared" si="23"/>
        <v>0</v>
      </c>
      <c r="EK21" s="3">
        <f t="shared" si="23"/>
        <v>0</v>
      </c>
      <c r="EL21" s="3">
        <f t="shared" si="23"/>
        <v>0</v>
      </c>
      <c r="EM21" s="3">
        <f t="shared" si="23"/>
        <v>0</v>
      </c>
      <c r="EN21" s="3">
        <f t="shared" si="23"/>
        <v>0</v>
      </c>
      <c r="EO21" s="3">
        <f t="shared" si="23"/>
        <v>0</v>
      </c>
      <c r="EP21" s="3">
        <f t="shared" si="23"/>
        <v>0</v>
      </c>
      <c r="EQ21" s="3">
        <f t="shared" si="23"/>
        <v>0</v>
      </c>
      <c r="ER21" s="3">
        <f t="shared" si="23"/>
        <v>0</v>
      </c>
      <c r="ES21" s="3">
        <f t="shared" si="23"/>
        <v>0</v>
      </c>
      <c r="ET21" s="3">
        <f t="shared" si="23"/>
        <v>0</v>
      </c>
      <c r="EU21" s="3">
        <f t="shared" si="23"/>
        <v>0</v>
      </c>
      <c r="EV21" s="3">
        <f t="shared" si="23"/>
        <v>0</v>
      </c>
    </row>
    <row r="23" spans="1:243" s="5" customFormat="1" x14ac:dyDescent="0.25">
      <c r="A23" s="5" t="s">
        <v>13</v>
      </c>
      <c r="B23" s="5" t="s">
        <v>6</v>
      </c>
      <c r="C23" s="30"/>
      <c r="D23" s="39">
        <v>0.01</v>
      </c>
      <c r="E23" s="39">
        <v>4.7979693501473283E-2</v>
      </c>
      <c r="F23" s="39">
        <v>5.9041602050270495E-2</v>
      </c>
      <c r="G23" s="39">
        <v>4.5796224437954676E-2</v>
      </c>
      <c r="H23" s="28">
        <v>3.7418239898208312E-2</v>
      </c>
      <c r="I23" s="39">
        <v>3.1636671053477415E-2</v>
      </c>
      <c r="J23" s="39">
        <v>2.7404930996793038E-2</v>
      </c>
      <c r="K23" s="39">
        <v>2.4172862285892445E-2</v>
      </c>
      <c r="L23" s="39">
        <v>2.1623362152062328E-2</v>
      </c>
      <c r="M23" s="39">
        <v>1.9560710402939184E-2</v>
      </c>
      <c r="N23" s="39">
        <v>1.7857529495269083E-2</v>
      </c>
      <c r="O23" s="39">
        <v>1.6427334707410896E-2</v>
      </c>
      <c r="P23" s="39">
        <v>1.5209336346066469E-2</v>
      </c>
      <c r="Q23" s="39">
        <v>1.4159553384477315E-2</v>
      </c>
      <c r="R23" s="39">
        <v>1.3245377612315723E-2</v>
      </c>
      <c r="S23" s="39">
        <v>1.2442119751254485E-2</v>
      </c>
      <c r="T23" s="39">
        <v>1.173074253463796E-2</v>
      </c>
      <c r="U23" s="39">
        <v>1.109633052556167E-2</v>
      </c>
      <c r="V23" s="39">
        <v>1.0527031626500561E-2</v>
      </c>
      <c r="W23" s="39">
        <v>1.0013308901415227E-2</v>
      </c>
      <c r="X23" s="39">
        <v>9.5474015015241474E-3</v>
      </c>
      <c r="Y23" s="39">
        <v>9.1229295373633709E-3</v>
      </c>
      <c r="Z23" s="39">
        <v>8.7345999579056168E-3</v>
      </c>
      <c r="AA23" s="39">
        <v>8.3779845397463151E-3</v>
      </c>
      <c r="AB23" s="39">
        <v>8.0493501676646758E-3</v>
      </c>
      <c r="AC23" s="39">
        <v>7.7455275784813595E-3</v>
      </c>
      <c r="AD23" s="39">
        <v>7.4638087675850135E-3</v>
      </c>
      <c r="AE23" s="39">
        <v>7.2018660115258839E-3</v>
      </c>
      <c r="AF23" s="39">
        <v>6.9576873729514307E-3</v>
      </c>
      <c r="AG23" s="39">
        <v>6.7295249019675455E-3</v>
      </c>
      <c r="AH23" s="39">
        <v>6.5158527103482741E-3</v>
      </c>
      <c r="AI23" s="39">
        <v>6.3153327906233627E-3</v>
      </c>
      <c r="AJ23" s="39">
        <v>6.1267869606310265E-3</v>
      </c>
      <c r="AK23" s="39">
        <v>5.9491736899071534E-3</v>
      </c>
      <c r="AL23" s="39">
        <v>5.7815688447309032E-3</v>
      </c>
      <c r="AM23" s="39">
        <v>5.6231495998813157E-3</v>
      </c>
      <c r="AN23" s="39">
        <v>5.4731809256802584E-3</v>
      </c>
      <c r="AO23" s="39">
        <v>5.3310041818493206E-3</v>
      </c>
      <c r="AP23" s="39">
        <v>5.1960274446513363E-3</v>
      </c>
      <c r="AQ23" s="39">
        <v>5.0677172675978391E-3</v>
      </c>
      <c r="AR23" s="39">
        <v>4.9455916338173892E-3</v>
      </c>
      <c r="AS23" s="39">
        <v>4.8292139037285284E-3</v>
      </c>
      <c r="AT23" s="39">
        <v>4.7181875977954256E-3</v>
      </c>
      <c r="AU23" s="39">
        <v>4.6121518829531664E-3</v>
      </c>
      <c r="AV23" s="39">
        <v>4.5107776544103971E-3</v>
      </c>
      <c r="AW23" s="39">
        <v>4.4137641231724199E-3</v>
      </c>
      <c r="AX23" s="39">
        <v>4.3208358347330998E-3</v>
      </c>
      <c r="AY23" s="39">
        <v>4.2317400566843251E-3</v>
      </c>
      <c r="AZ23" s="39">
        <v>4.1462444830620863E-3</v>
      </c>
      <c r="BA23" s="39">
        <v>4.0641352115079786E-3</v>
      </c>
      <c r="BB23" s="39">
        <v>3.9852149561566018E-3</v>
      </c>
      <c r="BC23" s="39">
        <v>3.9093014648114016E-3</v>
      </c>
      <c r="BD23" s="39">
        <v>3.8362261136699579E-3</v>
      </c>
      <c r="BE23" s="39">
        <v>3.7658326567933408E-3</v>
      </c>
      <c r="BF23" s="39">
        <v>3.6979761107917689E-3</v>
      </c>
      <c r="BG23" s="39">
        <v>3.6325217579766568E-3</v>
      </c>
      <c r="BH23" s="39">
        <v>3.5693442535490345E-3</v>
      </c>
      <c r="BI23" s="39">
        <v>0</v>
      </c>
      <c r="BJ23" s="39">
        <v>0</v>
      </c>
      <c r="BK23" s="39">
        <v>0</v>
      </c>
      <c r="BL23" s="39">
        <v>0</v>
      </c>
      <c r="BM23" s="39">
        <v>0</v>
      </c>
      <c r="BN23" s="39">
        <v>0</v>
      </c>
      <c r="BO23" s="39">
        <v>0</v>
      </c>
      <c r="BP23" s="39">
        <v>0</v>
      </c>
      <c r="BQ23" s="39">
        <v>0</v>
      </c>
      <c r="BR23" s="39">
        <v>0</v>
      </c>
      <c r="BS23" s="39">
        <v>0</v>
      </c>
      <c r="BT23" s="39">
        <v>0</v>
      </c>
      <c r="BU23" s="39">
        <v>0</v>
      </c>
      <c r="BV23" s="39">
        <v>0</v>
      </c>
      <c r="BW23" s="39">
        <v>0</v>
      </c>
      <c r="BX23" s="39">
        <v>0</v>
      </c>
      <c r="BY23" s="39">
        <v>0</v>
      </c>
      <c r="BZ23" s="39">
        <v>0</v>
      </c>
      <c r="CA23" s="39">
        <v>0</v>
      </c>
      <c r="CB23" s="39">
        <v>0</v>
      </c>
      <c r="CC23" s="39">
        <v>0</v>
      </c>
      <c r="CD23" s="39">
        <v>0</v>
      </c>
      <c r="CE23" s="39">
        <v>0</v>
      </c>
      <c r="CF23" s="39">
        <v>0</v>
      </c>
      <c r="CG23" s="39">
        <v>0</v>
      </c>
      <c r="CH23" s="39">
        <v>0</v>
      </c>
      <c r="CI23" s="39">
        <v>0</v>
      </c>
      <c r="CJ23" s="39">
        <v>0</v>
      </c>
      <c r="CK23" s="39">
        <v>0</v>
      </c>
      <c r="CL23" s="39">
        <v>0</v>
      </c>
      <c r="CM23" s="39">
        <v>0</v>
      </c>
      <c r="CN23" s="39">
        <v>0</v>
      </c>
      <c r="CO23" s="39">
        <v>0</v>
      </c>
      <c r="CP23" s="39">
        <v>0</v>
      </c>
      <c r="CQ23" s="39">
        <v>0</v>
      </c>
      <c r="CR23" s="39">
        <v>0</v>
      </c>
      <c r="CS23" s="39">
        <v>0</v>
      </c>
      <c r="CT23" s="39">
        <v>0</v>
      </c>
      <c r="CU23" s="39">
        <v>0</v>
      </c>
      <c r="CV23" s="39">
        <v>0</v>
      </c>
      <c r="CW23" s="39">
        <v>0</v>
      </c>
      <c r="CX23" s="39">
        <v>0</v>
      </c>
      <c r="CY23" s="39">
        <v>0</v>
      </c>
      <c r="CZ23" s="39">
        <v>0</v>
      </c>
      <c r="DA23" s="39">
        <v>0</v>
      </c>
      <c r="DB23" s="39">
        <v>0</v>
      </c>
      <c r="DC23" s="39">
        <v>0</v>
      </c>
      <c r="DD23" s="39">
        <v>0</v>
      </c>
      <c r="DE23" s="39">
        <v>0</v>
      </c>
      <c r="DF23" s="39">
        <v>0</v>
      </c>
      <c r="DG23" s="39">
        <v>0</v>
      </c>
      <c r="DH23" s="39">
        <v>0</v>
      </c>
      <c r="DI23" s="39">
        <v>0</v>
      </c>
      <c r="DJ23" s="39">
        <v>0</v>
      </c>
      <c r="DK23" s="39">
        <v>0</v>
      </c>
      <c r="DL23" s="39">
        <v>0</v>
      </c>
      <c r="DM23" s="39">
        <v>0</v>
      </c>
      <c r="DN23" s="39">
        <v>0</v>
      </c>
      <c r="DO23" s="39">
        <v>0</v>
      </c>
      <c r="DP23" s="39">
        <v>0</v>
      </c>
      <c r="DQ23" s="39">
        <v>0</v>
      </c>
      <c r="DR23" s="39">
        <v>0</v>
      </c>
      <c r="DS23" s="39">
        <v>0</v>
      </c>
      <c r="DT23" s="39">
        <v>0</v>
      </c>
      <c r="DU23" s="39">
        <v>0</v>
      </c>
      <c r="DV23" s="39">
        <v>0</v>
      </c>
      <c r="DW23" s="39">
        <v>0</v>
      </c>
      <c r="DX23" s="39">
        <v>0</v>
      </c>
      <c r="DY23" s="39">
        <v>0</v>
      </c>
      <c r="DZ23" s="39">
        <v>0</v>
      </c>
      <c r="EA23" s="39">
        <v>0</v>
      </c>
      <c r="EB23" s="39">
        <v>0</v>
      </c>
      <c r="EC23" s="39">
        <v>0</v>
      </c>
      <c r="ED23" s="39">
        <v>0</v>
      </c>
      <c r="EE23" s="39">
        <v>0</v>
      </c>
      <c r="EF23" s="39">
        <v>0</v>
      </c>
      <c r="EG23" s="39">
        <v>0</v>
      </c>
      <c r="EH23" s="39">
        <v>0</v>
      </c>
      <c r="EI23" s="39">
        <v>0</v>
      </c>
      <c r="EJ23" s="39">
        <v>0</v>
      </c>
      <c r="EK23" s="39">
        <v>0</v>
      </c>
      <c r="EL23" s="39">
        <v>0</v>
      </c>
      <c r="EM23" s="39">
        <v>0</v>
      </c>
      <c r="EN23" s="39">
        <v>0</v>
      </c>
      <c r="EO23" s="39">
        <v>0</v>
      </c>
      <c r="EP23" s="39">
        <v>0</v>
      </c>
      <c r="EQ23" s="39">
        <v>0</v>
      </c>
      <c r="ER23" s="39">
        <v>0</v>
      </c>
      <c r="ES23" s="39">
        <v>0</v>
      </c>
      <c r="ET23" s="39">
        <v>0</v>
      </c>
      <c r="EU23" s="39">
        <v>0</v>
      </c>
      <c r="EV23" s="39">
        <v>0</v>
      </c>
      <c r="EW23" s="39">
        <v>0</v>
      </c>
      <c r="EX23" s="39">
        <v>0</v>
      </c>
      <c r="EY23" s="39">
        <v>0</v>
      </c>
      <c r="EZ23" s="39">
        <v>0</v>
      </c>
      <c r="FA23" s="39">
        <v>0</v>
      </c>
      <c r="FB23" s="39">
        <v>0</v>
      </c>
      <c r="FC23" s="39">
        <v>0</v>
      </c>
      <c r="FD23" s="39">
        <v>0</v>
      </c>
      <c r="FE23" s="39">
        <v>0</v>
      </c>
      <c r="FF23" s="39">
        <v>0</v>
      </c>
      <c r="FG23" s="39">
        <v>0</v>
      </c>
      <c r="FH23" s="39">
        <v>0</v>
      </c>
      <c r="FI23" s="39">
        <v>0</v>
      </c>
      <c r="FJ23" s="39">
        <v>0</v>
      </c>
      <c r="FK23" s="39">
        <v>0</v>
      </c>
      <c r="FL23" s="39">
        <v>0</v>
      </c>
      <c r="FM23" s="39">
        <v>0</v>
      </c>
      <c r="FN23" s="39">
        <v>0</v>
      </c>
      <c r="FO23" s="39">
        <v>0</v>
      </c>
      <c r="FP23" s="39">
        <v>0</v>
      </c>
      <c r="FQ23" s="39">
        <v>0</v>
      </c>
      <c r="FR23" s="39">
        <v>0</v>
      </c>
      <c r="FS23" s="39">
        <v>0</v>
      </c>
      <c r="FT23" s="39">
        <v>0</v>
      </c>
      <c r="FU23" s="39">
        <v>0</v>
      </c>
      <c r="FV23" s="39">
        <v>0</v>
      </c>
      <c r="FW23" s="39">
        <v>0</v>
      </c>
      <c r="FX23" s="39">
        <v>0</v>
      </c>
      <c r="FY23" s="39">
        <v>0</v>
      </c>
      <c r="FZ23" s="39">
        <v>0</v>
      </c>
      <c r="GA23" s="39">
        <v>0</v>
      </c>
      <c r="GB23" s="39">
        <v>0</v>
      </c>
      <c r="GC23" s="39">
        <v>0</v>
      </c>
      <c r="GD23" s="39">
        <v>0</v>
      </c>
      <c r="GE23" s="39">
        <v>0</v>
      </c>
      <c r="GF23" s="39">
        <v>0</v>
      </c>
      <c r="GG23" s="39">
        <v>0</v>
      </c>
      <c r="GH23" s="39">
        <v>0</v>
      </c>
      <c r="GI23" s="39">
        <v>0</v>
      </c>
      <c r="GJ23" s="39">
        <v>0</v>
      </c>
      <c r="GK23" s="39">
        <v>0</v>
      </c>
      <c r="GL23" s="39">
        <v>0</v>
      </c>
      <c r="GM23" s="39">
        <v>0</v>
      </c>
      <c r="GN23" s="39">
        <v>0</v>
      </c>
      <c r="GO23" s="39">
        <v>0</v>
      </c>
      <c r="GP23" s="39">
        <v>0</v>
      </c>
      <c r="GQ23" s="39">
        <v>0</v>
      </c>
      <c r="GR23" s="39">
        <v>0</v>
      </c>
      <c r="GS23" s="39">
        <v>0</v>
      </c>
      <c r="GT23" s="39">
        <v>0</v>
      </c>
      <c r="GU23" s="39">
        <v>0</v>
      </c>
      <c r="GV23" s="39">
        <v>0</v>
      </c>
      <c r="GW23" s="39">
        <v>0</v>
      </c>
      <c r="GX23" s="39">
        <v>0</v>
      </c>
      <c r="GY23" s="39">
        <v>0</v>
      </c>
      <c r="GZ23" s="39">
        <v>0</v>
      </c>
      <c r="HA23" s="39">
        <v>0</v>
      </c>
      <c r="HB23" s="39">
        <v>0</v>
      </c>
      <c r="HC23" s="39">
        <v>0</v>
      </c>
      <c r="HD23" s="39">
        <v>0</v>
      </c>
      <c r="HE23" s="39">
        <v>0</v>
      </c>
      <c r="HF23" s="39">
        <v>0</v>
      </c>
      <c r="HG23" s="39">
        <v>0</v>
      </c>
      <c r="HH23" s="39">
        <v>0</v>
      </c>
      <c r="HI23" s="39">
        <v>0</v>
      </c>
      <c r="HJ23" s="39">
        <v>0</v>
      </c>
      <c r="HK23" s="39">
        <v>0</v>
      </c>
      <c r="HL23" s="39">
        <v>0</v>
      </c>
      <c r="HM23" s="39">
        <v>0</v>
      </c>
      <c r="HN23" s="39">
        <v>0</v>
      </c>
      <c r="HO23" s="39">
        <v>0</v>
      </c>
      <c r="HP23" s="39">
        <v>0</v>
      </c>
      <c r="HQ23" s="39">
        <v>0</v>
      </c>
      <c r="HR23" s="39">
        <v>0</v>
      </c>
      <c r="HS23" s="39">
        <v>0</v>
      </c>
      <c r="HT23" s="39">
        <v>0</v>
      </c>
      <c r="HU23" s="39">
        <v>0</v>
      </c>
      <c r="HV23" s="39">
        <v>0</v>
      </c>
      <c r="HW23" s="39">
        <v>0</v>
      </c>
      <c r="HX23" s="39">
        <v>0</v>
      </c>
      <c r="HY23" s="39">
        <v>0</v>
      </c>
      <c r="HZ23" s="39">
        <v>0</v>
      </c>
      <c r="IA23" s="39">
        <v>0</v>
      </c>
      <c r="IB23" s="39">
        <v>0</v>
      </c>
      <c r="IC23" s="39">
        <v>0</v>
      </c>
      <c r="ID23" s="39">
        <v>0</v>
      </c>
      <c r="IE23" s="39">
        <v>0</v>
      </c>
      <c r="IF23" s="39">
        <v>0</v>
      </c>
      <c r="IG23" s="39">
        <v>0</v>
      </c>
      <c r="IH23" s="39">
        <v>0</v>
      </c>
      <c r="II23" s="39">
        <v>0</v>
      </c>
    </row>
    <row r="24" spans="1:243" s="5" customFormat="1" x14ac:dyDescent="0.25">
      <c r="A24" s="5" t="s">
        <v>13</v>
      </c>
      <c r="B24" s="5" t="s">
        <v>7</v>
      </c>
      <c r="C24" s="39">
        <v>1</v>
      </c>
      <c r="D24" s="39">
        <v>0.97333374305208431</v>
      </c>
      <c r="E24" s="39">
        <v>0.91721320182855981</v>
      </c>
      <c r="F24" s="39">
        <v>0.89082576616259657</v>
      </c>
      <c r="G24" s="39">
        <v>0.88405028664008567</v>
      </c>
      <c r="H24" s="28">
        <v>0.87402783387028482</v>
      </c>
      <c r="I24" s="39">
        <v>0.86146858188329778</v>
      </c>
      <c r="J24" s="39">
        <v>0.84751666450952867</v>
      </c>
      <c r="K24" s="39">
        <v>0.83273116250529111</v>
      </c>
      <c r="L24" s="39">
        <v>0.81741707245964146</v>
      </c>
      <c r="M24" s="39">
        <v>0.80175393649906945</v>
      </c>
      <c r="N24" s="39">
        <v>0.78585359790185649</v>
      </c>
      <c r="O24" s="39">
        <v>0.76978885683037868</v>
      </c>
      <c r="P24" s="39">
        <v>0.75360879413347437</v>
      </c>
      <c r="Q24" s="39">
        <v>0.73734746313453792</v>
      </c>
      <c r="R24" s="39">
        <v>0.72102906109971754</v>
      </c>
      <c r="S24" s="39">
        <v>0.70467113074188381</v>
      </c>
      <c r="T24" s="39">
        <v>0.68828660975933054</v>
      </c>
      <c r="U24" s="39">
        <v>0.6718851811558042</v>
      </c>
      <c r="V24" s="39">
        <v>0.65547418532974377</v>
      </c>
      <c r="W24" s="39">
        <v>0.63905924974811223</v>
      </c>
      <c r="X24" s="39">
        <v>0.62264473211758642</v>
      </c>
      <c r="Y24" s="39">
        <v>0.60623403770331008</v>
      </c>
      <c r="Z24" s="39">
        <v>0.58982985007497457</v>
      </c>
      <c r="AA24" s="39">
        <v>0.5734343012694344</v>
      </c>
      <c r="AB24" s="39">
        <v>0.55704909890004195</v>
      </c>
      <c r="AC24" s="39">
        <v>0.54067562224572918</v>
      </c>
      <c r="AD24" s="39">
        <v>0.52431499571263129</v>
      </c>
      <c r="AE24" s="39">
        <v>0.50796814560911141</v>
      </c>
      <c r="AF24" s="39">
        <v>0.49163584449777292</v>
      </c>
      <c r="AG24" s="39">
        <v>0.4753187462246537</v>
      </c>
      <c r="AH24" s="39">
        <v>0.45901741390877715</v>
      </c>
      <c r="AI24" s="39">
        <v>0.44273234259528005</v>
      </c>
      <c r="AJ24" s="39">
        <v>0.42646397786009443</v>
      </c>
      <c r="AK24" s="39">
        <v>0.41021273135511099</v>
      </c>
      <c r="AL24" s="39">
        <v>0.39397899406705433</v>
      </c>
      <c r="AM24" s="39">
        <v>0.37776314790865689</v>
      </c>
      <c r="AN24" s="39">
        <v>0.36156557615196289</v>
      </c>
      <c r="AO24" s="39">
        <v>0.34538667314074045</v>
      </c>
      <c r="AP24" s="39">
        <v>0.32922685367574311</v>
      </c>
      <c r="AQ24" s="39">
        <v>0.31308656244981553</v>
      </c>
      <c r="AR24" s="39">
        <v>0.29696628391914287</v>
      </c>
      <c r="AS24" s="39">
        <v>0.28086655303490199</v>
      </c>
      <c r="AT24" s="39">
        <v>0.26478796733234766</v>
      </c>
      <c r="AU24" s="39">
        <v>0.24873120099327517</v>
      </c>
      <c r="AV24" s="39">
        <v>0.2326970216818233</v>
      </c>
      <c r="AW24" s="39">
        <v>0.2166863112342382</v>
      </c>
      <c r="AX24" s="39">
        <v>0.20070009171309719</v>
      </c>
      <c r="AY24" s="39">
        <v>0.18473955900528496</v>
      </c>
      <c r="AZ24" s="39">
        <v>0.1688061272082198</v>
      </c>
      <c r="BA24" s="39">
        <v>0.15290148879728901</v>
      </c>
      <c r="BB24" s="39">
        <v>0.13702769854447713</v>
      </c>
      <c r="BC24" s="39">
        <v>0.12118729445476135</v>
      </c>
      <c r="BD24" s="39">
        <v>0.10538347892161379</v>
      </c>
      <c r="BE24" s="39">
        <v>8.9620403175792646E-2</v>
      </c>
      <c r="BF24" s="39">
        <v>7.3903641162548731E-2</v>
      </c>
      <c r="BG24" s="39">
        <v>5.824104233158317E-2</v>
      </c>
      <c r="BH24" s="39">
        <v>4.2644437037421684E-2</v>
      </c>
      <c r="BI24" s="39">
        <v>3.0641942453071169E-2</v>
      </c>
      <c r="BJ24" s="39">
        <v>1.5460750691938063E-2</v>
      </c>
      <c r="BK24" s="39">
        <v>2.7955893080497E-4</v>
      </c>
      <c r="BL24" s="39">
        <v>-1.4901632830328099E-2</v>
      </c>
      <c r="BM24" s="39">
        <v>-3.0082824591461201E-2</v>
      </c>
      <c r="BN24" s="39">
        <v>-4.5264016352594298E-2</v>
      </c>
      <c r="BO24" s="39">
        <v>-6.0445208113727403E-2</v>
      </c>
      <c r="BP24" s="39">
        <v>-7.5626399874860806E-2</v>
      </c>
      <c r="BQ24" s="39">
        <v>-9.0807591635993806E-2</v>
      </c>
      <c r="BR24" s="39">
        <v>-0.105988783397127</v>
      </c>
      <c r="BS24" s="39">
        <v>-0.12116997515826</v>
      </c>
      <c r="BT24" s="39">
        <v>-0.136351166919393</v>
      </c>
      <c r="BU24" s="39">
        <v>-0.151532358680526</v>
      </c>
      <c r="BV24" s="39">
        <v>-0.166713550441659</v>
      </c>
      <c r="BW24" s="39">
        <v>-0.181894742202792</v>
      </c>
      <c r="BX24" s="39">
        <v>-0.197075933963926</v>
      </c>
      <c r="BY24" s="39">
        <v>-0.212257125725059</v>
      </c>
      <c r="BZ24" s="39">
        <v>-0.227438317486192</v>
      </c>
      <c r="CA24" s="39">
        <v>-0.242619509247325</v>
      </c>
      <c r="CB24" s="39">
        <v>-0.25780070100845798</v>
      </c>
      <c r="CC24" s="39">
        <v>-0.27298189276959101</v>
      </c>
      <c r="CD24" s="39">
        <v>-0.28816308453072398</v>
      </c>
      <c r="CE24" s="39">
        <v>-0.30334427629185701</v>
      </c>
      <c r="CF24" s="39">
        <v>-0.31852546805298998</v>
      </c>
      <c r="CG24" s="39">
        <v>-0.33370665981412401</v>
      </c>
      <c r="CH24" s="39">
        <v>-0.34888785157525698</v>
      </c>
      <c r="CI24" s="39">
        <v>-0.36406904333639001</v>
      </c>
      <c r="CJ24" s="39">
        <v>-0.37925023509752298</v>
      </c>
      <c r="CK24" s="39">
        <v>-0.39443142685865601</v>
      </c>
      <c r="CL24" s="39">
        <v>-0.40961261861978898</v>
      </c>
      <c r="CM24" s="39">
        <v>-0.42479381038092201</v>
      </c>
      <c r="CN24" s="39">
        <v>-0.43997500214205498</v>
      </c>
      <c r="CO24" s="39">
        <v>-0.45515619390318801</v>
      </c>
      <c r="CP24" s="39">
        <v>-0.47033738566432198</v>
      </c>
      <c r="CQ24" s="39">
        <v>-0.48551857742545501</v>
      </c>
      <c r="CR24" s="39">
        <v>-0.50069976918658798</v>
      </c>
      <c r="CS24" s="39">
        <v>-0.51588096094772096</v>
      </c>
      <c r="CT24" s="39">
        <v>-0.53106215270885404</v>
      </c>
      <c r="CU24" s="39">
        <v>-0.54624334446998701</v>
      </c>
      <c r="CV24" s="39">
        <v>-0.56142453623111999</v>
      </c>
      <c r="CW24" s="39">
        <v>-0.57660572799225296</v>
      </c>
      <c r="CX24" s="39">
        <v>-0.59178691975338604</v>
      </c>
      <c r="CY24" s="39">
        <v>-0.60696811151452001</v>
      </c>
      <c r="CZ24" s="39">
        <v>-0.62214930327565299</v>
      </c>
      <c r="DA24" s="39">
        <v>-0.63733049503678596</v>
      </c>
      <c r="DB24" s="39">
        <v>-0.65251168679791904</v>
      </c>
      <c r="DC24" s="39">
        <v>-0.66769287855905202</v>
      </c>
      <c r="DD24" s="39">
        <v>-0.68287407032018499</v>
      </c>
      <c r="DE24" s="39">
        <v>-0.69805526208131796</v>
      </c>
      <c r="DF24" s="39">
        <v>-0.71323645384245105</v>
      </c>
      <c r="DG24" s="39">
        <v>-0.72841764560358402</v>
      </c>
      <c r="DH24" s="39">
        <v>-0.74359883736471699</v>
      </c>
      <c r="DI24" s="39">
        <v>-0.75878002912585096</v>
      </c>
      <c r="DJ24" s="39">
        <v>-0.77396122088698405</v>
      </c>
      <c r="DK24" s="39">
        <v>-0.78914241264811702</v>
      </c>
      <c r="DL24" s="39">
        <v>-0.80432360440924999</v>
      </c>
      <c r="DM24" s="39">
        <v>-0.81950479617038297</v>
      </c>
      <c r="DN24" s="39">
        <v>-0.83468598793151605</v>
      </c>
      <c r="DO24" s="39">
        <v>-0.84986717969264902</v>
      </c>
      <c r="DP24" s="39">
        <v>-0.86504837145378199</v>
      </c>
      <c r="DQ24" s="39">
        <v>-0.88022956321491497</v>
      </c>
      <c r="DR24" s="39">
        <v>-0.89541075497604805</v>
      </c>
      <c r="DS24" s="39">
        <v>-0.91059194673718202</v>
      </c>
      <c r="DT24" s="39">
        <v>-0.925773138498315</v>
      </c>
      <c r="DU24" s="39">
        <v>-0.94095433025944797</v>
      </c>
      <c r="DV24" s="39">
        <v>-0.95613552202058105</v>
      </c>
      <c r="DW24" s="39">
        <v>-0.97131671378171902</v>
      </c>
      <c r="DX24" s="39">
        <v>-0.986497905542849</v>
      </c>
      <c r="DY24" s="39">
        <v>-1.00167909730398</v>
      </c>
      <c r="DZ24" s="39">
        <v>-1.0168602890651099</v>
      </c>
      <c r="EA24" s="39">
        <v>-1.0320414808262499</v>
      </c>
      <c r="EB24" s="39">
        <v>-1.0472226725873801</v>
      </c>
      <c r="EC24" s="39">
        <v>-1.0624038643485101</v>
      </c>
      <c r="ED24" s="39">
        <v>-1.0775850561096501</v>
      </c>
      <c r="EE24" s="39">
        <v>-1.09276624787078</v>
      </c>
      <c r="EF24" s="39">
        <v>-1.10794743963191</v>
      </c>
      <c r="EG24" s="39">
        <v>-1.12312863139305</v>
      </c>
      <c r="EH24" s="39">
        <v>-1.1383098231541799</v>
      </c>
      <c r="EI24" s="39">
        <v>-1.1534910149153099</v>
      </c>
      <c r="EJ24" s="39">
        <v>-1.1686722066764501</v>
      </c>
      <c r="EK24" s="39">
        <v>-1.1838533984375801</v>
      </c>
      <c r="EL24" s="39">
        <v>-1.1990345901987101</v>
      </c>
      <c r="EM24" s="39">
        <v>-1.21421578195984</v>
      </c>
      <c r="EN24" s="39">
        <v>-1.22939697372098</v>
      </c>
      <c r="EO24" s="39">
        <v>-1.24457816548211</v>
      </c>
      <c r="EP24" s="39">
        <v>-1.25975935724324</v>
      </c>
      <c r="EQ24" s="39">
        <v>-1.2749405490043799</v>
      </c>
      <c r="ER24" s="39">
        <v>-1.2901217407655099</v>
      </c>
      <c r="ES24" s="39">
        <v>-1.3053029325266401</v>
      </c>
      <c r="ET24" s="39">
        <v>-1.3204841242877801</v>
      </c>
      <c r="EU24" s="39">
        <v>-1.33566531604891</v>
      </c>
      <c r="EV24" s="39">
        <v>-1.35084650781004</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c r="FQ24" s="39">
        <v>0</v>
      </c>
      <c r="FR24" s="39">
        <v>0</v>
      </c>
      <c r="FS24" s="39">
        <v>0</v>
      </c>
      <c r="FT24" s="39">
        <v>0</v>
      </c>
      <c r="FU24" s="39">
        <v>0</v>
      </c>
      <c r="FV24" s="39">
        <v>0</v>
      </c>
      <c r="FW24" s="39">
        <v>0</v>
      </c>
      <c r="FX24" s="39">
        <v>0</v>
      </c>
      <c r="FY24" s="39">
        <v>0</v>
      </c>
      <c r="FZ24" s="39">
        <v>0</v>
      </c>
      <c r="GA24" s="39">
        <v>0</v>
      </c>
      <c r="GB24" s="39">
        <v>0</v>
      </c>
      <c r="GC24" s="39">
        <v>0</v>
      </c>
      <c r="GD24" s="39">
        <v>0</v>
      </c>
      <c r="GE24" s="39">
        <v>0</v>
      </c>
      <c r="GF24" s="39">
        <v>0</v>
      </c>
      <c r="GG24" s="39">
        <v>0</v>
      </c>
      <c r="GH24" s="39">
        <v>0</v>
      </c>
      <c r="GI24" s="39">
        <v>0</v>
      </c>
      <c r="GJ24" s="39">
        <v>0</v>
      </c>
      <c r="GK24" s="39">
        <v>0</v>
      </c>
      <c r="GL24" s="39">
        <v>0</v>
      </c>
      <c r="GM24" s="39">
        <v>0</v>
      </c>
      <c r="GN24" s="39">
        <v>0</v>
      </c>
      <c r="GO24" s="39">
        <v>0</v>
      </c>
      <c r="GP24" s="39">
        <v>0</v>
      </c>
      <c r="GQ24" s="39">
        <v>0</v>
      </c>
      <c r="GR24" s="39">
        <v>0</v>
      </c>
      <c r="GS24" s="39">
        <v>0</v>
      </c>
      <c r="GT24" s="39">
        <v>0</v>
      </c>
      <c r="GU24" s="39">
        <v>0</v>
      </c>
      <c r="GV24" s="39">
        <v>0</v>
      </c>
      <c r="GW24" s="39">
        <v>0</v>
      </c>
      <c r="GX24" s="39">
        <v>0</v>
      </c>
      <c r="GY24" s="39">
        <v>0</v>
      </c>
      <c r="GZ24" s="39">
        <v>0</v>
      </c>
      <c r="HA24" s="39">
        <v>0</v>
      </c>
      <c r="HB24" s="39">
        <v>0</v>
      </c>
      <c r="HC24" s="39">
        <v>0</v>
      </c>
      <c r="HD24" s="39">
        <v>0</v>
      </c>
      <c r="HE24" s="39">
        <v>0</v>
      </c>
      <c r="HF24" s="39">
        <v>0</v>
      </c>
      <c r="HG24" s="39">
        <v>0</v>
      </c>
      <c r="HH24" s="39">
        <v>0</v>
      </c>
      <c r="HI24" s="39">
        <v>0</v>
      </c>
      <c r="HJ24" s="39">
        <v>0</v>
      </c>
      <c r="HK24" s="39">
        <v>0</v>
      </c>
      <c r="HL24" s="39">
        <v>0</v>
      </c>
      <c r="HM24" s="39">
        <v>0</v>
      </c>
      <c r="HN24" s="39">
        <v>0</v>
      </c>
      <c r="HO24" s="39">
        <v>0</v>
      </c>
      <c r="HP24" s="39">
        <v>0</v>
      </c>
      <c r="HQ24" s="39">
        <v>0</v>
      </c>
      <c r="HR24" s="39">
        <v>0</v>
      </c>
      <c r="HS24" s="39">
        <v>0</v>
      </c>
      <c r="HT24" s="39">
        <v>0</v>
      </c>
      <c r="HU24" s="39">
        <v>0</v>
      </c>
      <c r="HV24" s="39">
        <v>0</v>
      </c>
      <c r="HW24" s="39">
        <v>0</v>
      </c>
      <c r="HX24" s="39">
        <v>0</v>
      </c>
      <c r="HY24" s="39">
        <v>0</v>
      </c>
      <c r="HZ24" s="39">
        <v>0</v>
      </c>
      <c r="IA24" s="39">
        <v>0</v>
      </c>
      <c r="IB24" s="39">
        <v>0</v>
      </c>
      <c r="IC24" s="39">
        <v>0</v>
      </c>
      <c r="ID24" s="39">
        <v>0</v>
      </c>
      <c r="IE24" s="39">
        <v>0</v>
      </c>
      <c r="IF24" s="39">
        <v>0</v>
      </c>
      <c r="IG24" s="39">
        <v>0</v>
      </c>
      <c r="IH24" s="39">
        <v>0</v>
      </c>
      <c r="II24" s="39">
        <v>0</v>
      </c>
    </row>
    <row r="27" spans="1:243" s="5" customFormat="1" x14ac:dyDescent="0.25">
      <c r="A27" s="5" t="s">
        <v>14</v>
      </c>
      <c r="B27" s="5" t="s">
        <v>6</v>
      </c>
      <c r="C27" s="30"/>
      <c r="D27" s="39">
        <v>1E-3</v>
      </c>
      <c r="E27" s="39">
        <v>5.2500486870912369E-2</v>
      </c>
      <c r="F27" s="39">
        <v>3.2856798576765205E-2</v>
      </c>
      <c r="G27" s="39">
        <v>2.5485712949540752E-2</v>
      </c>
      <c r="H27" s="28">
        <v>2.0823343688840083E-2</v>
      </c>
      <c r="I27" s="39">
        <v>1.7605886228467024E-2</v>
      </c>
      <c r="J27" s="39">
        <v>1.5250912348298219E-2</v>
      </c>
      <c r="K27" s="39">
        <v>1.3452258061615614E-2</v>
      </c>
      <c r="L27" s="39">
        <v>1.2033454887925159E-2</v>
      </c>
      <c r="M27" s="39">
        <v>1.0885584052759689E-2</v>
      </c>
      <c r="N27" s="39">
        <v>9.9377596360803941E-3</v>
      </c>
      <c r="O27" s="39">
        <v>9.1418526749145607E-3</v>
      </c>
      <c r="P27" s="39">
        <v>8.464033553552389E-3</v>
      </c>
      <c r="Q27" s="39">
        <v>7.8798267210737835E-3</v>
      </c>
      <c r="R27" s="39">
        <v>7.371085627224435E-3</v>
      </c>
      <c r="S27" s="39">
        <v>6.9240706271297449E-3</v>
      </c>
      <c r="T27" s="39">
        <v>6.528187434485867E-3</v>
      </c>
      <c r="U27" s="39">
        <v>6.1751355715105169E-3</v>
      </c>
      <c r="V27" s="39">
        <v>5.8583193164146062E-3</v>
      </c>
      <c r="W27" s="39">
        <v>5.5724313405419003E-3</v>
      </c>
      <c r="X27" s="39">
        <v>5.3131527122179337E-3</v>
      </c>
      <c r="Y27" s="39">
        <v>5.076933007067564E-3</v>
      </c>
      <c r="Z27" s="39">
        <v>4.8608266290127581E-3</v>
      </c>
      <c r="AA27" s="39">
        <v>4.662369260700616E-3</v>
      </c>
      <c r="AB27" s="39">
        <v>4.4794834142139819E-3</v>
      </c>
      <c r="AC27" s="39">
        <v>4.3104053867009783E-3</v>
      </c>
      <c r="AD27" s="39">
        <v>4.1536281668513751E-3</v>
      </c>
      <c r="AE27" s="39">
        <v>4.0078563707685233E-3</v>
      </c>
      <c r="AF27" s="39">
        <v>3.8719703503052247E-3</v>
      </c>
      <c r="AG27" s="39">
        <v>3.744997366992422E-3</v>
      </c>
      <c r="AH27" s="39">
        <v>3.6260882602320854E-3</v>
      </c>
      <c r="AI27" s="39">
        <v>3.5144984255352542E-3</v>
      </c>
      <c r="AJ27" s="39">
        <v>3.4095722015944183E-3</v>
      </c>
      <c r="AK27" s="39">
        <v>3.310729974112843E-3</v>
      </c>
      <c r="AL27" s="39">
        <v>3.2174574603730604E-3</v>
      </c>
      <c r="AM27" s="39">
        <v>3.1292967560909179E-3</v>
      </c>
      <c r="AN27" s="39">
        <v>3.0458388154195261E-3</v>
      </c>
      <c r="AO27" s="39">
        <v>2.9667171034041535E-3</v>
      </c>
      <c r="AP27" s="39">
        <v>2.8916022130105975E-3</v>
      </c>
      <c r="AQ27" s="39">
        <v>2.8201972799397294E-3</v>
      </c>
      <c r="AR27" s="39">
        <v>2.7522340606020985E-3</v>
      </c>
      <c r="AS27" s="39">
        <v>2.6874695639834589E-3</v>
      </c>
      <c r="AT27" s="39">
        <v>2.6256831482344024E-3</v>
      </c>
      <c r="AU27" s="39">
        <v>2.5666740088558866E-3</v>
      </c>
      <c r="AV27" s="39">
        <v>2.5102589982118218E-3</v>
      </c>
      <c r="AW27" s="39">
        <v>2.4562707264777668E-3</v>
      </c>
      <c r="AX27" s="39">
        <v>2.4045559025349188E-3</v>
      </c>
      <c r="AY27" s="39">
        <v>2.3549738801687675E-3</v>
      </c>
      <c r="AZ27" s="39">
        <v>2.3073953805318481E-3</v>
      </c>
      <c r="BA27" s="39">
        <v>2.2617013664290569E-3</v>
      </c>
      <c r="BB27" s="39">
        <v>2.2177820477849251E-3</v>
      </c>
      <c r="BC27" s="39">
        <v>2.175536000798093E-3</v>
      </c>
      <c r="BD27" s="39">
        <v>2.1348693859028853E-3</v>
      </c>
      <c r="BE27" s="39">
        <v>2.0956952518448014E-3</v>
      </c>
      <c r="BF27" s="39">
        <v>2.0579329150066457E-3</v>
      </c>
      <c r="BG27" s="39">
        <v>2.0215074046590694E-3</v>
      </c>
      <c r="BH27" s="39">
        <v>1.9863489661093819E-3</v>
      </c>
      <c r="BI27" s="39">
        <v>1.9523926148182762E-3</v>
      </c>
      <c r="BJ27" s="39">
        <v>1.9195777354869485E-3</v>
      </c>
      <c r="BK27" s="39">
        <v>1.8867628561556201E-3</v>
      </c>
      <c r="BL27" s="39">
        <v>1.85394797682429E-3</v>
      </c>
      <c r="BM27" s="39">
        <v>1.82113309749297E-3</v>
      </c>
      <c r="BN27" s="39">
        <v>1.7883182181616399E-3</v>
      </c>
      <c r="BO27" s="39">
        <v>1.75550333883031E-3</v>
      </c>
      <c r="BP27" s="39">
        <v>1.7226884594989801E-3</v>
      </c>
      <c r="BQ27" s="39">
        <v>1.68987358016765E-3</v>
      </c>
      <c r="BR27" s="39">
        <v>1.65705870083633E-3</v>
      </c>
      <c r="BS27" s="39">
        <v>1.6242438215049999E-3</v>
      </c>
      <c r="BT27" s="39">
        <v>1.59142894217367E-3</v>
      </c>
      <c r="BU27" s="39">
        <v>1.5586140628423401E-3</v>
      </c>
      <c r="BV27" s="39">
        <v>1.52579918351102E-3</v>
      </c>
      <c r="BW27" s="39">
        <v>1.4929843041796901E-3</v>
      </c>
      <c r="BX27" s="39">
        <v>1.4601694248483599E-3</v>
      </c>
      <c r="BY27" s="39">
        <v>1.42735454551703E-3</v>
      </c>
      <c r="BZ27" s="39">
        <v>1.3945396661856999E-3</v>
      </c>
      <c r="CA27" s="39">
        <v>1.36172478685438E-3</v>
      </c>
      <c r="CB27" s="39">
        <v>1.3289099075230501E-3</v>
      </c>
      <c r="CC27" s="39">
        <v>1.2960950281917199E-3</v>
      </c>
      <c r="CD27" s="39">
        <v>1.26328014886039E-3</v>
      </c>
      <c r="CE27" s="39">
        <v>1.2304652695290701E-3</v>
      </c>
      <c r="CF27" s="39">
        <v>1.19765039019774E-3</v>
      </c>
      <c r="CG27" s="39">
        <v>1.1648355108664101E-3</v>
      </c>
      <c r="CH27" s="39">
        <v>1.1320206315350799E-3</v>
      </c>
      <c r="CI27" s="39">
        <v>1.09920575220376E-3</v>
      </c>
      <c r="CJ27" s="39">
        <v>1.0663908728724299E-3</v>
      </c>
      <c r="CK27" s="39">
        <v>1.0335759935411E-3</v>
      </c>
      <c r="CL27" s="39">
        <v>1.0007611142097701E-3</v>
      </c>
      <c r="CM27" s="39">
        <v>9.6794623487844397E-4</v>
      </c>
      <c r="CN27" s="39">
        <v>9.3513135554711602E-4</v>
      </c>
      <c r="CO27" s="39">
        <v>9.02316476215786E-4</v>
      </c>
      <c r="CP27" s="39">
        <v>8.6950159688445599E-4</v>
      </c>
      <c r="CQ27" s="39">
        <v>8.3668671755313595E-4</v>
      </c>
      <c r="CR27" s="39">
        <v>8.0387183822180604E-4</v>
      </c>
      <c r="CS27" s="39">
        <v>7.7105695889047603E-4</v>
      </c>
      <c r="CT27" s="39">
        <v>7.3824207955914601E-4</v>
      </c>
      <c r="CU27" s="39">
        <v>7.0542720022782597E-4</v>
      </c>
      <c r="CV27" s="39">
        <v>6.7261232089649596E-4</v>
      </c>
      <c r="CW27" s="39">
        <v>6.3979744156516605E-4</v>
      </c>
      <c r="CX27" s="39">
        <v>6.0698256223383604E-4</v>
      </c>
      <c r="CY27" s="39">
        <v>5.74167682902516E-4</v>
      </c>
      <c r="CZ27" s="39">
        <v>5.4135280357118598E-4</v>
      </c>
      <c r="DA27" s="39">
        <v>5.0853792423985597E-4</v>
      </c>
      <c r="DB27" s="39">
        <v>4.7572304490852601E-4</v>
      </c>
      <c r="DC27" s="39">
        <v>4.4290816557719599E-4</v>
      </c>
      <c r="DD27" s="39">
        <v>4.1009328624587601E-4</v>
      </c>
      <c r="DE27" s="39">
        <v>3.7727840691454599E-4</v>
      </c>
      <c r="DF27" s="39">
        <v>3.4446352758321598E-4</v>
      </c>
      <c r="DG27" s="39">
        <v>3.1164864825188602E-4</v>
      </c>
      <c r="DH27" s="39">
        <v>2.7883376892056598E-4</v>
      </c>
      <c r="DI27" s="39">
        <v>2.4601888958923602E-4</v>
      </c>
      <c r="DJ27" s="39">
        <v>2.13204010257906E-4</v>
      </c>
      <c r="DK27" s="39">
        <v>1.8038913092657599E-4</v>
      </c>
      <c r="DL27" s="39">
        <v>1.47574251595246E-4</v>
      </c>
      <c r="DM27" s="39">
        <v>1.14759372263926E-4</v>
      </c>
      <c r="DN27" s="39">
        <v>8.1944492932596203E-5</v>
      </c>
      <c r="DO27" s="39">
        <v>4.9129613601266101E-5</v>
      </c>
      <c r="DP27" s="39">
        <v>1.6314734269936201E-5</v>
      </c>
      <c r="DQ27" s="39">
        <v>-1.65001450613837E-5</v>
      </c>
      <c r="DR27" s="39">
        <v>-4.9315024392713602E-5</v>
      </c>
      <c r="DS27" s="39">
        <v>-8.2129903724044003E-5</v>
      </c>
      <c r="DT27" s="39">
        <v>-1.14944783055374E-4</v>
      </c>
      <c r="DU27" s="39">
        <v>-1.4775966238670399E-4</v>
      </c>
      <c r="DV27" s="39">
        <v>-1.80574541718024E-4</v>
      </c>
      <c r="DW27" s="39">
        <v>-2.1338942104935399E-4</v>
      </c>
      <c r="DX27" s="39">
        <v>-2.4620430038068401E-4</v>
      </c>
      <c r="DY27" s="39">
        <v>-2.7901917971201402E-4</v>
      </c>
      <c r="DZ27" s="39">
        <v>-3.1183405904333401E-4</v>
      </c>
      <c r="EA27" s="39">
        <v>-3.4464893837466402E-4</v>
      </c>
      <c r="EB27" s="39">
        <v>-3.7746381770599398E-4</v>
      </c>
      <c r="EC27" s="39">
        <v>-4.10278697037324E-4</v>
      </c>
      <c r="ED27" s="39">
        <v>-4.4309357636864398E-4</v>
      </c>
      <c r="EE27" s="39">
        <v>-4.75908455699974E-4</v>
      </c>
      <c r="EF27" s="39">
        <v>-5.0872333503130401E-4</v>
      </c>
      <c r="EG27" s="39">
        <v>-5.4153821436263403E-4</v>
      </c>
      <c r="EH27" s="39">
        <v>-5.7435309369396404E-4</v>
      </c>
      <c r="EI27" s="39">
        <v>-6.0716797302528397E-4</v>
      </c>
      <c r="EJ27" s="39">
        <v>-6.3998285235661399E-4</v>
      </c>
      <c r="EK27" s="39">
        <v>-6.72797731687944E-4</v>
      </c>
      <c r="EL27" s="39">
        <v>-7.0561261101927402E-4</v>
      </c>
      <c r="EM27" s="39">
        <v>-7.3842749035059395E-4</v>
      </c>
      <c r="EN27" s="39">
        <v>-7.7124236968192396E-4</v>
      </c>
      <c r="EO27" s="39">
        <v>-8.0405724901325398E-4</v>
      </c>
      <c r="EP27" s="39">
        <v>-8.3687212834458399E-4</v>
      </c>
      <c r="EQ27" s="39">
        <v>-8.6968700767591401E-4</v>
      </c>
      <c r="ER27" s="39">
        <v>-9.0250188700723404E-4</v>
      </c>
      <c r="ES27" s="39">
        <v>-9.3531676633856395E-4</v>
      </c>
      <c r="ET27" s="39">
        <v>-9.6813164566989397E-4</v>
      </c>
      <c r="EU27" s="39">
        <v>-1.00094652500122E-3</v>
      </c>
      <c r="EV27" s="39">
        <v>-1.0337614043325399E-3</v>
      </c>
      <c r="EW27" s="39">
        <v>7.5888775369767467E-4</v>
      </c>
      <c r="EX27" s="39">
        <v>7.5387855711222618E-4</v>
      </c>
      <c r="EY27" s="39">
        <v>7.4893505561915603E-4</v>
      </c>
      <c r="EZ27" s="39">
        <v>7.4405596525702869E-4</v>
      </c>
      <c r="FA27" s="39">
        <v>7.3924003530640868E-4</v>
      </c>
      <c r="FB27" s="39">
        <v>7.344860472214878E-4</v>
      </c>
      <c r="FC27" s="39">
        <v>7.2979281360226135E-4</v>
      </c>
      <c r="FD27" s="39">
        <v>7.2515917720486836E-4</v>
      </c>
      <c r="FE27" s="39">
        <v>7.2058400999103558E-4</v>
      </c>
      <c r="FF27" s="39">
        <v>7.1606621221236011E-4</v>
      </c>
      <c r="FG27" s="39">
        <v>7.1160471152921457E-4</v>
      </c>
      <c r="FH27" s="39">
        <v>7.0719846216123845E-4</v>
      </c>
      <c r="FI27" s="39">
        <v>7.0284644407151223E-4</v>
      </c>
      <c r="FJ27" s="39">
        <v>6.9854766217783643E-4</v>
      </c>
      <c r="FK27" s="39">
        <v>6.9430114559552482E-4</v>
      </c>
      <c r="FL27" s="39">
        <v>6.9010594690535089E-4</v>
      </c>
      <c r="FM27" s="39">
        <v>6.859611414496118E-4</v>
      </c>
      <c r="FN27" s="39">
        <v>6.8186582665153859E-4</v>
      </c>
      <c r="FO27" s="39">
        <v>6.7781912136224455E-4</v>
      </c>
      <c r="FP27" s="39">
        <v>6.7382016522567255E-4</v>
      </c>
      <c r="FQ27" s="39">
        <v>6.6986811807122468E-4</v>
      </c>
      <c r="FR27" s="39">
        <v>6.6596215932431728E-4</v>
      </c>
      <c r="FS27" s="39">
        <v>6.6210148743862127E-4</v>
      </c>
      <c r="FT27" s="39">
        <v>6.5828531934644316E-4</v>
      </c>
      <c r="FU27" s="39">
        <v>6.5451288993223673E-4</v>
      </c>
      <c r="FV27" s="39">
        <v>6.5078345151710121E-4</v>
      </c>
      <c r="FW27" s="39">
        <v>6.4709627336893838E-4</v>
      </c>
      <c r="FX27" s="39">
        <v>6.4345064122121182E-4</v>
      </c>
      <c r="FY27" s="39">
        <v>6.3984585681497953E-4</v>
      </c>
      <c r="FZ27" s="39">
        <v>6.3628123745082933E-4</v>
      </c>
      <c r="GA27" s="39">
        <v>6.327561155590293E-4</v>
      </c>
      <c r="GB27" s="39">
        <v>6.2926983828182016E-4</v>
      </c>
      <c r="GC27" s="39">
        <v>6.2582176707161026E-4</v>
      </c>
      <c r="GD27" s="39">
        <v>6.2241127729943441E-4</v>
      </c>
      <c r="GE27" s="39">
        <v>6.1903775787887935E-4</v>
      </c>
      <c r="GF27" s="39">
        <v>6.1570061090164844E-4</v>
      </c>
      <c r="GG27" s="39">
        <v>6.1239925128143621E-4</v>
      </c>
      <c r="GH27" s="39">
        <v>6.091331064158028E-4</v>
      </c>
      <c r="GI27" s="39">
        <v>6.0590161585223916E-4</v>
      </c>
      <c r="GJ27" s="39">
        <v>6.0270423096861654E-4</v>
      </c>
      <c r="GK27" s="39">
        <v>5.9954041466267136E-4</v>
      </c>
      <c r="GL27" s="39">
        <v>5.9640964105131934E-4</v>
      </c>
      <c r="GM27" s="39">
        <v>5.9331139517842732E-4</v>
      </c>
      <c r="GN27" s="39">
        <v>5.9024517273364302E-4</v>
      </c>
      <c r="GO27" s="39">
        <v>5.8721047977802006E-4</v>
      </c>
      <c r="GP27" s="39">
        <v>5.8420683247860491E-4</v>
      </c>
      <c r="GQ27" s="39">
        <v>5.8123375685220407E-4</v>
      </c>
      <c r="GR27" s="39">
        <v>5.7829078851435491E-4</v>
      </c>
      <c r="GS27" s="39">
        <v>5.7537747243971719E-4</v>
      </c>
      <c r="GT27" s="39">
        <v>5.7249336272557211E-4</v>
      </c>
      <c r="GU27" s="39">
        <v>5.6963802236565818E-4</v>
      </c>
      <c r="GV27" s="39">
        <v>5.6681102302819834E-4</v>
      </c>
      <c r="GW27" s="39">
        <v>5.6401194484281879E-4</v>
      </c>
      <c r="GX27" s="39">
        <v>5.6124037619245378E-4</v>
      </c>
      <c r="GY27" s="39">
        <v>5.5849591351067249E-4</v>
      </c>
      <c r="GZ27" s="39">
        <v>5.557781610869561E-4</v>
      </c>
      <c r="HA27" s="39">
        <v>5.5308673087551706E-4</v>
      </c>
      <c r="HB27" s="39">
        <v>5.5042124231177941E-4</v>
      </c>
      <c r="HC27" s="39">
        <v>5.4778132213110077E-4</v>
      </c>
      <c r="HD27" s="39">
        <v>5.4516660419674497E-4</v>
      </c>
      <c r="HE27" s="39">
        <v>5.4257672932901213E-4</v>
      </c>
      <c r="HF27" s="39">
        <v>5.40011345141235E-4</v>
      </c>
      <c r="HG27" s="39">
        <v>5.3747010588025646E-4</v>
      </c>
      <c r="HH27" s="39">
        <v>5.3495267227008801E-4</v>
      </c>
      <c r="HI27" s="39">
        <v>5.3245871136286746E-4</v>
      </c>
      <c r="HJ27" s="39">
        <v>5.2998789638967342E-4</v>
      </c>
      <c r="HK27" s="39">
        <v>5.2753990661921714E-4</v>
      </c>
      <c r="HL27" s="39">
        <v>5.2511442721928146E-4</v>
      </c>
      <c r="HM27" s="39">
        <v>5.2271114912032875E-4</v>
      </c>
      <c r="HN27" s="39">
        <v>5.2032976888597392E-4</v>
      </c>
      <c r="HO27" s="39">
        <v>5.1796998858382078E-4</v>
      </c>
      <c r="HP27" s="39">
        <v>5.1563151566229608E-4</v>
      </c>
      <c r="HQ27" s="39">
        <v>5.1331406282849616E-4</v>
      </c>
      <c r="HR27" s="39">
        <v>5.1101734793196059E-4</v>
      </c>
      <c r="HS27" s="39">
        <v>5.0874109384931325E-4</v>
      </c>
      <c r="HT27" s="39">
        <v>5.0648502837244425E-4</v>
      </c>
      <c r="HU27" s="39">
        <v>5.0424888410110244E-4</v>
      </c>
      <c r="HV27" s="39">
        <v>5.0203239833628184E-4</v>
      </c>
      <c r="HW27" s="39">
        <v>4.998353129778728E-4</v>
      </c>
      <c r="HX27" s="39">
        <v>4.9765737442412049E-4</v>
      </c>
      <c r="HY27" s="39">
        <v>4.9549833347404691E-4</v>
      </c>
      <c r="HZ27" s="39">
        <v>4.9335794523334162E-4</v>
      </c>
      <c r="IA27" s="39">
        <v>4.9123596901960319E-4</v>
      </c>
      <c r="IB27" s="39">
        <v>4.891321682750962E-4</v>
      </c>
      <c r="IC27" s="39">
        <v>4.8704631047567895E-4</v>
      </c>
      <c r="ID27" s="39">
        <v>4.8497816704789798E-4</v>
      </c>
      <c r="IE27" s="39">
        <v>4.8292751328348041E-4</v>
      </c>
      <c r="IF27" s="39">
        <v>4.8089412825946462E-4</v>
      </c>
      <c r="IG27" s="39">
        <v>0</v>
      </c>
      <c r="IH27" s="39">
        <v>0</v>
      </c>
      <c r="II27" s="39">
        <v>0</v>
      </c>
    </row>
    <row r="28" spans="1:243" s="5" customFormat="1" x14ac:dyDescent="0.25">
      <c r="A28" s="5" t="s">
        <v>14</v>
      </c>
      <c r="B28" s="5" t="s">
        <v>7</v>
      </c>
      <c r="C28" s="39">
        <v>1</v>
      </c>
      <c r="D28" s="39">
        <v>0.99483374825000026</v>
      </c>
      <c r="E28" s="39">
        <v>0.93906742452576253</v>
      </c>
      <c r="F28" s="39">
        <v>0.9524706109945017</v>
      </c>
      <c r="G28" s="39">
        <v>0.95544992998122058</v>
      </c>
      <c r="H28" s="28">
        <v>0.95528048368870278</v>
      </c>
      <c r="I28" s="39">
        <v>0.95367893347133048</v>
      </c>
      <c r="J28" s="39">
        <v>0.95126435128264053</v>
      </c>
      <c r="K28" s="39">
        <v>0.94834674700493793</v>
      </c>
      <c r="L28" s="39">
        <v>0.94509860319658789</v>
      </c>
      <c r="M28" s="39">
        <v>0.94162328549377849</v>
      </c>
      <c r="N28" s="39">
        <v>0.93798630707281716</v>
      </c>
      <c r="O28" s="39">
        <v>0.93423105719253563</v>
      </c>
      <c r="P28" s="39">
        <v>0.93038731232649097</v>
      </c>
      <c r="Q28" s="39">
        <v>0.92647611572191324</v>
      </c>
      <c r="R28" s="39">
        <v>0.92251271000955593</v>
      </c>
      <c r="S28" s="39">
        <v>0.9185083703983532</v>
      </c>
      <c r="T28" s="39">
        <v>0.91447158948986795</v>
      </c>
      <c r="U28" s="39">
        <v>0.91040886531945719</v>
      </c>
      <c r="V28" s="39">
        <v>0.90632523873461279</v>
      </c>
      <c r="W28" s="39">
        <v>0.90222466795580147</v>
      </c>
      <c r="X28" s="39">
        <v>0.89811029476175785</v>
      </c>
      <c r="Y28" s="39">
        <v>0.8939846369547999</v>
      </c>
      <c r="Z28" s="39">
        <v>0.88984972969787279</v>
      </c>
      <c r="AA28" s="39">
        <v>0.88570723076792635</v>
      </c>
      <c r="AB28" s="39">
        <v>0.88155849993856095</v>
      </c>
      <c r="AC28" s="39">
        <v>0.87740465954658542</v>
      </c>
      <c r="AD28" s="39">
        <v>0.87324664119324813</v>
      </c>
      <c r="AE28" s="39">
        <v>0.86908522210511974</v>
      </c>
      <c r="AF28" s="39">
        <v>0.86492105369798744</v>
      </c>
      <c r="AG28" s="39">
        <v>0.86075468420144718</v>
      </c>
      <c r="AH28" s="39">
        <v>0.85658657671648797</v>
      </c>
      <c r="AI28" s="39">
        <v>0.85241712373047607</v>
      </c>
      <c r="AJ28" s="39">
        <v>0.84824665886173967</v>
      </c>
      <c r="AK28" s="39">
        <v>0.84407546642113973</v>
      </c>
      <c r="AL28" s="39">
        <v>0.83990378924124642</v>
      </c>
      <c r="AM28" s="39">
        <v>0.83573183512156168</v>
      </c>
      <c r="AN28" s="39">
        <v>0.83155978216123916</v>
      </c>
      <c r="AO28" s="39">
        <v>0.82738778319225581</v>
      </c>
      <c r="AP28" s="39">
        <v>0.82321596948120812</v>
      </c>
      <c r="AQ28" s="39">
        <v>0.81904445383335633</v>
      </c>
      <c r="AR28" s="39">
        <v>0.81487333320573307</v>
      </c>
      <c r="AS28" s="39">
        <v>0.8107026909151569</v>
      </c>
      <c r="AT28" s="39">
        <v>0.80653259851051751</v>
      </c>
      <c r="AU28" s="39">
        <v>0.80236311736565191</v>
      </c>
      <c r="AV28" s="39">
        <v>0.79819430003876879</v>
      </c>
      <c r="AW28" s="39">
        <v>0.79402619143607689</v>
      </c>
      <c r="AX28" s="39">
        <v>0.78985882981061939</v>
      </c>
      <c r="AY28" s="39">
        <v>0.78569224762192957</v>
      </c>
      <c r="AZ28" s="39">
        <v>0.78152647227776195</v>
      </c>
      <c r="BA28" s="39">
        <v>0.77736152677560055</v>
      </c>
      <c r="BB28" s="39">
        <v>0.77319743025873489</v>
      </c>
      <c r="BC28" s="39">
        <v>0.76903419849930776</v>
      </c>
      <c r="BD28" s="39">
        <v>0.76487184431877231</v>
      </c>
      <c r="BE28" s="39">
        <v>0.76071037795456298</v>
      </c>
      <c r="BF28" s="39">
        <v>0.7565498073804352</v>
      </c>
      <c r="BG28" s="39">
        <v>0.75239013858680415</v>
      </c>
      <c r="BH28" s="39">
        <v>0.74823137582646571</v>
      </c>
      <c r="BI28" s="39">
        <v>0.74407352183029829</v>
      </c>
      <c r="BJ28" s="39">
        <v>0.73991657799687927</v>
      </c>
      <c r="BK28" s="39">
        <v>0.73575963416346002</v>
      </c>
      <c r="BL28" s="39">
        <v>0.73160269033004099</v>
      </c>
      <c r="BM28" s="39">
        <v>0.72744574649662197</v>
      </c>
      <c r="BN28" s="39">
        <v>0.72328880266320295</v>
      </c>
      <c r="BO28" s="39">
        <v>0.71913185882978403</v>
      </c>
      <c r="BP28" s="39">
        <v>0.71497491499636501</v>
      </c>
      <c r="BQ28" s="39">
        <v>0.71081797116294598</v>
      </c>
      <c r="BR28" s="39">
        <v>0.70666102732952696</v>
      </c>
      <c r="BS28" s="39">
        <v>0.70250408349610804</v>
      </c>
      <c r="BT28" s="39">
        <v>0.69834713966268902</v>
      </c>
      <c r="BU28" s="39">
        <v>0.69419019582927</v>
      </c>
      <c r="BV28" s="39">
        <v>0.69003325199585097</v>
      </c>
      <c r="BW28" s="39">
        <v>0.68587630816243195</v>
      </c>
      <c r="BX28" s="39">
        <v>0.68171936432901303</v>
      </c>
      <c r="BY28" s="39">
        <v>0.67756242049559401</v>
      </c>
      <c r="BZ28" s="39">
        <v>0.67340547666217498</v>
      </c>
      <c r="CA28" s="39">
        <v>0.66924853282875596</v>
      </c>
      <c r="CB28" s="39">
        <v>0.66509158899533705</v>
      </c>
      <c r="CC28" s="39">
        <v>0.66093464516191802</v>
      </c>
      <c r="CD28" s="39">
        <v>0.656777701328499</v>
      </c>
      <c r="CE28" s="39">
        <v>0.65262075749507997</v>
      </c>
      <c r="CF28" s="39">
        <v>0.64846381366166095</v>
      </c>
      <c r="CG28" s="39">
        <v>0.64430686982824203</v>
      </c>
      <c r="CH28" s="39">
        <v>0.64014992599482201</v>
      </c>
      <c r="CI28" s="39">
        <v>0.63599298216140299</v>
      </c>
      <c r="CJ28" s="39">
        <v>0.63183603832798396</v>
      </c>
      <c r="CK28" s="39">
        <v>0.62767909449456505</v>
      </c>
      <c r="CL28" s="39">
        <v>0.62352215066114602</v>
      </c>
      <c r="CM28" s="39">
        <v>0.619365206827727</v>
      </c>
      <c r="CN28" s="39">
        <v>0.61520826299430798</v>
      </c>
      <c r="CO28" s="39">
        <v>0.61105131916088895</v>
      </c>
      <c r="CP28" s="39">
        <v>0.60689437532747004</v>
      </c>
      <c r="CQ28" s="39">
        <v>0.60273743149405101</v>
      </c>
      <c r="CR28" s="39">
        <v>0.59858048766063199</v>
      </c>
      <c r="CS28" s="39">
        <v>0.59442354382721296</v>
      </c>
      <c r="CT28" s="39">
        <v>0.59026659999379405</v>
      </c>
      <c r="CU28" s="39">
        <v>0.58610965616037503</v>
      </c>
      <c r="CV28" s="39">
        <v>0.581952712326956</v>
      </c>
      <c r="CW28" s="39">
        <v>0.57779576849353698</v>
      </c>
      <c r="CX28" s="39">
        <v>0.57363882466011795</v>
      </c>
      <c r="CY28" s="39">
        <v>0.56948188082669904</v>
      </c>
      <c r="CZ28" s="39">
        <v>0.56532493699328001</v>
      </c>
      <c r="DA28" s="39">
        <v>0.56116799315986099</v>
      </c>
      <c r="DB28" s="39">
        <v>0.55701104932644196</v>
      </c>
      <c r="DC28" s="39">
        <v>0.55285410549302305</v>
      </c>
      <c r="DD28" s="39">
        <v>0.54869716165960403</v>
      </c>
      <c r="DE28" s="39">
        <v>0.544540217826185</v>
      </c>
      <c r="DF28" s="39">
        <v>0.54038327399276598</v>
      </c>
      <c r="DG28" s="39">
        <v>0.53622633015934695</v>
      </c>
      <c r="DH28" s="39">
        <v>0.53206938632592804</v>
      </c>
      <c r="DI28" s="39">
        <v>0.52791244249250902</v>
      </c>
      <c r="DJ28" s="39">
        <v>0.52375549865908999</v>
      </c>
      <c r="DK28" s="39">
        <v>0.51959855482567097</v>
      </c>
      <c r="DL28" s="39">
        <v>0.51544161099225205</v>
      </c>
      <c r="DM28" s="39">
        <v>0.51128466715883303</v>
      </c>
      <c r="DN28" s="39">
        <v>0.507127723325414</v>
      </c>
      <c r="DO28" s="39">
        <v>0.50297077949199498</v>
      </c>
      <c r="DP28" s="39">
        <v>0.49881383565857601</v>
      </c>
      <c r="DQ28" s="39">
        <v>0.49465689182515699</v>
      </c>
      <c r="DR28" s="39">
        <v>0.49049994799173802</v>
      </c>
      <c r="DS28" s="39">
        <v>0.48634300415831799</v>
      </c>
      <c r="DT28" s="39">
        <v>0.48218606032489902</v>
      </c>
      <c r="DU28" s="39">
        <v>0.47802911649148</v>
      </c>
      <c r="DV28" s="39">
        <v>0.47387217265806097</v>
      </c>
      <c r="DW28" s="39">
        <v>0.46971522882464201</v>
      </c>
      <c r="DX28" s="39">
        <v>0.46555828499122298</v>
      </c>
      <c r="DY28" s="39">
        <v>0.46140134115780401</v>
      </c>
      <c r="DZ28" s="39">
        <v>0.45724439732438499</v>
      </c>
      <c r="EA28" s="39">
        <v>0.45308745349096602</v>
      </c>
      <c r="EB28" s="39">
        <v>0.44893050965754699</v>
      </c>
      <c r="EC28" s="39">
        <v>0.44477356582412803</v>
      </c>
      <c r="ED28" s="39">
        <v>0.440616621990709</v>
      </c>
      <c r="EE28" s="39">
        <v>0.43645967815728998</v>
      </c>
      <c r="EF28" s="39">
        <v>0.43230273432387101</v>
      </c>
      <c r="EG28" s="39">
        <v>0.42814579049045198</v>
      </c>
      <c r="EH28" s="39">
        <v>0.42398884665703301</v>
      </c>
      <c r="EI28" s="39">
        <v>0.41983190282361399</v>
      </c>
      <c r="EJ28" s="39">
        <v>0.41567495899019502</v>
      </c>
      <c r="EK28" s="39">
        <v>0.411518015156776</v>
      </c>
      <c r="EL28" s="39">
        <v>0.40736107132335703</v>
      </c>
      <c r="EM28" s="39">
        <v>0.403204127489938</v>
      </c>
      <c r="EN28" s="39">
        <v>0.39904718365651898</v>
      </c>
      <c r="EO28" s="39">
        <v>0.39489023982310001</v>
      </c>
      <c r="EP28" s="39">
        <v>0.39073329598968098</v>
      </c>
      <c r="EQ28" s="39">
        <v>0.38657635215626202</v>
      </c>
      <c r="ER28" s="39">
        <v>0.38241940832284299</v>
      </c>
      <c r="ES28" s="39">
        <v>0.37826246448942402</v>
      </c>
      <c r="ET28" s="39">
        <v>0.374105520656005</v>
      </c>
      <c r="EU28" s="39">
        <v>0.36994857682258597</v>
      </c>
      <c r="EV28" s="39">
        <v>0.365791632989167</v>
      </c>
      <c r="EW28" s="39">
        <v>0.36482925291847124</v>
      </c>
      <c r="EX28" s="39">
        <v>0.36073662248915861</v>
      </c>
      <c r="EY28" s="39">
        <v>0.35664456207672818</v>
      </c>
      <c r="EZ28" s="39">
        <v>0.35255307182777063</v>
      </c>
      <c r="FA28" s="39">
        <v>0.34846215199402586</v>
      </c>
      <c r="FB28" s="39">
        <v>0.34437180293400937</v>
      </c>
      <c r="FC28" s="39">
        <v>0.34028202511476174</v>
      </c>
      <c r="FD28" s="39">
        <v>0.33619281911372806</v>
      </c>
      <c r="FE28" s="39">
        <v>0.33210418562077243</v>
      </c>
      <c r="FF28" s="39">
        <v>0.32801612544033565</v>
      </c>
      <c r="FG28" s="39">
        <v>0.32392863949374395</v>
      </c>
      <c r="FH28" s="39">
        <v>0.31984172882167811</v>
      </c>
      <c r="FI28" s="39">
        <v>0.31575539458680907</v>
      </c>
      <c r="FJ28" s="39">
        <v>0.31166963807661419</v>
      </c>
      <c r="FK28" s="39">
        <v>0.30758446070638007</v>
      </c>
      <c r="FL28" s="39">
        <v>0.30349986402240725</v>
      </c>
      <c r="FM28" s="39">
        <v>0.2994158497054264</v>
      </c>
      <c r="FN28" s="39">
        <v>0.29533241957424206</v>
      </c>
      <c r="FO28" s="39">
        <v>0.29124957558961373</v>
      </c>
      <c r="FP28" s="39">
        <v>0.28716731985839766</v>
      </c>
      <c r="FQ28" s="39">
        <v>0.28308565463795737</v>
      </c>
      <c r="FR28" s="39">
        <v>0.27900458234086861</v>
      </c>
      <c r="FS28" s="39">
        <v>0.27492410553993546</v>
      </c>
      <c r="FT28" s="39">
        <v>0.27084422697354177</v>
      </c>
      <c r="FU28" s="39">
        <v>0.26676494955135632</v>
      </c>
      <c r="FV28" s="39">
        <v>0.26268627636042896</v>
      </c>
      <c r="FW28" s="39">
        <v>0.25860821067169149</v>
      </c>
      <c r="FX28" s="39">
        <v>0.2545307559469106</v>
      </c>
      <c r="FY28" s="39">
        <v>0.25045391584611199</v>
      </c>
      <c r="FZ28" s="39">
        <v>0.24637769423552547</v>
      </c>
      <c r="GA28" s="39">
        <v>0.24230209519608525</v>
      </c>
      <c r="GB28" s="39">
        <v>0.23822712303253427</v>
      </c>
      <c r="GC28" s="39">
        <v>0.23415278228317993</v>
      </c>
      <c r="GD28" s="39">
        <v>0.2300790777303614</v>
      </c>
      <c r="GE28" s="39">
        <v>0.22600601441168394</v>
      </c>
      <c r="GF28" s="39">
        <v>0.22193359763209172</v>
      </c>
      <c r="GG28" s="39">
        <v>0.21786183297685693</v>
      </c>
      <c r="GH28" s="39">
        <v>0.21379072632555904</v>
      </c>
      <c r="GI28" s="39">
        <v>0.20972028386716074</v>
      </c>
      <c r="GJ28" s="39">
        <v>0.205650512116274</v>
      </c>
      <c r="GK28" s="39">
        <v>0.20158141793073703</v>
      </c>
      <c r="GL28" s="39">
        <v>0.19751300853063164</v>
      </c>
      <c r="GM28" s="39">
        <v>0.19344529151888767</v>
      </c>
      <c r="GN28" s="39">
        <v>0.18937827490363668</v>
      </c>
      <c r="GO28" s="39">
        <v>0.18531196712250325</v>
      </c>
      <c r="GP28" s="39">
        <v>0.18124637706904229</v>
      </c>
      <c r="GQ28" s="39">
        <v>0.17718151412155811</v>
      </c>
      <c r="GR28" s="39">
        <v>0.17311738817458017</v>
      </c>
      <c r="GS28" s="39">
        <v>0.16905400967329604</v>
      </c>
      <c r="GT28" s="39">
        <v>0.16499138965130153</v>
      </c>
      <c r="GU28" s="39">
        <v>0.16092953977206398</v>
      </c>
      <c r="GV28" s="39">
        <v>0.15686847237456777</v>
      </c>
      <c r="GW28" s="39">
        <v>0.15280820052367269</v>
      </c>
      <c r="GX28" s="39">
        <v>0.14874873806580846</v>
      </c>
      <c r="GY28" s="39">
        <v>0.14469009969072424</v>
      </c>
      <c r="GZ28" s="39">
        <v>0.14063230100013133</v>
      </c>
      <c r="HA28" s="39">
        <v>0.13657535858422679</v>
      </c>
      <c r="HB28" s="39">
        <v>0.13251929010725191</v>
      </c>
      <c r="HC28" s="39">
        <v>0.12846411440345878</v>
      </c>
      <c r="HD28" s="39">
        <v>0.12440985158510356</v>
      </c>
      <c r="HE28" s="39">
        <v>0.12035652316441256</v>
      </c>
      <c r="HF28" s="39">
        <v>0.11630415219184434</v>
      </c>
      <c r="HG28" s="39">
        <v>0.11225276341345766</v>
      </c>
      <c r="HH28" s="39">
        <v>0.1082023834507984</v>
      </c>
      <c r="HI28" s="39">
        <v>0.10415304100746965</v>
      </c>
      <c r="HJ28" s="39">
        <v>0.10010476710752347</v>
      </c>
      <c r="HK28" s="39">
        <v>9.6057595372029111E-2</v>
      </c>
      <c r="HL28" s="39">
        <v>9.2011562341775308E-2</v>
      </c>
      <c r="HM28" s="39">
        <v>8.7966707856135667E-2</v>
      </c>
      <c r="HN28" s="39">
        <v>8.3923075500855274E-2</v>
      </c>
      <c r="HO28" s="39">
        <v>7.9880713141174065E-2</v>
      </c>
      <c r="HP28" s="39">
        <v>7.583967356161421E-2</v>
      </c>
      <c r="HQ28" s="39">
        <v>7.1800015240505125E-2</v>
      </c>
      <c r="HR28" s="39">
        <v>6.7761803296666562E-2</v>
      </c>
      <c r="HS28" s="39">
        <v>6.3725110658889375E-2</v>
      </c>
      <c r="HT28" s="39">
        <v>5.9690019527833121E-2</v>
      </c>
      <c r="HU28" s="39">
        <v>5.5656623227811432E-2</v>
      </c>
      <c r="HV28" s="39">
        <v>5.1625028587712778E-2</v>
      </c>
      <c r="HW28" s="39">
        <v>4.7595359054565148E-2</v>
      </c>
      <c r="HX28" s="39">
        <v>4.3567758845013974E-2</v>
      </c>
      <c r="HY28" s="39">
        <v>3.9542398606488907E-2</v>
      </c>
      <c r="HZ28" s="39">
        <v>3.551948334290133E-2</v>
      </c>
      <c r="IA28" s="39">
        <v>3.1499263862947484E-2</v>
      </c>
      <c r="IB28" s="39">
        <v>2.7482053952632854E-2</v>
      </c>
      <c r="IC28" s="39">
        <v>2.3468257360757458E-2</v>
      </c>
      <c r="ID28" s="39">
        <v>1.9458412774807265E-2</v>
      </c>
      <c r="IE28" s="39">
        <v>1.5453274777663241E-2</v>
      </c>
      <c r="IF28" s="39">
        <v>1.1453975761116673E-2</v>
      </c>
      <c r="IG28" s="39">
        <v>7.9412815189211054E-3</v>
      </c>
      <c r="IH28" s="39">
        <v>3.9831578667525978E-3</v>
      </c>
      <c r="II28" s="39">
        <v>0</v>
      </c>
    </row>
    <row r="31" spans="1:243" x14ac:dyDescent="0.25">
      <c r="B31" s="7" t="s">
        <v>15</v>
      </c>
    </row>
    <row r="32" spans="1:243" x14ac:dyDescent="0.25">
      <c r="A32" s="6">
        <v>0.122</v>
      </c>
      <c r="B32" t="s">
        <v>0</v>
      </c>
      <c r="C32" s="3" t="e">
        <f t="shared" ref="C32:H32" si="24">C20*$A$12*$A$10*$A$16</f>
        <v>#REF!</v>
      </c>
      <c r="D32" s="3" t="e">
        <f t="shared" si="24"/>
        <v>#REF!</v>
      </c>
      <c r="E32" s="3" t="e">
        <f t="shared" si="24"/>
        <v>#REF!</v>
      </c>
      <c r="F32" s="3" t="e">
        <f t="shared" si="24"/>
        <v>#REF!</v>
      </c>
      <c r="G32" s="3" t="e">
        <f t="shared" si="24"/>
        <v>#REF!</v>
      </c>
      <c r="H32" s="3" t="e">
        <f t="shared" si="24"/>
        <v>#REF!</v>
      </c>
      <c r="I32" s="3" t="e">
        <f>(I12-#REF!)*$A$32/12</f>
        <v>#REF!</v>
      </c>
      <c r="J32" s="3" t="e">
        <f t="shared" ref="J32:BJ32" si="25">J12*$A$32/12</f>
        <v>#REF!</v>
      </c>
      <c r="K32" s="3" t="e">
        <f t="shared" si="25"/>
        <v>#REF!</v>
      </c>
      <c r="L32" s="3" t="e">
        <f t="shared" si="25"/>
        <v>#REF!</v>
      </c>
      <c r="M32" s="3" t="e">
        <f t="shared" si="25"/>
        <v>#REF!</v>
      </c>
      <c r="N32" s="3" t="e">
        <f t="shared" si="25"/>
        <v>#REF!</v>
      </c>
      <c r="O32" s="3" t="e">
        <f t="shared" si="25"/>
        <v>#REF!</v>
      </c>
      <c r="P32" s="3" t="e">
        <f t="shared" si="25"/>
        <v>#REF!</v>
      </c>
      <c r="Q32" s="3" t="e">
        <f t="shared" si="25"/>
        <v>#REF!</v>
      </c>
      <c r="R32" s="3" t="e">
        <f t="shared" si="25"/>
        <v>#REF!</v>
      </c>
      <c r="S32" s="3" t="e">
        <f t="shared" si="25"/>
        <v>#REF!</v>
      </c>
      <c r="T32" s="3" t="e">
        <f t="shared" si="25"/>
        <v>#REF!</v>
      </c>
      <c r="U32" s="3" t="e">
        <f t="shared" si="25"/>
        <v>#REF!</v>
      </c>
      <c r="V32" s="3" t="e">
        <f t="shared" si="25"/>
        <v>#REF!</v>
      </c>
      <c r="W32" s="3" t="e">
        <f t="shared" si="25"/>
        <v>#REF!</v>
      </c>
      <c r="X32" s="3" t="e">
        <f t="shared" si="25"/>
        <v>#REF!</v>
      </c>
      <c r="Y32" s="3" t="e">
        <f t="shared" si="25"/>
        <v>#REF!</v>
      </c>
      <c r="Z32" s="3" t="e">
        <f t="shared" si="25"/>
        <v>#REF!</v>
      </c>
      <c r="AA32" s="3" t="e">
        <f t="shared" si="25"/>
        <v>#REF!</v>
      </c>
      <c r="AB32" s="3" t="e">
        <f t="shared" si="25"/>
        <v>#REF!</v>
      </c>
      <c r="AC32" s="3" t="e">
        <f t="shared" si="25"/>
        <v>#REF!</v>
      </c>
      <c r="AD32" s="3" t="e">
        <f t="shared" si="25"/>
        <v>#REF!</v>
      </c>
      <c r="AE32" s="3" t="e">
        <f t="shared" si="25"/>
        <v>#REF!</v>
      </c>
      <c r="AF32" s="3" t="e">
        <f t="shared" si="25"/>
        <v>#REF!</v>
      </c>
      <c r="AG32" s="3" t="e">
        <f t="shared" si="25"/>
        <v>#REF!</v>
      </c>
      <c r="AH32" s="3" t="e">
        <f t="shared" si="25"/>
        <v>#REF!</v>
      </c>
      <c r="AI32" s="3" t="e">
        <f t="shared" si="25"/>
        <v>#REF!</v>
      </c>
      <c r="AJ32" s="3" t="e">
        <f t="shared" si="25"/>
        <v>#REF!</v>
      </c>
      <c r="AK32" s="3" t="e">
        <f t="shared" si="25"/>
        <v>#REF!</v>
      </c>
      <c r="AL32" s="3" t="e">
        <f t="shared" si="25"/>
        <v>#REF!</v>
      </c>
      <c r="AM32" s="3" t="e">
        <f t="shared" si="25"/>
        <v>#REF!</v>
      </c>
      <c r="AN32" s="3" t="e">
        <f t="shared" si="25"/>
        <v>#REF!</v>
      </c>
      <c r="AO32" s="3" t="e">
        <f t="shared" si="25"/>
        <v>#REF!</v>
      </c>
      <c r="AP32" s="3" t="e">
        <f t="shared" si="25"/>
        <v>#REF!</v>
      </c>
      <c r="AQ32" s="3" t="e">
        <f t="shared" si="25"/>
        <v>#REF!</v>
      </c>
      <c r="AR32" s="3" t="e">
        <f t="shared" si="25"/>
        <v>#REF!</v>
      </c>
      <c r="AS32" s="3" t="e">
        <f t="shared" si="25"/>
        <v>#REF!</v>
      </c>
      <c r="AT32" s="3" t="e">
        <f t="shared" si="25"/>
        <v>#REF!</v>
      </c>
      <c r="AU32" s="3" t="e">
        <f t="shared" si="25"/>
        <v>#REF!</v>
      </c>
      <c r="AV32" s="3" t="e">
        <f t="shared" si="25"/>
        <v>#REF!</v>
      </c>
      <c r="AW32" s="3" t="e">
        <f t="shared" si="25"/>
        <v>#REF!</v>
      </c>
      <c r="AX32" s="3" t="e">
        <f t="shared" si="25"/>
        <v>#REF!</v>
      </c>
      <c r="AY32" s="3" t="e">
        <f t="shared" si="25"/>
        <v>#REF!</v>
      </c>
      <c r="AZ32" s="3" t="e">
        <f t="shared" si="25"/>
        <v>#REF!</v>
      </c>
      <c r="BA32" s="3" t="e">
        <f t="shared" si="25"/>
        <v>#REF!</v>
      </c>
      <c r="BB32" s="3" t="e">
        <f t="shared" si="25"/>
        <v>#REF!</v>
      </c>
      <c r="BC32" s="3" t="e">
        <f t="shared" si="25"/>
        <v>#REF!</v>
      </c>
      <c r="BD32" s="3" t="e">
        <f t="shared" si="25"/>
        <v>#REF!</v>
      </c>
      <c r="BE32" s="3" t="e">
        <f t="shared" si="25"/>
        <v>#REF!</v>
      </c>
      <c r="BF32" s="3" t="e">
        <f t="shared" si="25"/>
        <v>#REF!</v>
      </c>
      <c r="BG32" s="3" t="e">
        <f t="shared" si="25"/>
        <v>#REF!</v>
      </c>
      <c r="BH32" s="3" t="e">
        <f t="shared" si="25"/>
        <v>#REF!</v>
      </c>
      <c r="BI32" s="3" t="e">
        <f t="shared" si="25"/>
        <v>#REF!</v>
      </c>
      <c r="BJ32" s="3" t="e">
        <f t="shared" si="25"/>
        <v>#REF!</v>
      </c>
      <c r="BK32" s="3" t="e">
        <f t="shared" ref="BK32:DV32" si="26">BK12*$A$32/12</f>
        <v>#REF!</v>
      </c>
      <c r="BL32" s="3" t="e">
        <f t="shared" si="26"/>
        <v>#REF!</v>
      </c>
      <c r="BM32" s="3" t="e">
        <f t="shared" si="26"/>
        <v>#REF!</v>
      </c>
      <c r="BN32" s="3" t="e">
        <f t="shared" si="26"/>
        <v>#REF!</v>
      </c>
      <c r="BO32" s="3" t="e">
        <f t="shared" si="26"/>
        <v>#REF!</v>
      </c>
      <c r="BP32" s="3" t="e">
        <f t="shared" si="26"/>
        <v>#REF!</v>
      </c>
      <c r="BQ32" s="3" t="e">
        <f t="shared" si="26"/>
        <v>#REF!</v>
      </c>
      <c r="BR32" s="3" t="e">
        <f t="shared" si="26"/>
        <v>#REF!</v>
      </c>
      <c r="BS32" s="3" t="e">
        <f t="shared" si="26"/>
        <v>#REF!</v>
      </c>
      <c r="BT32" s="3" t="e">
        <f t="shared" si="26"/>
        <v>#REF!</v>
      </c>
      <c r="BU32" s="3" t="e">
        <f t="shared" si="26"/>
        <v>#REF!</v>
      </c>
      <c r="BV32" s="3" t="e">
        <f t="shared" si="26"/>
        <v>#REF!</v>
      </c>
      <c r="BW32" s="3" t="e">
        <f t="shared" si="26"/>
        <v>#REF!</v>
      </c>
      <c r="BX32" s="3" t="e">
        <f t="shared" si="26"/>
        <v>#REF!</v>
      </c>
      <c r="BY32" s="3" t="e">
        <f t="shared" si="26"/>
        <v>#REF!</v>
      </c>
      <c r="BZ32" s="3" t="e">
        <f t="shared" si="26"/>
        <v>#REF!</v>
      </c>
      <c r="CA32" s="3" t="e">
        <f t="shared" si="26"/>
        <v>#REF!</v>
      </c>
      <c r="CB32" s="3" t="e">
        <f t="shared" si="26"/>
        <v>#REF!</v>
      </c>
      <c r="CC32" s="3" t="e">
        <f t="shared" si="26"/>
        <v>#REF!</v>
      </c>
      <c r="CD32" s="3" t="e">
        <f t="shared" si="26"/>
        <v>#REF!</v>
      </c>
      <c r="CE32" s="3" t="e">
        <f t="shared" si="26"/>
        <v>#REF!</v>
      </c>
      <c r="CF32" s="3" t="e">
        <f t="shared" si="26"/>
        <v>#REF!</v>
      </c>
      <c r="CG32" s="3" t="e">
        <f t="shared" si="26"/>
        <v>#REF!</v>
      </c>
      <c r="CH32" s="3" t="e">
        <f t="shared" si="26"/>
        <v>#REF!</v>
      </c>
      <c r="CI32" s="3" t="e">
        <f t="shared" si="26"/>
        <v>#REF!</v>
      </c>
      <c r="CJ32" s="3" t="e">
        <f t="shared" si="26"/>
        <v>#REF!</v>
      </c>
      <c r="CK32" s="3" t="e">
        <f t="shared" si="26"/>
        <v>#REF!</v>
      </c>
      <c r="CL32" s="3" t="e">
        <f t="shared" si="26"/>
        <v>#REF!</v>
      </c>
      <c r="CM32" s="3" t="e">
        <f t="shared" si="26"/>
        <v>#REF!</v>
      </c>
      <c r="CN32" s="3" t="e">
        <f t="shared" si="26"/>
        <v>#REF!</v>
      </c>
      <c r="CO32" s="3" t="e">
        <f t="shared" si="26"/>
        <v>#REF!</v>
      </c>
      <c r="CP32" s="3" t="e">
        <f t="shared" si="26"/>
        <v>#REF!</v>
      </c>
      <c r="CQ32" s="3" t="e">
        <f t="shared" si="26"/>
        <v>#REF!</v>
      </c>
      <c r="CR32" s="3" t="e">
        <f t="shared" si="26"/>
        <v>#REF!</v>
      </c>
      <c r="CS32" s="3" t="e">
        <f t="shared" si="26"/>
        <v>#REF!</v>
      </c>
      <c r="CT32" s="3" t="e">
        <f t="shared" si="26"/>
        <v>#REF!</v>
      </c>
      <c r="CU32" s="3" t="e">
        <f t="shared" si="26"/>
        <v>#REF!</v>
      </c>
      <c r="CV32" s="3" t="e">
        <f t="shared" si="26"/>
        <v>#REF!</v>
      </c>
      <c r="CW32" s="3" t="e">
        <f t="shared" si="26"/>
        <v>#REF!</v>
      </c>
      <c r="CX32" s="3" t="e">
        <f t="shared" si="26"/>
        <v>#REF!</v>
      </c>
      <c r="CY32" s="3" t="e">
        <f t="shared" si="26"/>
        <v>#REF!</v>
      </c>
      <c r="CZ32" s="3" t="e">
        <f t="shared" si="26"/>
        <v>#REF!</v>
      </c>
      <c r="DA32" s="3" t="e">
        <f t="shared" si="26"/>
        <v>#REF!</v>
      </c>
      <c r="DB32" s="3" t="e">
        <f t="shared" si="26"/>
        <v>#REF!</v>
      </c>
      <c r="DC32" s="3" t="e">
        <f t="shared" si="26"/>
        <v>#REF!</v>
      </c>
      <c r="DD32" s="3" t="e">
        <f t="shared" si="26"/>
        <v>#REF!</v>
      </c>
      <c r="DE32" s="3" t="e">
        <f t="shared" si="26"/>
        <v>#REF!</v>
      </c>
      <c r="DF32" s="3" t="e">
        <f t="shared" si="26"/>
        <v>#REF!</v>
      </c>
      <c r="DG32" s="3" t="e">
        <f t="shared" si="26"/>
        <v>#REF!</v>
      </c>
      <c r="DH32" s="3" t="e">
        <f t="shared" si="26"/>
        <v>#REF!</v>
      </c>
      <c r="DI32" s="3" t="e">
        <f t="shared" si="26"/>
        <v>#REF!</v>
      </c>
      <c r="DJ32" s="3" t="e">
        <f t="shared" si="26"/>
        <v>#REF!</v>
      </c>
      <c r="DK32" s="3" t="e">
        <f t="shared" si="26"/>
        <v>#REF!</v>
      </c>
      <c r="DL32" s="3" t="e">
        <f t="shared" si="26"/>
        <v>#REF!</v>
      </c>
      <c r="DM32" s="3" t="e">
        <f t="shared" si="26"/>
        <v>#REF!</v>
      </c>
      <c r="DN32" s="3" t="e">
        <f t="shared" si="26"/>
        <v>#REF!</v>
      </c>
      <c r="DO32" s="3" t="e">
        <f t="shared" si="26"/>
        <v>#REF!</v>
      </c>
      <c r="DP32" s="3" t="e">
        <f t="shared" si="26"/>
        <v>#REF!</v>
      </c>
      <c r="DQ32" s="3" t="e">
        <f t="shared" si="26"/>
        <v>#REF!</v>
      </c>
      <c r="DR32" s="3" t="e">
        <f t="shared" si="26"/>
        <v>#REF!</v>
      </c>
      <c r="DS32" s="3">
        <f t="shared" si="26"/>
        <v>0</v>
      </c>
      <c r="DT32" s="3">
        <f t="shared" si="26"/>
        <v>0</v>
      </c>
      <c r="DU32" s="3">
        <f t="shared" si="26"/>
        <v>0</v>
      </c>
      <c r="DV32" s="3">
        <f t="shared" si="26"/>
        <v>0</v>
      </c>
      <c r="DW32" s="3">
        <f t="shared" ref="DW32:EV32" si="27">DW12*$A$32/12</f>
        <v>0</v>
      </c>
      <c r="DX32" s="3">
        <f t="shared" si="27"/>
        <v>0</v>
      </c>
      <c r="DY32" s="3">
        <f t="shared" si="27"/>
        <v>0</v>
      </c>
      <c r="DZ32" s="3">
        <f t="shared" si="27"/>
        <v>0</v>
      </c>
      <c r="EA32" s="3">
        <f t="shared" si="27"/>
        <v>0</v>
      </c>
      <c r="EB32" s="3">
        <f t="shared" si="27"/>
        <v>0</v>
      </c>
      <c r="EC32" s="3">
        <f t="shared" si="27"/>
        <v>0</v>
      </c>
      <c r="ED32" s="3">
        <f t="shared" si="27"/>
        <v>0</v>
      </c>
      <c r="EE32" s="3">
        <f t="shared" si="27"/>
        <v>0</v>
      </c>
      <c r="EF32" s="3">
        <f t="shared" si="27"/>
        <v>0</v>
      </c>
      <c r="EG32" s="3">
        <f t="shared" si="27"/>
        <v>0</v>
      </c>
      <c r="EH32" s="3">
        <f t="shared" si="27"/>
        <v>0</v>
      </c>
      <c r="EI32" s="3">
        <f t="shared" si="27"/>
        <v>0</v>
      </c>
      <c r="EJ32" s="3">
        <f t="shared" si="27"/>
        <v>0</v>
      </c>
      <c r="EK32" s="3">
        <f t="shared" si="27"/>
        <v>0</v>
      </c>
      <c r="EL32" s="3">
        <f t="shared" si="27"/>
        <v>0</v>
      </c>
      <c r="EM32" s="3">
        <f t="shared" si="27"/>
        <v>0</v>
      </c>
      <c r="EN32" s="3">
        <f t="shared" si="27"/>
        <v>0</v>
      </c>
      <c r="EO32" s="3">
        <f t="shared" si="27"/>
        <v>0</v>
      </c>
      <c r="EP32" s="3">
        <f t="shared" si="27"/>
        <v>0</v>
      </c>
      <c r="EQ32" s="3">
        <f t="shared" si="27"/>
        <v>0</v>
      </c>
      <c r="ER32" s="3">
        <f t="shared" si="27"/>
        <v>0</v>
      </c>
      <c r="ES32" s="3">
        <f t="shared" si="27"/>
        <v>0</v>
      </c>
      <c r="ET32" s="3">
        <f t="shared" si="27"/>
        <v>0</v>
      </c>
      <c r="EU32" s="3">
        <f t="shared" si="27"/>
        <v>0</v>
      </c>
      <c r="EV32" s="3">
        <f t="shared" si="27"/>
        <v>0</v>
      </c>
    </row>
    <row r="33" spans="1:152" x14ac:dyDescent="0.25">
      <c r="A33" s="6">
        <v>0.122</v>
      </c>
      <c r="B33" t="s">
        <v>2</v>
      </c>
      <c r="C33" s="3" t="e">
        <f t="shared" ref="C33:H33" si="28">C21*$A$13*$A$10*$A$17</f>
        <v>#REF!</v>
      </c>
      <c r="D33" s="3" t="e">
        <f t="shared" si="28"/>
        <v>#REF!</v>
      </c>
      <c r="E33" s="3" t="e">
        <f t="shared" si="28"/>
        <v>#REF!</v>
      </c>
      <c r="F33" s="3" t="e">
        <f t="shared" si="28"/>
        <v>#REF!</v>
      </c>
      <c r="G33" s="3" t="e">
        <f t="shared" si="28"/>
        <v>#REF!</v>
      </c>
      <c r="H33" s="3" t="e">
        <f t="shared" si="28"/>
        <v>#REF!</v>
      </c>
      <c r="I33" s="3" t="e">
        <f>(I13-#REF!)*$A$33/12</f>
        <v>#REF!</v>
      </c>
      <c r="J33" s="3" t="e">
        <f>(J13-#REF!)*$A$33/12</f>
        <v>#REF!</v>
      </c>
      <c r="K33" s="3" t="e">
        <f>(K13-#REF!)*$A$33/12</f>
        <v>#REF!</v>
      </c>
      <c r="L33" s="3" t="e">
        <f>(L13-#REF!)*$A$33/12</f>
        <v>#REF!</v>
      </c>
      <c r="M33" s="3" t="e">
        <f>(M13-#REF!)*$A$33/12</f>
        <v>#REF!</v>
      </c>
      <c r="N33" s="3" t="e">
        <f>(N13-#REF!)*$A$33/12</f>
        <v>#REF!</v>
      </c>
      <c r="O33" s="3" t="e">
        <f>(O13-#REF!)*$A$33/12</f>
        <v>#REF!</v>
      </c>
      <c r="P33" s="3" t="e">
        <f>(P13-#REF!)*$A$33/12</f>
        <v>#REF!</v>
      </c>
      <c r="Q33" s="3" t="e">
        <f>(Q13-#REF!)*$A$33/12</f>
        <v>#REF!</v>
      </c>
      <c r="R33" s="3" t="e">
        <f>(R13-#REF!)*$A$33/12</f>
        <v>#REF!</v>
      </c>
      <c r="S33" s="3" t="e">
        <f>(S13-#REF!)*$A$33/12</f>
        <v>#REF!</v>
      </c>
      <c r="T33" s="3" t="e">
        <f>(T13-#REF!)*$A$33/12</f>
        <v>#REF!</v>
      </c>
      <c r="U33" s="3" t="e">
        <f>(U13-#REF!)*$A$33/12</f>
        <v>#REF!</v>
      </c>
      <c r="V33" s="3" t="e">
        <f>(V13-#REF!)*$A$33/12</f>
        <v>#REF!</v>
      </c>
      <c r="W33" s="3" t="e">
        <f>(W13-#REF!)*$A$33/12</f>
        <v>#REF!</v>
      </c>
      <c r="X33" s="3" t="e">
        <f>(X13-#REF!)*$A$33/12</f>
        <v>#REF!</v>
      </c>
      <c r="Y33" s="3" t="e">
        <f>(Y13-#REF!)*$A$33/12</f>
        <v>#REF!</v>
      </c>
      <c r="Z33" s="3" t="e">
        <f>(Z13-#REF!)*$A$33/12</f>
        <v>#REF!</v>
      </c>
      <c r="AA33" s="3" t="e">
        <f>(AA13-#REF!)*$A$33/12</f>
        <v>#REF!</v>
      </c>
      <c r="AB33" s="3" t="e">
        <f>(AB13-#REF!)*$A$33/12</f>
        <v>#REF!</v>
      </c>
      <c r="AC33" s="3" t="e">
        <f>(AC13-#REF!)*$A$33/12</f>
        <v>#REF!</v>
      </c>
      <c r="AD33" s="3" t="e">
        <f>(AD13-#REF!)*$A$33/12</f>
        <v>#REF!</v>
      </c>
      <c r="AE33" s="3" t="e">
        <f>(AE13-#REF!)*$A$33/12</f>
        <v>#REF!</v>
      </c>
      <c r="AF33" s="3" t="e">
        <f>(AF13-#REF!)*$A$33/12</f>
        <v>#REF!</v>
      </c>
      <c r="AG33" s="3" t="e">
        <f>(AG13-#REF!)*$A$33/12</f>
        <v>#REF!</v>
      </c>
      <c r="AH33" s="3" t="e">
        <f>(AH13-#REF!)*$A$33/12</f>
        <v>#REF!</v>
      </c>
      <c r="AI33" s="3" t="e">
        <f>(AI13-#REF!)*$A$33/12</f>
        <v>#REF!</v>
      </c>
      <c r="AJ33" s="3" t="e">
        <f>(AJ13-#REF!)*$A$33/12</f>
        <v>#REF!</v>
      </c>
      <c r="AK33" s="3" t="e">
        <f>(AK13-#REF!)*$A$33/12</f>
        <v>#REF!</v>
      </c>
      <c r="AL33" s="3" t="e">
        <f>(AL13-#REF!)*$A$33/12</f>
        <v>#REF!</v>
      </c>
      <c r="AM33" s="3" t="e">
        <f>(AM13-#REF!)*$A$33/12</f>
        <v>#REF!</v>
      </c>
      <c r="AN33" s="3" t="e">
        <f>(AN13-#REF!)*$A$33/12</f>
        <v>#REF!</v>
      </c>
      <c r="AO33" s="3" t="e">
        <f>(AO13-#REF!)*$A$33/12</f>
        <v>#REF!</v>
      </c>
      <c r="AP33" s="3" t="e">
        <f>(AP13-#REF!)*$A$33/12</f>
        <v>#REF!</v>
      </c>
      <c r="AQ33" s="3" t="e">
        <f>(AQ13-#REF!)*$A$33/12</f>
        <v>#REF!</v>
      </c>
      <c r="AR33" s="3" t="e">
        <f>(AR13-#REF!)*$A$33/12</f>
        <v>#REF!</v>
      </c>
      <c r="AS33" s="3" t="e">
        <f>(AS13-#REF!)*$A$33/12</f>
        <v>#REF!</v>
      </c>
      <c r="AT33" s="3" t="e">
        <f>(AT13-#REF!)*$A$33/12</f>
        <v>#REF!</v>
      </c>
      <c r="AU33" s="3" t="e">
        <f>(AU13-#REF!)*$A$33/12</f>
        <v>#REF!</v>
      </c>
      <c r="AV33" s="3" t="e">
        <f>(AV13-#REF!)*$A$33/12</f>
        <v>#REF!</v>
      </c>
      <c r="AW33" s="3" t="e">
        <f>(AW13-#REF!)*$A$33/12</f>
        <v>#REF!</v>
      </c>
      <c r="AX33" s="3" t="e">
        <f>(AX13-#REF!)*$A$33/12</f>
        <v>#REF!</v>
      </c>
      <c r="AY33" s="3" t="e">
        <f>(AY13-#REF!)*$A$33/12</f>
        <v>#REF!</v>
      </c>
      <c r="AZ33" s="3" t="e">
        <f>(AZ13-#REF!)*$A$33/12</f>
        <v>#REF!</v>
      </c>
      <c r="BA33" s="3" t="e">
        <f>(BA13-#REF!)*$A$33/12</f>
        <v>#REF!</v>
      </c>
      <c r="BB33" s="3" t="e">
        <f>(BB13-#REF!)*$A$33/12</f>
        <v>#REF!</v>
      </c>
      <c r="BC33" s="3" t="e">
        <f>(BC13-#REF!)*$A$33/12</f>
        <v>#REF!</v>
      </c>
      <c r="BD33" s="3" t="e">
        <f>(BD13-#REF!)*$A$33/12</f>
        <v>#REF!</v>
      </c>
      <c r="BE33" s="3" t="e">
        <f>(BE13-#REF!)*$A$33/12</f>
        <v>#REF!</v>
      </c>
      <c r="BF33" s="3" t="e">
        <f>(BF13-#REF!)*$A$33/12</f>
        <v>#REF!</v>
      </c>
      <c r="BG33" s="3" t="e">
        <f>(BG13-#REF!)*$A$33/12</f>
        <v>#REF!</v>
      </c>
      <c r="BH33" s="3" t="e">
        <f>(BH13-#REF!)*$A$33/12</f>
        <v>#REF!</v>
      </c>
      <c r="BI33" s="3" t="e">
        <f>(BI13-#REF!)*$A$33/12</f>
        <v>#REF!</v>
      </c>
      <c r="BJ33" s="3" t="e">
        <f>(BJ13-#REF!)*$A$33/12</f>
        <v>#REF!</v>
      </c>
      <c r="BK33" s="3" t="e">
        <f>(BK13-#REF!)*$A$33/12</f>
        <v>#REF!</v>
      </c>
      <c r="BL33" s="3" t="e">
        <f>(BL13-#REF!)*$A$33/12</f>
        <v>#REF!</v>
      </c>
      <c r="BM33" s="3" t="e">
        <f>(BM13-#REF!)*$A$33/12</f>
        <v>#REF!</v>
      </c>
      <c r="BN33" s="3" t="e">
        <f>(BN13-#REF!)*$A$33/12</f>
        <v>#REF!</v>
      </c>
      <c r="BO33" s="3" t="e">
        <f>(BO13-#REF!)*$A$33/12</f>
        <v>#REF!</v>
      </c>
      <c r="BP33" s="3" t="e">
        <f>(BP13-#REF!)*$A$33/12</f>
        <v>#REF!</v>
      </c>
      <c r="BQ33" s="3" t="e">
        <f>(BQ13-#REF!)*$A$33/12</f>
        <v>#REF!</v>
      </c>
      <c r="BR33" s="3" t="e">
        <f>(BR13-#REF!)*$A$33/12</f>
        <v>#REF!</v>
      </c>
      <c r="BS33" s="3" t="e">
        <f>(BS13-#REF!)*$A$33/12</f>
        <v>#REF!</v>
      </c>
      <c r="BT33" s="3" t="e">
        <f>(BT13-#REF!)*$A$33/12</f>
        <v>#REF!</v>
      </c>
      <c r="BU33" s="3" t="e">
        <f>(BU13-#REF!)*$A$33/12</f>
        <v>#REF!</v>
      </c>
      <c r="BV33" s="3" t="e">
        <f>(BV13-#REF!)*$A$33/12</f>
        <v>#REF!</v>
      </c>
      <c r="BW33" s="3" t="e">
        <f>(BW13-#REF!)*$A$33/12</f>
        <v>#REF!</v>
      </c>
      <c r="BX33" s="3" t="e">
        <f>(BX13-#REF!)*$A$33/12</f>
        <v>#REF!</v>
      </c>
      <c r="BY33" s="3" t="e">
        <f>(BY13-#REF!)*$A$33/12</f>
        <v>#REF!</v>
      </c>
      <c r="BZ33" s="3" t="e">
        <f>(BZ13-#REF!)*$A$33/12</f>
        <v>#REF!</v>
      </c>
      <c r="CA33" s="3" t="e">
        <f>(CA13-#REF!)*$A$33/12</f>
        <v>#REF!</v>
      </c>
      <c r="CB33" s="3" t="e">
        <f>(CB13-#REF!)*$A$33/12</f>
        <v>#REF!</v>
      </c>
      <c r="CC33" s="3" t="e">
        <f>(CC13-#REF!)*$A$33/12</f>
        <v>#REF!</v>
      </c>
      <c r="CD33" s="3" t="e">
        <f>(CD13-#REF!)*$A$33/12</f>
        <v>#REF!</v>
      </c>
      <c r="CE33" s="3" t="e">
        <f>(CE13-#REF!)*$A$33/12</f>
        <v>#REF!</v>
      </c>
      <c r="CF33" s="3" t="e">
        <f>(CF13-#REF!)*$A$33/12</f>
        <v>#REF!</v>
      </c>
      <c r="CG33" s="3" t="e">
        <f>(CG13-#REF!)*$A$33/12</f>
        <v>#REF!</v>
      </c>
      <c r="CH33" s="3" t="e">
        <f>(CH13-#REF!)*$A$33/12</f>
        <v>#REF!</v>
      </c>
      <c r="CI33" s="3" t="e">
        <f>(CI13-#REF!)*$A$33/12</f>
        <v>#REF!</v>
      </c>
      <c r="CJ33" s="3" t="e">
        <f>(CJ13-#REF!)*$A$33/12</f>
        <v>#REF!</v>
      </c>
      <c r="CK33" s="3" t="e">
        <f>(CK13-#REF!)*$A$33/12</f>
        <v>#REF!</v>
      </c>
      <c r="CL33" s="3" t="e">
        <f>(CL13-#REF!)*$A$33/12</f>
        <v>#REF!</v>
      </c>
      <c r="CM33" s="3" t="e">
        <f>(CM13-#REF!)*$A$33/12</f>
        <v>#REF!</v>
      </c>
      <c r="CN33" s="3" t="e">
        <f>(CN13-#REF!)*$A$33/12</f>
        <v>#REF!</v>
      </c>
      <c r="CO33" s="3" t="e">
        <f>(CO13-#REF!)*$A$33/12</f>
        <v>#REF!</v>
      </c>
      <c r="CP33" s="3" t="e">
        <f>(CP13-#REF!)*$A$33/12</f>
        <v>#REF!</v>
      </c>
      <c r="CQ33" s="3" t="e">
        <f>(CQ13-#REF!)*$A$33/12</f>
        <v>#REF!</v>
      </c>
      <c r="CR33" s="3" t="e">
        <f>(CR13-#REF!)*$A$33/12</f>
        <v>#REF!</v>
      </c>
      <c r="CS33" s="3" t="e">
        <f>(CS13-#REF!)*$A$33/12</f>
        <v>#REF!</v>
      </c>
      <c r="CT33" s="3" t="e">
        <f>(CT13-#REF!)*$A$33/12</f>
        <v>#REF!</v>
      </c>
      <c r="CU33" s="3" t="e">
        <f>(CU13-#REF!)*$A$33/12</f>
        <v>#REF!</v>
      </c>
      <c r="CV33" s="3" t="e">
        <f>(CV13-#REF!)*$A$33/12</f>
        <v>#REF!</v>
      </c>
      <c r="CW33" s="3" t="e">
        <f>(CW13-#REF!)*$A$33/12</f>
        <v>#REF!</v>
      </c>
      <c r="CX33" s="3" t="e">
        <f>(CX13-#REF!)*$A$33/12</f>
        <v>#REF!</v>
      </c>
      <c r="CY33" s="3" t="e">
        <f>(CY13-#REF!)*$A$33/12</f>
        <v>#REF!</v>
      </c>
      <c r="CZ33" s="3" t="e">
        <f>(CZ13-#REF!)*$A$33/12</f>
        <v>#REF!</v>
      </c>
      <c r="DA33" s="3" t="e">
        <f>(DA13-#REF!)*$A$33/12</f>
        <v>#REF!</v>
      </c>
      <c r="DB33" s="3" t="e">
        <f>(DB13-#REF!)*$A$33/12</f>
        <v>#REF!</v>
      </c>
      <c r="DC33" s="3" t="e">
        <f>(DC13-#REF!)*$A$33/12</f>
        <v>#REF!</v>
      </c>
      <c r="DD33" s="3" t="e">
        <f>(DD13-#REF!)*$A$33/12</f>
        <v>#REF!</v>
      </c>
      <c r="DE33" s="3" t="e">
        <f>(DE13-#REF!)*$A$33/12</f>
        <v>#REF!</v>
      </c>
      <c r="DF33" s="3" t="e">
        <f>(DF13-#REF!)*$A$33/12</f>
        <v>#REF!</v>
      </c>
      <c r="DG33" s="3" t="e">
        <f>(DG13-#REF!)*$A$33/12</f>
        <v>#REF!</v>
      </c>
      <c r="DH33" s="3" t="e">
        <f>(DH13-#REF!)*$A$33/12</f>
        <v>#REF!</v>
      </c>
      <c r="DI33" s="3" t="e">
        <f>(DI13-#REF!)*$A$33/12</f>
        <v>#REF!</v>
      </c>
      <c r="DJ33" s="3" t="e">
        <f>(DJ13-#REF!)*$A$33/12</f>
        <v>#REF!</v>
      </c>
      <c r="DK33" s="3" t="e">
        <f>(DK13-#REF!)*$A$33/12</f>
        <v>#REF!</v>
      </c>
      <c r="DL33" s="3" t="e">
        <f>(DL13-#REF!)*$A$33/12</f>
        <v>#REF!</v>
      </c>
      <c r="DM33" s="3" t="e">
        <f>(DM13-#REF!)*$A$33/12</f>
        <v>#REF!</v>
      </c>
      <c r="DN33" s="3" t="e">
        <f>(DN13-#REF!)*$A$33/12</f>
        <v>#REF!</v>
      </c>
      <c r="DO33" s="3" t="e">
        <f>(DO13-#REF!)*$A$33/12</f>
        <v>#REF!</v>
      </c>
      <c r="DP33" s="3" t="e">
        <f>(DP13-#REF!)*$A$33/12</f>
        <v>#REF!</v>
      </c>
      <c r="DQ33" s="3" t="e">
        <f>(DQ13-#REF!)*$A$33/12</f>
        <v>#REF!</v>
      </c>
      <c r="DR33" s="3" t="e">
        <f>(DR13-#REF!)*$A$33/12</f>
        <v>#REF!</v>
      </c>
      <c r="DS33" s="3" t="e">
        <f>(DS13-#REF!)*$A$33/12</f>
        <v>#REF!</v>
      </c>
      <c r="DT33" s="3" t="e">
        <f>(DT13-#REF!)*$A$33/12</f>
        <v>#REF!</v>
      </c>
      <c r="DU33" s="3" t="e">
        <f>(DU13-#REF!)*$A$33/12</f>
        <v>#REF!</v>
      </c>
      <c r="DV33" s="3" t="e">
        <f>(DV13-#REF!)*$A$33/12</f>
        <v>#REF!</v>
      </c>
      <c r="DW33" s="3" t="e">
        <f>(DW13-#REF!)*$A$33/12</f>
        <v>#REF!</v>
      </c>
      <c r="DX33" s="3" t="e">
        <f>(DX13-#REF!)*$A$33/12</f>
        <v>#REF!</v>
      </c>
      <c r="DY33" s="3" t="e">
        <f>(DY13-#REF!)*$A$33/12</f>
        <v>#REF!</v>
      </c>
      <c r="DZ33" s="3" t="e">
        <f>(DZ13-#REF!)*$A$33/12</f>
        <v>#REF!</v>
      </c>
      <c r="EA33" s="3" t="e">
        <f>(EA13-#REF!)*$A$33/12</f>
        <v>#REF!</v>
      </c>
      <c r="EB33" s="3" t="e">
        <f>(EB13-#REF!)*$A$33/12</f>
        <v>#REF!</v>
      </c>
      <c r="EC33" s="3" t="e">
        <f>(EC13-#REF!)*$A$33/12</f>
        <v>#REF!</v>
      </c>
      <c r="ED33" s="3" t="e">
        <f>(ED13-#REF!)*$A$33/12</f>
        <v>#REF!</v>
      </c>
      <c r="EE33" s="3" t="e">
        <f>(EE13-#REF!)*$A$33/12</f>
        <v>#REF!</v>
      </c>
      <c r="EF33" s="3" t="e">
        <f>(EF13-#REF!)*$A$33/12</f>
        <v>#REF!</v>
      </c>
      <c r="EG33" s="3" t="e">
        <f>(EG13-#REF!)*$A$33/12</f>
        <v>#REF!</v>
      </c>
      <c r="EH33" s="3" t="e">
        <f>(EH13-#REF!)*$A$33/12</f>
        <v>#REF!</v>
      </c>
      <c r="EI33" s="3" t="e">
        <f>(EI13-#REF!)*$A$33/12</f>
        <v>#REF!</v>
      </c>
      <c r="EJ33" s="3" t="e">
        <f>(EJ13-#REF!)*$A$33/12</f>
        <v>#REF!</v>
      </c>
      <c r="EK33" s="3" t="e">
        <f>(EK13-#REF!)*$A$33/12</f>
        <v>#REF!</v>
      </c>
      <c r="EL33" s="3" t="e">
        <f>(EL13-#REF!)*$A$33/12</f>
        <v>#REF!</v>
      </c>
      <c r="EM33" s="3" t="e">
        <f>(EM13-#REF!)*$A$33/12</f>
        <v>#REF!</v>
      </c>
      <c r="EN33" s="3" t="e">
        <f>(EN13-#REF!)*$A$33/12</f>
        <v>#REF!</v>
      </c>
      <c r="EO33" s="3" t="e">
        <f>(EO13-#REF!)*$A$33/12</f>
        <v>#REF!</v>
      </c>
      <c r="EP33" s="3" t="e">
        <f>(EP13-#REF!)*$A$33/12</f>
        <v>#REF!</v>
      </c>
      <c r="EQ33" s="3" t="e">
        <f>(EQ13-#REF!)*$A$33/12</f>
        <v>#REF!</v>
      </c>
      <c r="ER33" s="3" t="e">
        <f>(ER13-#REF!)*$A$33/12</f>
        <v>#REF!</v>
      </c>
      <c r="ES33" s="3" t="e">
        <f>(ES13-#REF!)*$A$33/12</f>
        <v>#REF!</v>
      </c>
      <c r="ET33" s="3" t="e">
        <f>(ET13-#REF!)*$A$33/12</f>
        <v>#REF!</v>
      </c>
      <c r="EU33" s="3" t="e">
        <f>(EU13-#REF!)*$A$33/12</f>
        <v>#REF!</v>
      </c>
      <c r="EV33" s="3" t="e">
        <f>(EV13-#REF!)*$A$33/12</f>
        <v>#REF!</v>
      </c>
    </row>
    <row r="36" spans="1:152" x14ac:dyDescent="0.25">
      <c r="J36">
        <v>390</v>
      </c>
      <c r="K36">
        <v>150</v>
      </c>
      <c r="L36">
        <v>211</v>
      </c>
      <c r="M36">
        <f>SUM(J36:L36)/10*12</f>
        <v>901.19999999999993</v>
      </c>
      <c r="BK36" s="3" t="e">
        <f>BK20+BK21-BK32-BK33+BK16+BK17</f>
        <v>#REF!</v>
      </c>
    </row>
    <row r="40" spans="1:152" x14ac:dyDescent="0.25">
      <c r="C40" t="s">
        <v>2</v>
      </c>
      <c r="D40" t="s">
        <v>0</v>
      </c>
    </row>
    <row r="41" spans="1:152" x14ac:dyDescent="0.25">
      <c r="B41" t="s">
        <v>75</v>
      </c>
      <c r="C41" s="9">
        <v>0.4</v>
      </c>
      <c r="D41" s="9">
        <v>0.15</v>
      </c>
    </row>
    <row r="42" spans="1:152" x14ac:dyDescent="0.25">
      <c r="B42" t="s">
        <v>82</v>
      </c>
      <c r="C42">
        <f>50000*28.4</f>
        <v>1420000</v>
      </c>
      <c r="D42">
        <f>30000*28.4</f>
        <v>852000</v>
      </c>
    </row>
    <row r="43" spans="1:152" x14ac:dyDescent="0.25">
      <c r="B43" t="s">
        <v>76</v>
      </c>
      <c r="C43" s="9">
        <v>0.13</v>
      </c>
      <c r="D43" s="9">
        <v>0.16</v>
      </c>
    </row>
    <row r="44" spans="1:152" x14ac:dyDescent="0.25">
      <c r="B44" t="s">
        <v>85</v>
      </c>
      <c r="C44" s="6">
        <v>8.9999999999999993E-3</v>
      </c>
      <c r="D44" s="6">
        <v>8.9999999999999993E-3</v>
      </c>
    </row>
    <row r="45" spans="1:152" x14ac:dyDescent="0.25">
      <c r="A45" t="s">
        <v>88</v>
      </c>
      <c r="B45" t="s">
        <v>77</v>
      </c>
      <c r="C45" s="6">
        <v>5.0000000000000001E-3</v>
      </c>
      <c r="D45" s="6">
        <v>5.0000000000000001E-3</v>
      </c>
    </row>
    <row r="46" spans="1:152" x14ac:dyDescent="0.25">
      <c r="A46" t="s">
        <v>88</v>
      </c>
      <c r="B46" t="s">
        <v>78</v>
      </c>
      <c r="C46" s="50">
        <v>3.0000000000000001E-3</v>
      </c>
      <c r="D46" s="50">
        <f>5%/(1-D41)</f>
        <v>5.8823529411764712E-2</v>
      </c>
    </row>
    <row r="47" spans="1:152" x14ac:dyDescent="0.25">
      <c r="A47" t="s">
        <v>86</v>
      </c>
      <c r="B47" t="s">
        <v>77</v>
      </c>
      <c r="C47" s="9">
        <v>0.35</v>
      </c>
      <c r="D47" s="9">
        <v>0.45</v>
      </c>
    </row>
    <row r="48" spans="1:152" x14ac:dyDescent="0.25">
      <c r="A48" t="s">
        <v>86</v>
      </c>
      <c r="B48" t="s">
        <v>78</v>
      </c>
      <c r="C48" s="9">
        <v>0.45</v>
      </c>
      <c r="D48" s="9">
        <v>0.15</v>
      </c>
    </row>
    <row r="49" spans="1:242" x14ac:dyDescent="0.25">
      <c r="A49" t="s">
        <v>87</v>
      </c>
      <c r="B49" t="s">
        <v>77</v>
      </c>
      <c r="C49" s="65">
        <f>C45*C47</f>
        <v>1.7499999999999998E-3</v>
      </c>
      <c r="D49" s="6">
        <f t="shared" ref="D49:D50" si="29">D45*D47</f>
        <v>2.2500000000000003E-3</v>
      </c>
    </row>
    <row r="50" spans="1:242" x14ac:dyDescent="0.25">
      <c r="A50" t="s">
        <v>87</v>
      </c>
      <c r="B50" t="s">
        <v>78</v>
      </c>
      <c r="C50" s="6">
        <f>C46*C48</f>
        <v>1.3500000000000001E-3</v>
      </c>
      <c r="D50" s="6">
        <f t="shared" si="29"/>
        <v>8.8235294117647058E-3</v>
      </c>
    </row>
    <row r="51" spans="1:242" x14ac:dyDescent="0.25">
      <c r="B51" t="s">
        <v>79</v>
      </c>
      <c r="C51">
        <v>12</v>
      </c>
      <c r="D51">
        <v>12</v>
      </c>
    </row>
    <row r="52" spans="1:242" x14ac:dyDescent="0.25">
      <c r="B52" t="s">
        <v>80</v>
      </c>
      <c r="C52">
        <v>12</v>
      </c>
      <c r="D52">
        <v>12</v>
      </c>
    </row>
    <row r="53" spans="1:242" x14ac:dyDescent="0.25">
      <c r="B53" t="s">
        <v>81</v>
      </c>
      <c r="C53">
        <v>120</v>
      </c>
      <c r="D53">
        <v>48</v>
      </c>
    </row>
    <row r="54" spans="1:242" x14ac:dyDescent="0.25">
      <c r="B54" s="51" t="s">
        <v>83</v>
      </c>
      <c r="C54" s="52">
        <v>0</v>
      </c>
      <c r="D54" s="53">
        <v>0</v>
      </c>
    </row>
    <row r="55" spans="1:242" x14ac:dyDescent="0.25">
      <c r="B55" s="54" t="s">
        <v>84</v>
      </c>
      <c r="C55" s="55">
        <v>0</v>
      </c>
      <c r="D55" s="56">
        <v>0</v>
      </c>
    </row>
    <row r="56" spans="1:242" x14ac:dyDescent="0.25">
      <c r="B56" s="57">
        <v>44562</v>
      </c>
      <c r="C56" s="57">
        <v>44593</v>
      </c>
      <c r="D56" s="57">
        <v>44621</v>
      </c>
      <c r="E56" s="57">
        <v>44652</v>
      </c>
      <c r="F56" s="57">
        <v>44682</v>
      </c>
      <c r="G56" s="57">
        <v>44713</v>
      </c>
      <c r="H56" s="57">
        <v>44743</v>
      </c>
      <c r="I56" s="57">
        <v>44774</v>
      </c>
      <c r="J56" s="57">
        <v>44805</v>
      </c>
      <c r="K56" s="57">
        <v>44835</v>
      </c>
      <c r="L56" s="57">
        <v>44866</v>
      </c>
      <c r="M56" s="57">
        <v>44896</v>
      </c>
      <c r="N56" s="57">
        <v>44927</v>
      </c>
      <c r="O56" s="57">
        <v>44958</v>
      </c>
      <c r="P56" s="57">
        <v>44986</v>
      </c>
      <c r="Q56" s="57">
        <v>45017</v>
      </c>
      <c r="R56" s="57">
        <v>45047</v>
      </c>
      <c r="S56" s="57">
        <v>45078</v>
      </c>
      <c r="T56" s="57">
        <v>45108</v>
      </c>
      <c r="U56" s="57">
        <v>45139</v>
      </c>
      <c r="V56" s="57">
        <v>45170</v>
      </c>
      <c r="W56" s="57">
        <v>45200</v>
      </c>
      <c r="X56" s="57">
        <v>45231</v>
      </c>
      <c r="Y56" s="57">
        <v>45261</v>
      </c>
      <c r="Z56" s="57">
        <v>45292</v>
      </c>
      <c r="AA56" s="57">
        <v>45323</v>
      </c>
      <c r="AB56" s="57">
        <v>45352</v>
      </c>
      <c r="AC56" s="57">
        <v>45383</v>
      </c>
      <c r="AD56" s="57">
        <v>45413</v>
      </c>
      <c r="AE56" s="57">
        <v>45444</v>
      </c>
      <c r="AF56" s="57">
        <v>45474</v>
      </c>
      <c r="AG56" s="57">
        <v>45505</v>
      </c>
      <c r="AH56" s="57">
        <v>45536</v>
      </c>
      <c r="AI56" s="57">
        <v>45566</v>
      </c>
      <c r="AJ56" s="57">
        <v>45597</v>
      </c>
      <c r="AK56" s="57">
        <v>45627</v>
      </c>
      <c r="AL56" s="57">
        <v>45658</v>
      </c>
      <c r="AM56" s="57">
        <v>45689</v>
      </c>
      <c r="AN56" s="57">
        <v>45717</v>
      </c>
      <c r="AO56" s="57">
        <v>45748</v>
      </c>
      <c r="AP56" s="57">
        <v>45778</v>
      </c>
      <c r="AQ56" s="57">
        <v>45809</v>
      </c>
      <c r="AR56" s="57">
        <v>45839</v>
      </c>
      <c r="AS56" s="57">
        <v>45870</v>
      </c>
      <c r="AT56" s="57">
        <v>45901</v>
      </c>
      <c r="AU56" s="57">
        <v>45931</v>
      </c>
      <c r="AV56" s="57">
        <v>45962</v>
      </c>
      <c r="AW56" s="57">
        <v>45992</v>
      </c>
      <c r="AX56" s="57">
        <v>46023</v>
      </c>
      <c r="AY56" s="57">
        <v>46054</v>
      </c>
      <c r="AZ56" s="57">
        <v>46082</v>
      </c>
      <c r="BA56" s="57">
        <v>46113</v>
      </c>
      <c r="BB56" s="57">
        <v>46143</v>
      </c>
      <c r="BC56" s="57">
        <v>46174</v>
      </c>
      <c r="BD56" s="57">
        <v>46204</v>
      </c>
      <c r="BE56" s="57">
        <v>46235</v>
      </c>
      <c r="BF56" s="57">
        <v>46266</v>
      </c>
      <c r="BG56" s="57">
        <v>46296</v>
      </c>
      <c r="BH56" s="57">
        <v>46327</v>
      </c>
      <c r="BI56" s="57">
        <v>46357</v>
      </c>
      <c r="BJ56" s="57">
        <v>46388</v>
      </c>
      <c r="BK56" s="57">
        <v>46419</v>
      </c>
      <c r="BL56" s="57">
        <v>46447</v>
      </c>
      <c r="BM56" s="57">
        <v>46478</v>
      </c>
      <c r="BN56" s="57">
        <v>46508</v>
      </c>
      <c r="BO56" s="57">
        <v>46539</v>
      </c>
      <c r="BP56" s="57">
        <v>46569</v>
      </c>
      <c r="BQ56" s="57">
        <v>46600</v>
      </c>
      <c r="BR56" s="57">
        <v>46631</v>
      </c>
      <c r="BS56" s="57">
        <v>46661</v>
      </c>
      <c r="BT56" s="57">
        <v>46692</v>
      </c>
      <c r="BU56" s="57">
        <v>46722</v>
      </c>
      <c r="BV56" s="57">
        <v>46753</v>
      </c>
      <c r="BW56" s="57">
        <v>46784</v>
      </c>
      <c r="BX56" s="57">
        <v>46813</v>
      </c>
      <c r="BY56" s="57">
        <v>46844</v>
      </c>
      <c r="BZ56" s="57">
        <v>46874</v>
      </c>
      <c r="CA56" s="57">
        <v>46905</v>
      </c>
      <c r="CB56" s="57">
        <v>46935</v>
      </c>
      <c r="CC56" s="57">
        <v>46966</v>
      </c>
      <c r="CD56" s="57">
        <v>46997</v>
      </c>
      <c r="CE56" s="57">
        <v>47027</v>
      </c>
      <c r="CF56" s="57">
        <v>47058</v>
      </c>
      <c r="CG56" s="57">
        <v>47088</v>
      </c>
      <c r="CH56" s="57">
        <v>47119</v>
      </c>
      <c r="CI56" s="57">
        <v>47150</v>
      </c>
      <c r="CJ56" s="57">
        <v>47178</v>
      </c>
      <c r="CK56" s="57">
        <v>47209</v>
      </c>
      <c r="CL56" s="57">
        <v>47239</v>
      </c>
      <c r="CM56" s="57">
        <v>47270</v>
      </c>
      <c r="CN56" s="57">
        <v>47300</v>
      </c>
      <c r="CO56" s="57">
        <v>47331</v>
      </c>
      <c r="CP56" s="57">
        <v>47362</v>
      </c>
      <c r="CQ56" s="57">
        <v>47392</v>
      </c>
      <c r="CR56" s="57">
        <v>47423</v>
      </c>
      <c r="CS56" s="57">
        <v>47453</v>
      </c>
      <c r="CT56" s="57">
        <v>47484</v>
      </c>
      <c r="CU56" s="57">
        <v>47515</v>
      </c>
      <c r="CV56" s="57">
        <v>47543</v>
      </c>
      <c r="CW56" s="57">
        <v>47574</v>
      </c>
      <c r="CX56" s="57">
        <v>47604</v>
      </c>
      <c r="CY56" s="57">
        <v>47635</v>
      </c>
      <c r="CZ56" s="57">
        <v>47665</v>
      </c>
      <c r="DA56" s="57">
        <v>47696</v>
      </c>
      <c r="DB56" s="57">
        <v>47727</v>
      </c>
      <c r="DC56" s="57">
        <v>47757</v>
      </c>
      <c r="DD56" s="57">
        <v>47788</v>
      </c>
      <c r="DE56" s="57">
        <v>47818</v>
      </c>
      <c r="DF56" s="57">
        <v>47849</v>
      </c>
      <c r="DG56" s="57">
        <v>47880</v>
      </c>
      <c r="DH56" s="57">
        <v>47908</v>
      </c>
      <c r="DI56" s="57">
        <v>47939</v>
      </c>
      <c r="DJ56" s="57">
        <v>47969</v>
      </c>
      <c r="DK56" s="57">
        <v>48000</v>
      </c>
      <c r="DL56" s="57">
        <v>48030</v>
      </c>
      <c r="DM56" s="57">
        <v>48061</v>
      </c>
      <c r="DN56" s="57">
        <v>48092</v>
      </c>
      <c r="DO56" s="57">
        <v>48122</v>
      </c>
      <c r="DP56" s="57">
        <v>48153</v>
      </c>
      <c r="DQ56" s="57">
        <v>48183</v>
      </c>
      <c r="DR56" s="57">
        <v>48214</v>
      </c>
      <c r="DS56" s="57">
        <v>48245</v>
      </c>
      <c r="DT56" s="57">
        <v>48274</v>
      </c>
      <c r="DU56" s="57">
        <v>48305</v>
      </c>
      <c r="DV56" s="57">
        <v>48335</v>
      </c>
      <c r="DW56" s="57">
        <v>48366</v>
      </c>
      <c r="DX56" s="57">
        <v>48396</v>
      </c>
      <c r="DY56" s="57">
        <v>48427</v>
      </c>
      <c r="DZ56" s="57">
        <v>48458</v>
      </c>
      <c r="EA56" s="57">
        <v>48488</v>
      </c>
      <c r="EB56" s="57">
        <v>48519</v>
      </c>
      <c r="EC56" s="57">
        <v>48549</v>
      </c>
      <c r="ED56" s="57">
        <v>48580</v>
      </c>
      <c r="EE56" s="57">
        <v>48611</v>
      </c>
      <c r="EF56" s="57">
        <v>48639</v>
      </c>
      <c r="EG56" s="57">
        <v>48670</v>
      </c>
      <c r="EH56" s="57">
        <v>48700</v>
      </c>
      <c r="EI56" s="57">
        <v>48731</v>
      </c>
      <c r="EJ56" s="57">
        <v>48761</v>
      </c>
      <c r="EK56" s="57">
        <v>48792</v>
      </c>
      <c r="EL56" s="57">
        <v>48823</v>
      </c>
      <c r="EM56" s="57">
        <v>48853</v>
      </c>
      <c r="EN56" s="57">
        <v>48884</v>
      </c>
      <c r="EO56" s="57">
        <v>48914</v>
      </c>
      <c r="EP56" s="57">
        <v>48945</v>
      </c>
      <c r="EQ56" s="57">
        <v>48976</v>
      </c>
      <c r="ER56" s="57">
        <v>49004</v>
      </c>
      <c r="ES56" s="57">
        <v>49035</v>
      </c>
      <c r="ET56" s="57">
        <v>49065</v>
      </c>
      <c r="EU56" s="57">
        <v>49096</v>
      </c>
      <c r="EV56" s="57">
        <v>49126</v>
      </c>
      <c r="EW56" s="57">
        <v>49157</v>
      </c>
      <c r="EX56" s="57">
        <v>49188</v>
      </c>
      <c r="EY56" s="57">
        <v>49218</v>
      </c>
      <c r="EZ56" s="57">
        <v>49249</v>
      </c>
      <c r="FA56" s="57">
        <v>49279</v>
      </c>
      <c r="FB56" s="57">
        <v>49310</v>
      </c>
      <c r="FC56" s="57">
        <v>49341</v>
      </c>
      <c r="FD56" s="57">
        <v>49369</v>
      </c>
      <c r="FE56" s="57">
        <v>49400</v>
      </c>
      <c r="FF56" s="57">
        <v>49430</v>
      </c>
      <c r="FG56" s="57">
        <v>49461</v>
      </c>
      <c r="FH56" s="57">
        <v>49491</v>
      </c>
      <c r="FI56" s="57">
        <v>49522</v>
      </c>
      <c r="FJ56" s="57">
        <v>49553</v>
      </c>
      <c r="FK56" s="57">
        <v>49583</v>
      </c>
      <c r="FL56" s="57">
        <v>49614</v>
      </c>
      <c r="FM56" s="57">
        <v>49644</v>
      </c>
      <c r="FN56" s="57">
        <v>49675</v>
      </c>
      <c r="FO56" s="57">
        <v>49706</v>
      </c>
      <c r="FP56" s="57">
        <v>49735</v>
      </c>
      <c r="FQ56" s="57">
        <v>49766</v>
      </c>
      <c r="FR56" s="57">
        <v>49796</v>
      </c>
      <c r="FS56" s="57">
        <v>49827</v>
      </c>
      <c r="FT56" s="57">
        <v>49857</v>
      </c>
      <c r="FU56" s="57">
        <v>49888</v>
      </c>
      <c r="FV56" s="57">
        <v>49919</v>
      </c>
      <c r="FW56" s="57">
        <v>49949</v>
      </c>
      <c r="FX56" s="57">
        <v>49980</v>
      </c>
      <c r="FY56" s="57">
        <v>50010</v>
      </c>
      <c r="FZ56" s="57">
        <v>50041</v>
      </c>
      <c r="GA56" s="57">
        <v>50072</v>
      </c>
      <c r="GB56" s="57">
        <v>50100</v>
      </c>
      <c r="GC56" s="57">
        <v>50131</v>
      </c>
      <c r="GD56" s="57">
        <v>50161</v>
      </c>
      <c r="GE56" s="57">
        <v>50192</v>
      </c>
      <c r="GF56" s="57">
        <v>50222</v>
      </c>
      <c r="GG56" s="57">
        <v>50253</v>
      </c>
      <c r="GH56" s="57">
        <v>50284</v>
      </c>
      <c r="GI56" s="57">
        <v>50314</v>
      </c>
      <c r="GJ56" s="57">
        <v>50345</v>
      </c>
      <c r="GK56" s="57">
        <v>50375</v>
      </c>
      <c r="GL56" s="57">
        <v>50406</v>
      </c>
      <c r="GM56" s="57">
        <v>50437</v>
      </c>
      <c r="GN56" s="57">
        <v>50465</v>
      </c>
      <c r="GO56" s="57">
        <v>50496</v>
      </c>
      <c r="GP56" s="57">
        <v>50526</v>
      </c>
      <c r="GQ56" s="57">
        <v>50557</v>
      </c>
      <c r="GR56" s="57">
        <v>50587</v>
      </c>
      <c r="GS56" s="57">
        <v>50618</v>
      </c>
      <c r="GT56" s="57">
        <v>50649</v>
      </c>
      <c r="GU56" s="57">
        <v>50679</v>
      </c>
      <c r="GV56" s="57">
        <v>50710</v>
      </c>
      <c r="GW56" s="57">
        <v>50740</v>
      </c>
      <c r="GX56" s="57">
        <v>50771</v>
      </c>
      <c r="GY56" s="57">
        <v>50802</v>
      </c>
      <c r="GZ56" s="57">
        <v>50830</v>
      </c>
      <c r="HA56" s="57">
        <v>50861</v>
      </c>
      <c r="HB56" s="57">
        <v>50891</v>
      </c>
      <c r="HC56" s="57">
        <v>50922</v>
      </c>
      <c r="HD56" s="57">
        <v>50952</v>
      </c>
      <c r="HE56" s="57">
        <v>50983</v>
      </c>
      <c r="HF56" s="57">
        <v>51014</v>
      </c>
      <c r="HG56" s="57">
        <v>51044</v>
      </c>
      <c r="HH56" s="57">
        <v>51075</v>
      </c>
      <c r="HI56" s="57">
        <v>51105</v>
      </c>
      <c r="HJ56" s="57">
        <v>51136</v>
      </c>
      <c r="HK56" s="57">
        <v>51167</v>
      </c>
      <c r="HL56" s="57">
        <v>51196</v>
      </c>
      <c r="HM56" s="57">
        <v>51227</v>
      </c>
      <c r="HN56" s="57">
        <v>51257</v>
      </c>
      <c r="HO56" s="57">
        <v>51288</v>
      </c>
      <c r="HP56" s="57">
        <v>51318</v>
      </c>
      <c r="HQ56" s="57">
        <v>51349</v>
      </c>
      <c r="HR56" s="57">
        <v>51380</v>
      </c>
      <c r="HS56" s="57">
        <v>51410</v>
      </c>
      <c r="HT56" s="57">
        <v>51441</v>
      </c>
      <c r="HU56" s="57">
        <v>51471</v>
      </c>
      <c r="HV56" s="57">
        <v>51502</v>
      </c>
      <c r="HW56" s="57">
        <v>51533</v>
      </c>
      <c r="HX56" s="57">
        <v>51561</v>
      </c>
      <c r="HY56" s="57">
        <v>51592</v>
      </c>
      <c r="HZ56" s="57">
        <v>51622</v>
      </c>
      <c r="IA56" s="57">
        <v>51653</v>
      </c>
      <c r="IB56" s="57">
        <v>51683</v>
      </c>
      <c r="IC56" s="57">
        <v>51714</v>
      </c>
      <c r="ID56" s="57">
        <v>51745</v>
      </c>
      <c r="IE56" s="57">
        <v>51775</v>
      </c>
      <c r="IF56" s="57">
        <v>51806</v>
      </c>
      <c r="IG56" s="57">
        <v>51836</v>
      </c>
    </row>
    <row r="57" spans="1:242" x14ac:dyDescent="0.25">
      <c r="A57" s="7" t="s">
        <v>94</v>
      </c>
      <c r="B57">
        <v>0</v>
      </c>
      <c r="C57">
        <v>1</v>
      </c>
      <c r="D57">
        <v>2</v>
      </c>
      <c r="E57">
        <v>3</v>
      </c>
      <c r="F57">
        <v>4</v>
      </c>
      <c r="G57">
        <v>5</v>
      </c>
      <c r="H57">
        <v>6</v>
      </c>
      <c r="I57">
        <v>7</v>
      </c>
      <c r="J57">
        <v>8</v>
      </c>
      <c r="K57">
        <v>9</v>
      </c>
      <c r="L57">
        <v>10</v>
      </c>
      <c r="M57">
        <v>11</v>
      </c>
      <c r="N57">
        <v>12</v>
      </c>
      <c r="O57">
        <v>13</v>
      </c>
      <c r="P57">
        <v>14</v>
      </c>
      <c r="Q57">
        <v>15</v>
      </c>
      <c r="R57">
        <v>16</v>
      </c>
      <c r="S57">
        <v>17</v>
      </c>
      <c r="T57">
        <v>18</v>
      </c>
      <c r="U57">
        <v>19</v>
      </c>
      <c r="V57">
        <v>20</v>
      </c>
      <c r="W57">
        <v>21</v>
      </c>
      <c r="X57">
        <v>22</v>
      </c>
      <c r="Y57">
        <v>23</v>
      </c>
      <c r="Z57">
        <v>24</v>
      </c>
      <c r="AA57">
        <v>25</v>
      </c>
      <c r="AB57">
        <v>26</v>
      </c>
      <c r="AC57">
        <v>27</v>
      </c>
      <c r="AD57">
        <v>28</v>
      </c>
      <c r="AE57">
        <v>29</v>
      </c>
      <c r="AF57">
        <v>30</v>
      </c>
      <c r="AG57">
        <v>31</v>
      </c>
      <c r="AH57">
        <v>32</v>
      </c>
      <c r="AI57">
        <v>33</v>
      </c>
      <c r="AJ57">
        <v>34</v>
      </c>
      <c r="AK57">
        <v>35</v>
      </c>
      <c r="AL57">
        <v>36</v>
      </c>
      <c r="AM57">
        <v>37</v>
      </c>
      <c r="AN57">
        <v>38</v>
      </c>
      <c r="AO57">
        <v>39</v>
      </c>
      <c r="AP57">
        <v>40</v>
      </c>
      <c r="AQ57">
        <v>41</v>
      </c>
      <c r="AR57">
        <v>42</v>
      </c>
      <c r="AS57">
        <v>43</v>
      </c>
      <c r="AT57">
        <v>44</v>
      </c>
      <c r="AU57">
        <v>45</v>
      </c>
      <c r="AV57">
        <v>46</v>
      </c>
      <c r="AW57">
        <v>47</v>
      </c>
      <c r="AX57">
        <v>48</v>
      </c>
      <c r="AY57">
        <v>49</v>
      </c>
      <c r="AZ57">
        <v>50</v>
      </c>
      <c r="BA57">
        <v>51</v>
      </c>
      <c r="BB57">
        <v>52</v>
      </c>
      <c r="BC57">
        <v>53</v>
      </c>
      <c r="BD57">
        <v>54</v>
      </c>
      <c r="BE57">
        <v>55</v>
      </c>
      <c r="BF57">
        <v>56</v>
      </c>
      <c r="BG57">
        <v>57</v>
      </c>
      <c r="BH57">
        <v>58</v>
      </c>
      <c r="BI57">
        <v>59</v>
      </c>
      <c r="BJ57">
        <v>60</v>
      </c>
      <c r="BK57">
        <v>61</v>
      </c>
      <c r="BL57">
        <v>62</v>
      </c>
      <c r="BM57">
        <v>63</v>
      </c>
      <c r="BN57">
        <v>64</v>
      </c>
      <c r="BO57">
        <v>65</v>
      </c>
      <c r="BP57">
        <v>66</v>
      </c>
      <c r="BQ57">
        <v>67</v>
      </c>
      <c r="BR57">
        <v>68</v>
      </c>
      <c r="BS57">
        <v>69</v>
      </c>
      <c r="BT57">
        <v>70</v>
      </c>
      <c r="BU57">
        <v>71</v>
      </c>
      <c r="BV57">
        <v>72</v>
      </c>
      <c r="BW57">
        <v>73</v>
      </c>
      <c r="BX57">
        <v>74</v>
      </c>
      <c r="BY57">
        <v>75</v>
      </c>
      <c r="BZ57">
        <v>76</v>
      </c>
      <c r="CA57">
        <v>77</v>
      </c>
      <c r="CB57">
        <v>78</v>
      </c>
      <c r="CC57">
        <v>79</v>
      </c>
      <c r="CD57">
        <v>80</v>
      </c>
      <c r="CE57">
        <v>81</v>
      </c>
      <c r="CF57">
        <v>82</v>
      </c>
      <c r="CG57">
        <v>83</v>
      </c>
      <c r="CH57">
        <v>84</v>
      </c>
      <c r="CI57">
        <v>85</v>
      </c>
      <c r="CJ57">
        <v>86</v>
      </c>
      <c r="CK57">
        <v>87</v>
      </c>
      <c r="CL57">
        <v>88</v>
      </c>
      <c r="CM57">
        <v>89</v>
      </c>
      <c r="CN57">
        <v>90</v>
      </c>
      <c r="CO57">
        <v>91</v>
      </c>
      <c r="CP57">
        <v>92</v>
      </c>
      <c r="CQ57">
        <v>93</v>
      </c>
      <c r="CR57">
        <v>94</v>
      </c>
      <c r="CS57">
        <v>95</v>
      </c>
      <c r="CT57">
        <v>96</v>
      </c>
      <c r="CU57">
        <v>97</v>
      </c>
      <c r="CV57">
        <v>98</v>
      </c>
      <c r="CW57">
        <v>99</v>
      </c>
      <c r="CX57">
        <v>100</v>
      </c>
      <c r="CY57">
        <v>101</v>
      </c>
      <c r="CZ57">
        <v>102</v>
      </c>
      <c r="DA57">
        <v>103</v>
      </c>
      <c r="DB57">
        <v>104</v>
      </c>
      <c r="DC57">
        <v>105</v>
      </c>
      <c r="DD57">
        <v>106</v>
      </c>
      <c r="DE57">
        <v>107</v>
      </c>
      <c r="DF57">
        <v>108</v>
      </c>
      <c r="DG57">
        <v>109</v>
      </c>
      <c r="DH57">
        <v>110</v>
      </c>
      <c r="DI57">
        <v>111</v>
      </c>
      <c r="DJ57">
        <v>112</v>
      </c>
      <c r="DK57">
        <v>113</v>
      </c>
      <c r="DL57">
        <v>114</v>
      </c>
      <c r="DM57">
        <v>115</v>
      </c>
      <c r="DN57">
        <v>116</v>
      </c>
      <c r="DO57">
        <v>117</v>
      </c>
      <c r="DP57">
        <v>118</v>
      </c>
      <c r="DQ57">
        <v>119</v>
      </c>
      <c r="DR57">
        <v>120</v>
      </c>
      <c r="DS57">
        <v>121</v>
      </c>
      <c r="DT57">
        <v>122</v>
      </c>
      <c r="DU57">
        <v>123</v>
      </c>
      <c r="DV57">
        <v>124</v>
      </c>
      <c r="DW57">
        <v>125</v>
      </c>
      <c r="DX57">
        <v>126</v>
      </c>
      <c r="DY57">
        <v>127</v>
      </c>
      <c r="DZ57">
        <v>128</v>
      </c>
      <c r="EA57">
        <v>129</v>
      </c>
      <c r="EB57">
        <v>130</v>
      </c>
      <c r="EC57">
        <v>131</v>
      </c>
      <c r="ED57">
        <v>132</v>
      </c>
      <c r="EE57">
        <v>133</v>
      </c>
      <c r="EF57">
        <v>134</v>
      </c>
      <c r="EG57">
        <v>135</v>
      </c>
      <c r="EH57">
        <v>136</v>
      </c>
      <c r="EI57">
        <v>137</v>
      </c>
      <c r="EJ57">
        <v>138</v>
      </c>
      <c r="EK57">
        <v>139</v>
      </c>
      <c r="EL57">
        <v>140</v>
      </c>
      <c r="EM57">
        <v>141</v>
      </c>
      <c r="EN57">
        <v>142</v>
      </c>
      <c r="EO57">
        <v>143</v>
      </c>
      <c r="EP57">
        <v>144</v>
      </c>
      <c r="EQ57">
        <v>145</v>
      </c>
      <c r="ER57">
        <v>146</v>
      </c>
      <c r="ES57">
        <v>147</v>
      </c>
      <c r="ET57">
        <v>148</v>
      </c>
      <c r="EU57">
        <v>149</v>
      </c>
      <c r="EV57">
        <v>150</v>
      </c>
      <c r="EW57">
        <v>151</v>
      </c>
      <c r="EX57">
        <v>152</v>
      </c>
      <c r="EY57">
        <v>153</v>
      </c>
      <c r="EZ57">
        <v>154</v>
      </c>
      <c r="FA57">
        <v>155</v>
      </c>
      <c r="FB57">
        <v>156</v>
      </c>
      <c r="FC57">
        <v>157</v>
      </c>
      <c r="FD57">
        <v>158</v>
      </c>
      <c r="FE57">
        <v>159</v>
      </c>
      <c r="FF57">
        <v>160</v>
      </c>
      <c r="FG57">
        <v>161</v>
      </c>
      <c r="FH57">
        <v>162</v>
      </c>
      <c r="FI57">
        <v>163</v>
      </c>
      <c r="FJ57">
        <v>164</v>
      </c>
      <c r="FK57">
        <v>165</v>
      </c>
      <c r="FL57">
        <v>166</v>
      </c>
      <c r="FM57">
        <v>167</v>
      </c>
      <c r="FN57">
        <v>168</v>
      </c>
      <c r="FO57">
        <v>169</v>
      </c>
      <c r="FP57">
        <v>170</v>
      </c>
      <c r="FQ57">
        <v>171</v>
      </c>
      <c r="FR57">
        <v>172</v>
      </c>
      <c r="FS57">
        <v>173</v>
      </c>
      <c r="FT57">
        <v>174</v>
      </c>
      <c r="FU57">
        <v>175</v>
      </c>
      <c r="FV57">
        <v>176</v>
      </c>
      <c r="FW57">
        <v>177</v>
      </c>
      <c r="FX57">
        <v>178</v>
      </c>
      <c r="FY57">
        <v>179</v>
      </c>
      <c r="FZ57">
        <v>180</v>
      </c>
      <c r="GA57">
        <v>181</v>
      </c>
      <c r="GB57">
        <v>182</v>
      </c>
      <c r="GC57">
        <v>183</v>
      </c>
      <c r="GD57">
        <v>184</v>
      </c>
      <c r="GE57">
        <v>185</v>
      </c>
      <c r="GF57">
        <v>186</v>
      </c>
      <c r="GG57">
        <v>187</v>
      </c>
      <c r="GH57">
        <v>188</v>
      </c>
      <c r="GI57">
        <v>189</v>
      </c>
      <c r="GJ57">
        <v>190</v>
      </c>
      <c r="GK57">
        <v>191</v>
      </c>
      <c r="GL57">
        <v>192</v>
      </c>
      <c r="GM57">
        <v>193</v>
      </c>
      <c r="GN57">
        <v>194</v>
      </c>
      <c r="GO57">
        <v>195</v>
      </c>
      <c r="GP57">
        <v>196</v>
      </c>
      <c r="GQ57">
        <v>197</v>
      </c>
      <c r="GR57">
        <v>198</v>
      </c>
      <c r="GS57">
        <v>199</v>
      </c>
      <c r="GT57">
        <v>200</v>
      </c>
      <c r="GU57">
        <v>201</v>
      </c>
      <c r="GV57">
        <v>202</v>
      </c>
      <c r="GW57">
        <v>203</v>
      </c>
      <c r="GX57">
        <v>204</v>
      </c>
      <c r="GY57">
        <v>205</v>
      </c>
      <c r="GZ57">
        <v>206</v>
      </c>
      <c r="HA57">
        <v>207</v>
      </c>
      <c r="HB57">
        <v>208</v>
      </c>
      <c r="HC57">
        <v>209</v>
      </c>
      <c r="HD57">
        <v>210</v>
      </c>
      <c r="HE57">
        <v>211</v>
      </c>
      <c r="HF57">
        <v>212</v>
      </c>
      <c r="HG57">
        <v>213</v>
      </c>
      <c r="HH57">
        <v>214</v>
      </c>
      <c r="HI57">
        <v>215</v>
      </c>
      <c r="HJ57">
        <v>216</v>
      </c>
      <c r="HK57">
        <v>217</v>
      </c>
      <c r="HL57">
        <v>218</v>
      </c>
      <c r="HM57">
        <v>219</v>
      </c>
      <c r="HN57">
        <v>220</v>
      </c>
      <c r="HO57">
        <v>221</v>
      </c>
      <c r="HP57">
        <v>222</v>
      </c>
      <c r="HQ57">
        <v>223</v>
      </c>
      <c r="HR57">
        <v>224</v>
      </c>
      <c r="HS57">
        <v>225</v>
      </c>
      <c r="HT57">
        <v>226</v>
      </c>
      <c r="HU57">
        <v>227</v>
      </c>
      <c r="HV57">
        <v>228</v>
      </c>
      <c r="HW57">
        <v>229</v>
      </c>
      <c r="HX57">
        <v>230</v>
      </c>
      <c r="HY57">
        <v>231</v>
      </c>
      <c r="HZ57">
        <v>232</v>
      </c>
      <c r="IA57">
        <v>233</v>
      </c>
      <c r="IB57">
        <v>234</v>
      </c>
      <c r="IC57">
        <v>235</v>
      </c>
      <c r="ID57">
        <v>236</v>
      </c>
      <c r="IE57">
        <v>237</v>
      </c>
      <c r="IF57">
        <v>238</v>
      </c>
      <c r="IG57">
        <v>239</v>
      </c>
      <c r="IH57">
        <v>240</v>
      </c>
    </row>
    <row r="58" spans="1:242" x14ac:dyDescent="0.25">
      <c r="A58" t="s">
        <v>89</v>
      </c>
      <c r="B58">
        <f>C44*C42</f>
        <v>12779.999999999998</v>
      </c>
    </row>
    <row r="59" spans="1:242" x14ac:dyDescent="0.25">
      <c r="A59" t="s">
        <v>54</v>
      </c>
      <c r="B59">
        <f>IF(INT(B57/12)=(B57/12),$C$42*$C$45+$C$42/(1-$C$41)*$C$46,0)</f>
        <v>14200</v>
      </c>
      <c r="C59">
        <f t="shared" ref="C59:BI59" si="30">IF(INT(C57/12)=(C57/12),$C$42*$C$45+$C$42/(1-$C$41)*$C$46,0)</f>
        <v>0</v>
      </c>
      <c r="D59">
        <f t="shared" si="30"/>
        <v>0</v>
      </c>
      <c r="E59">
        <f t="shared" si="30"/>
        <v>0</v>
      </c>
      <c r="F59">
        <f t="shared" si="30"/>
        <v>0</v>
      </c>
      <c r="G59">
        <f t="shared" si="30"/>
        <v>0</v>
      </c>
      <c r="H59">
        <f t="shared" si="30"/>
        <v>0</v>
      </c>
      <c r="I59">
        <f t="shared" si="30"/>
        <v>0</v>
      </c>
      <c r="J59">
        <f t="shared" si="30"/>
        <v>0</v>
      </c>
      <c r="K59">
        <f t="shared" si="30"/>
        <v>0</v>
      </c>
      <c r="L59">
        <f t="shared" si="30"/>
        <v>0</v>
      </c>
      <c r="M59">
        <f>IF(INT(M57/12)=(M57/12),$C$42*$C$45+$C$42/(1-$C$41)*$C$46,0)</f>
        <v>0</v>
      </c>
      <c r="N59">
        <f t="shared" si="30"/>
        <v>14200</v>
      </c>
      <c r="O59">
        <f t="shared" si="30"/>
        <v>0</v>
      </c>
      <c r="P59">
        <f t="shared" si="30"/>
        <v>0</v>
      </c>
      <c r="Q59">
        <f t="shared" si="30"/>
        <v>0</v>
      </c>
      <c r="R59">
        <f t="shared" si="30"/>
        <v>0</v>
      </c>
      <c r="S59">
        <f t="shared" si="30"/>
        <v>0</v>
      </c>
      <c r="T59">
        <f t="shared" si="30"/>
        <v>0</v>
      </c>
      <c r="U59">
        <f t="shared" si="30"/>
        <v>0</v>
      </c>
      <c r="V59">
        <f t="shared" si="30"/>
        <v>0</v>
      </c>
      <c r="W59">
        <f t="shared" si="30"/>
        <v>0</v>
      </c>
      <c r="X59">
        <f t="shared" si="30"/>
        <v>0</v>
      </c>
      <c r="Y59">
        <f t="shared" si="30"/>
        <v>0</v>
      </c>
      <c r="Z59">
        <f t="shared" si="30"/>
        <v>14200</v>
      </c>
      <c r="AA59">
        <f t="shared" si="30"/>
        <v>0</v>
      </c>
      <c r="AB59">
        <f t="shared" si="30"/>
        <v>0</v>
      </c>
      <c r="AC59">
        <f t="shared" si="30"/>
        <v>0</v>
      </c>
      <c r="AD59">
        <f t="shared" si="30"/>
        <v>0</v>
      </c>
      <c r="AE59">
        <f t="shared" si="30"/>
        <v>0</v>
      </c>
      <c r="AF59">
        <f t="shared" si="30"/>
        <v>0</v>
      </c>
      <c r="AG59">
        <f t="shared" si="30"/>
        <v>0</v>
      </c>
      <c r="AH59">
        <f t="shared" si="30"/>
        <v>0</v>
      </c>
      <c r="AI59">
        <f t="shared" si="30"/>
        <v>0</v>
      </c>
      <c r="AJ59">
        <f t="shared" si="30"/>
        <v>0</v>
      </c>
      <c r="AK59">
        <f t="shared" si="30"/>
        <v>0</v>
      </c>
      <c r="AL59">
        <f t="shared" si="30"/>
        <v>14200</v>
      </c>
      <c r="AM59">
        <f t="shared" si="30"/>
        <v>0</v>
      </c>
      <c r="AN59">
        <f t="shared" si="30"/>
        <v>0</v>
      </c>
      <c r="AO59">
        <f t="shared" si="30"/>
        <v>0</v>
      </c>
      <c r="AP59">
        <f t="shared" si="30"/>
        <v>0</v>
      </c>
      <c r="AQ59">
        <f t="shared" si="30"/>
        <v>0</v>
      </c>
      <c r="AR59">
        <f t="shared" si="30"/>
        <v>0</v>
      </c>
      <c r="AS59">
        <f t="shared" si="30"/>
        <v>0</v>
      </c>
      <c r="AT59">
        <f t="shared" si="30"/>
        <v>0</v>
      </c>
      <c r="AU59">
        <f t="shared" si="30"/>
        <v>0</v>
      </c>
      <c r="AV59">
        <f t="shared" si="30"/>
        <v>0</v>
      </c>
      <c r="AW59">
        <f t="shared" si="30"/>
        <v>0</v>
      </c>
      <c r="AX59">
        <f t="shared" si="30"/>
        <v>14200</v>
      </c>
      <c r="AY59">
        <f t="shared" si="30"/>
        <v>0</v>
      </c>
      <c r="AZ59">
        <f t="shared" si="30"/>
        <v>0</v>
      </c>
      <c r="BA59">
        <f t="shared" si="30"/>
        <v>0</v>
      </c>
      <c r="BB59">
        <f t="shared" si="30"/>
        <v>0</v>
      </c>
      <c r="BC59">
        <f t="shared" si="30"/>
        <v>0</v>
      </c>
      <c r="BD59">
        <f t="shared" si="30"/>
        <v>0</v>
      </c>
      <c r="BE59">
        <f t="shared" si="30"/>
        <v>0</v>
      </c>
      <c r="BF59">
        <f t="shared" si="30"/>
        <v>0</v>
      </c>
      <c r="BG59">
        <f t="shared" si="30"/>
        <v>0</v>
      </c>
      <c r="BH59">
        <f t="shared" si="30"/>
        <v>0</v>
      </c>
      <c r="BI59">
        <f t="shared" si="30"/>
        <v>0</v>
      </c>
    </row>
    <row r="60" spans="1:242" x14ac:dyDescent="0.25">
      <c r="A60" t="s">
        <v>90</v>
      </c>
      <c r="B60" s="2">
        <v>39050</v>
      </c>
      <c r="C60" s="2">
        <v>38793.611111111109</v>
      </c>
      <c r="D60" s="2">
        <v>38537.222222222219</v>
      </c>
      <c r="E60" s="2">
        <v>38280.833333333328</v>
      </c>
      <c r="F60" s="2">
        <v>38024.444444444438</v>
      </c>
      <c r="G60" s="2">
        <v>37768.055555555555</v>
      </c>
      <c r="H60" s="2">
        <v>37511.666666666664</v>
      </c>
      <c r="I60" s="2">
        <v>37255.277777777774</v>
      </c>
      <c r="J60" s="2">
        <v>36998.888888888883</v>
      </c>
      <c r="K60" s="2">
        <v>36742.499999999993</v>
      </c>
      <c r="L60" s="2">
        <v>36486.111111111102</v>
      </c>
      <c r="M60" s="2">
        <v>36229.722222222219</v>
      </c>
      <c r="N60" s="2">
        <v>35973.333333333328</v>
      </c>
      <c r="O60" s="2">
        <v>35716.944444444438</v>
      </c>
      <c r="P60" s="2">
        <v>35460.555555555547</v>
      </c>
      <c r="Q60" s="2">
        <v>35204.166666666657</v>
      </c>
      <c r="R60" s="2">
        <v>34947.777777777766</v>
      </c>
      <c r="S60" s="2">
        <v>34691.388888888876</v>
      </c>
      <c r="T60" s="2">
        <v>34434.999999999993</v>
      </c>
      <c r="U60" s="2">
        <v>34178.611111111102</v>
      </c>
      <c r="V60" s="2">
        <v>33922.222222222212</v>
      </c>
      <c r="W60" s="2">
        <v>33665.833333333328</v>
      </c>
      <c r="X60" s="2">
        <v>33409.444444444438</v>
      </c>
      <c r="Y60" s="2">
        <v>33153.055555555547</v>
      </c>
      <c r="Z60" s="2">
        <v>32896.666666666657</v>
      </c>
      <c r="AA60" s="2">
        <v>32640.277777777774</v>
      </c>
      <c r="AB60" s="2">
        <v>32383.888888888883</v>
      </c>
      <c r="AC60" s="2">
        <v>32127.499999999993</v>
      </c>
      <c r="AD60" s="2">
        <v>31871.111111111106</v>
      </c>
      <c r="AE60" s="2">
        <v>31614.722222222215</v>
      </c>
      <c r="AF60" s="2">
        <v>31358.333333333328</v>
      </c>
      <c r="AG60" s="2">
        <v>31101.944444444442</v>
      </c>
      <c r="AH60" s="2">
        <v>30845.555555555551</v>
      </c>
      <c r="AI60" s="2">
        <v>30589.166666666664</v>
      </c>
      <c r="AJ60" s="2">
        <v>30332.777777777774</v>
      </c>
      <c r="AK60" s="2">
        <v>30076.388888888887</v>
      </c>
      <c r="AL60" s="2">
        <v>29819.999999999996</v>
      </c>
      <c r="AM60" s="2">
        <v>29563.611111111109</v>
      </c>
      <c r="AN60" s="2">
        <v>29307.222222222219</v>
      </c>
      <c r="AO60" s="2">
        <v>29050.833333333332</v>
      </c>
      <c r="AP60" s="2">
        <v>28794.444444444442</v>
      </c>
      <c r="AQ60" s="2">
        <v>28538.055555555555</v>
      </c>
      <c r="AR60" s="2">
        <v>28281.666666666664</v>
      </c>
      <c r="AS60" s="2">
        <v>28025.277777777774</v>
      </c>
      <c r="AT60" s="2">
        <v>27768.888888888887</v>
      </c>
      <c r="AU60" s="2">
        <v>27512.499999999996</v>
      </c>
      <c r="AV60" s="2">
        <v>27256.111111111106</v>
      </c>
      <c r="AW60" s="2">
        <v>26999.722222222219</v>
      </c>
      <c r="AX60" s="2">
        <v>26743.333333333328</v>
      </c>
      <c r="AY60" s="2">
        <v>26486.944444444442</v>
      </c>
      <c r="AZ60" s="2">
        <v>26230.555555555551</v>
      </c>
      <c r="BA60" s="2">
        <v>25974.166666666664</v>
      </c>
      <c r="BB60" s="2">
        <v>25717.777777777774</v>
      </c>
      <c r="BC60" s="2">
        <v>25461.388888888883</v>
      </c>
      <c r="BD60" s="2">
        <v>25204.999999999996</v>
      </c>
      <c r="BE60" s="2">
        <v>24948.611111111106</v>
      </c>
      <c r="BF60" s="2">
        <v>24692.222222222219</v>
      </c>
      <c r="BG60" s="2">
        <v>24435.833333333328</v>
      </c>
      <c r="BH60" s="2">
        <v>24179.444444444442</v>
      </c>
      <c r="BI60" s="2">
        <v>23923.055555555064</v>
      </c>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row>
    <row r="61" spans="1:242" x14ac:dyDescent="0.25">
      <c r="A61" t="s">
        <v>91</v>
      </c>
      <c r="B61" s="2">
        <f>B60+B59+B58-C42</f>
        <v>-1353970</v>
      </c>
      <c r="C61" s="2">
        <f t="shared" ref="C61:BN61" si="31">C60+C59+C58</f>
        <v>38793.611111111109</v>
      </c>
      <c r="D61" s="2">
        <f t="shared" si="31"/>
        <v>38537.222222222219</v>
      </c>
      <c r="E61" s="2">
        <f t="shared" si="31"/>
        <v>38280.833333333328</v>
      </c>
      <c r="F61" s="2">
        <f t="shared" si="31"/>
        <v>38024.444444444438</v>
      </c>
      <c r="G61" s="2">
        <f t="shared" si="31"/>
        <v>37768.055555555555</v>
      </c>
      <c r="H61" s="2">
        <f t="shared" si="31"/>
        <v>37511.666666666664</v>
      </c>
      <c r="I61" s="2">
        <f t="shared" si="31"/>
        <v>37255.277777777774</v>
      </c>
      <c r="J61" s="2">
        <f t="shared" si="31"/>
        <v>36998.888888888883</v>
      </c>
      <c r="K61" s="2">
        <f t="shared" si="31"/>
        <v>36742.499999999993</v>
      </c>
      <c r="L61" s="2">
        <f t="shared" si="31"/>
        <v>36486.111111111102</v>
      </c>
      <c r="M61" s="2">
        <f t="shared" si="31"/>
        <v>36229.722222222219</v>
      </c>
      <c r="N61" s="2">
        <f t="shared" si="31"/>
        <v>50173.333333333328</v>
      </c>
      <c r="O61" s="2">
        <f t="shared" si="31"/>
        <v>35716.944444444438</v>
      </c>
      <c r="P61" s="2">
        <f t="shared" si="31"/>
        <v>35460.555555555547</v>
      </c>
      <c r="Q61" s="2">
        <f t="shared" si="31"/>
        <v>35204.166666666657</v>
      </c>
      <c r="R61" s="2">
        <f t="shared" si="31"/>
        <v>34947.777777777766</v>
      </c>
      <c r="S61" s="2">
        <f t="shared" si="31"/>
        <v>34691.388888888876</v>
      </c>
      <c r="T61" s="2">
        <f t="shared" si="31"/>
        <v>34434.999999999993</v>
      </c>
      <c r="U61" s="2">
        <f t="shared" si="31"/>
        <v>34178.611111111102</v>
      </c>
      <c r="V61" s="2">
        <f t="shared" si="31"/>
        <v>33922.222222222212</v>
      </c>
      <c r="W61" s="2">
        <f t="shared" si="31"/>
        <v>33665.833333333328</v>
      </c>
      <c r="X61" s="2">
        <f t="shared" si="31"/>
        <v>33409.444444444438</v>
      </c>
      <c r="Y61" s="2">
        <f t="shared" si="31"/>
        <v>33153.055555555547</v>
      </c>
      <c r="Z61" s="2">
        <f t="shared" si="31"/>
        <v>47096.666666666657</v>
      </c>
      <c r="AA61" s="2">
        <f t="shared" si="31"/>
        <v>32640.277777777774</v>
      </c>
      <c r="AB61" s="2">
        <f t="shared" si="31"/>
        <v>32383.888888888883</v>
      </c>
      <c r="AC61" s="2">
        <f t="shared" si="31"/>
        <v>32127.499999999993</v>
      </c>
      <c r="AD61" s="2">
        <f t="shared" si="31"/>
        <v>31871.111111111106</v>
      </c>
      <c r="AE61" s="2">
        <f t="shared" si="31"/>
        <v>31614.722222222215</v>
      </c>
      <c r="AF61" s="2">
        <f t="shared" si="31"/>
        <v>31358.333333333328</v>
      </c>
      <c r="AG61" s="2">
        <f t="shared" si="31"/>
        <v>31101.944444444442</v>
      </c>
      <c r="AH61" s="2">
        <f t="shared" si="31"/>
        <v>30845.555555555551</v>
      </c>
      <c r="AI61" s="2">
        <f t="shared" si="31"/>
        <v>30589.166666666664</v>
      </c>
      <c r="AJ61" s="2">
        <f t="shared" si="31"/>
        <v>30332.777777777774</v>
      </c>
      <c r="AK61" s="2">
        <f t="shared" si="31"/>
        <v>30076.388888888887</v>
      </c>
      <c r="AL61" s="2">
        <f t="shared" si="31"/>
        <v>44020</v>
      </c>
      <c r="AM61" s="2">
        <f t="shared" si="31"/>
        <v>29563.611111111109</v>
      </c>
      <c r="AN61" s="2">
        <f t="shared" si="31"/>
        <v>29307.222222222219</v>
      </c>
      <c r="AO61" s="2">
        <f t="shared" si="31"/>
        <v>29050.833333333332</v>
      </c>
      <c r="AP61" s="2">
        <f t="shared" si="31"/>
        <v>28794.444444444442</v>
      </c>
      <c r="AQ61" s="2">
        <f t="shared" si="31"/>
        <v>28538.055555555555</v>
      </c>
      <c r="AR61" s="2">
        <f t="shared" si="31"/>
        <v>28281.666666666664</v>
      </c>
      <c r="AS61" s="2">
        <f t="shared" si="31"/>
        <v>28025.277777777774</v>
      </c>
      <c r="AT61" s="2">
        <f t="shared" si="31"/>
        <v>27768.888888888887</v>
      </c>
      <c r="AU61" s="2">
        <f t="shared" si="31"/>
        <v>27512.499999999996</v>
      </c>
      <c r="AV61" s="2">
        <f t="shared" si="31"/>
        <v>27256.111111111106</v>
      </c>
      <c r="AW61" s="2">
        <f t="shared" si="31"/>
        <v>26999.722222222219</v>
      </c>
      <c r="AX61" s="2">
        <f t="shared" si="31"/>
        <v>40943.333333333328</v>
      </c>
      <c r="AY61" s="2">
        <f t="shared" si="31"/>
        <v>26486.944444444442</v>
      </c>
      <c r="AZ61" s="2">
        <f t="shared" si="31"/>
        <v>26230.555555555551</v>
      </c>
      <c r="BA61" s="2">
        <f t="shared" si="31"/>
        <v>25974.166666666664</v>
      </c>
      <c r="BB61" s="2">
        <f t="shared" si="31"/>
        <v>25717.777777777774</v>
      </c>
      <c r="BC61" s="2">
        <f t="shared" si="31"/>
        <v>25461.388888888883</v>
      </c>
      <c r="BD61" s="2">
        <f t="shared" si="31"/>
        <v>25204.999999999996</v>
      </c>
      <c r="BE61" s="2">
        <f t="shared" si="31"/>
        <v>24948.611111111106</v>
      </c>
      <c r="BF61" s="2">
        <f t="shared" si="31"/>
        <v>24692.222222222219</v>
      </c>
      <c r="BG61" s="2">
        <f t="shared" si="31"/>
        <v>24435.833333333328</v>
      </c>
      <c r="BH61" s="2">
        <f t="shared" si="31"/>
        <v>24179.444444444442</v>
      </c>
      <c r="BI61" s="2">
        <f t="shared" si="31"/>
        <v>23923.055555555064</v>
      </c>
      <c r="BJ61" s="2">
        <f t="shared" si="31"/>
        <v>0</v>
      </c>
      <c r="BK61" s="2">
        <f t="shared" si="31"/>
        <v>0</v>
      </c>
      <c r="BL61" s="2">
        <f t="shared" si="31"/>
        <v>0</v>
      </c>
      <c r="BM61" s="2">
        <f t="shared" si="31"/>
        <v>0</v>
      </c>
      <c r="BN61" s="2">
        <f t="shared" si="31"/>
        <v>0</v>
      </c>
      <c r="BO61" s="2">
        <f t="shared" ref="BO61:DZ61" si="32">BO60+BO59+BO58</f>
        <v>0</v>
      </c>
      <c r="BP61" s="2">
        <f t="shared" si="32"/>
        <v>0</v>
      </c>
      <c r="BQ61" s="2">
        <f t="shared" si="32"/>
        <v>0</v>
      </c>
      <c r="BR61" s="2">
        <f t="shared" si="32"/>
        <v>0</v>
      </c>
      <c r="BS61" s="2">
        <f t="shared" si="32"/>
        <v>0</v>
      </c>
      <c r="BT61" s="2">
        <f t="shared" si="32"/>
        <v>0</v>
      </c>
      <c r="BU61" s="2">
        <f t="shared" si="32"/>
        <v>0</v>
      </c>
      <c r="BV61" s="2">
        <f t="shared" si="32"/>
        <v>0</v>
      </c>
      <c r="BW61" s="2">
        <f t="shared" si="32"/>
        <v>0</v>
      </c>
      <c r="BX61" s="2">
        <f t="shared" si="32"/>
        <v>0</v>
      </c>
      <c r="BY61" s="2">
        <f t="shared" si="32"/>
        <v>0</v>
      </c>
      <c r="BZ61" s="2">
        <f t="shared" si="32"/>
        <v>0</v>
      </c>
      <c r="CA61" s="2">
        <f t="shared" si="32"/>
        <v>0</v>
      </c>
      <c r="CB61" s="2">
        <f t="shared" si="32"/>
        <v>0</v>
      </c>
      <c r="CC61" s="2">
        <f t="shared" si="32"/>
        <v>0</v>
      </c>
      <c r="CD61" s="2">
        <f t="shared" si="32"/>
        <v>0</v>
      </c>
      <c r="CE61" s="2">
        <f t="shared" si="32"/>
        <v>0</v>
      </c>
      <c r="CF61" s="2">
        <f t="shared" si="32"/>
        <v>0</v>
      </c>
      <c r="CG61" s="2">
        <f t="shared" si="32"/>
        <v>0</v>
      </c>
      <c r="CH61" s="2">
        <f t="shared" si="32"/>
        <v>0</v>
      </c>
      <c r="CI61" s="2">
        <f t="shared" si="32"/>
        <v>0</v>
      </c>
      <c r="CJ61" s="2">
        <f t="shared" si="32"/>
        <v>0</v>
      </c>
      <c r="CK61" s="2">
        <f t="shared" si="32"/>
        <v>0</v>
      </c>
      <c r="CL61" s="2">
        <f t="shared" si="32"/>
        <v>0</v>
      </c>
      <c r="CM61" s="2">
        <f t="shared" si="32"/>
        <v>0</v>
      </c>
      <c r="CN61" s="2">
        <f t="shared" si="32"/>
        <v>0</v>
      </c>
      <c r="CO61" s="2">
        <f t="shared" si="32"/>
        <v>0</v>
      </c>
      <c r="CP61" s="2">
        <f t="shared" si="32"/>
        <v>0</v>
      </c>
      <c r="CQ61" s="2">
        <f t="shared" si="32"/>
        <v>0</v>
      </c>
      <c r="CR61" s="2">
        <f t="shared" si="32"/>
        <v>0</v>
      </c>
      <c r="CS61" s="2">
        <f t="shared" si="32"/>
        <v>0</v>
      </c>
      <c r="CT61" s="2">
        <f t="shared" si="32"/>
        <v>0</v>
      </c>
      <c r="CU61" s="2">
        <f t="shared" si="32"/>
        <v>0</v>
      </c>
      <c r="CV61" s="2">
        <f t="shared" si="32"/>
        <v>0</v>
      </c>
      <c r="CW61" s="2">
        <f t="shared" si="32"/>
        <v>0</v>
      </c>
      <c r="CX61" s="2">
        <f t="shared" si="32"/>
        <v>0</v>
      </c>
      <c r="CY61" s="2">
        <f t="shared" si="32"/>
        <v>0</v>
      </c>
      <c r="CZ61" s="2">
        <f t="shared" si="32"/>
        <v>0</v>
      </c>
      <c r="DA61" s="2">
        <f t="shared" si="32"/>
        <v>0</v>
      </c>
      <c r="DB61" s="2">
        <f t="shared" si="32"/>
        <v>0</v>
      </c>
      <c r="DC61" s="2">
        <f t="shared" si="32"/>
        <v>0</v>
      </c>
      <c r="DD61" s="2">
        <f t="shared" si="32"/>
        <v>0</v>
      </c>
      <c r="DE61" s="2">
        <f t="shared" si="32"/>
        <v>0</v>
      </c>
      <c r="DF61" s="2">
        <f t="shared" si="32"/>
        <v>0</v>
      </c>
      <c r="DG61" s="2">
        <f t="shared" si="32"/>
        <v>0</v>
      </c>
      <c r="DH61" s="2">
        <f t="shared" si="32"/>
        <v>0</v>
      </c>
      <c r="DI61" s="2">
        <f t="shared" si="32"/>
        <v>0</v>
      </c>
      <c r="DJ61" s="2">
        <f t="shared" si="32"/>
        <v>0</v>
      </c>
      <c r="DK61" s="2">
        <f t="shared" si="32"/>
        <v>0</v>
      </c>
      <c r="DL61" s="2">
        <f t="shared" si="32"/>
        <v>0</v>
      </c>
      <c r="DM61" s="2">
        <f t="shared" si="32"/>
        <v>0</v>
      </c>
      <c r="DN61" s="2">
        <f t="shared" si="32"/>
        <v>0</v>
      </c>
      <c r="DO61" s="2">
        <f t="shared" si="32"/>
        <v>0</v>
      </c>
      <c r="DP61" s="2">
        <f t="shared" si="32"/>
        <v>0</v>
      </c>
      <c r="DQ61" s="2">
        <f t="shared" si="32"/>
        <v>0</v>
      </c>
      <c r="DR61" s="2">
        <f t="shared" si="32"/>
        <v>0</v>
      </c>
      <c r="DS61" s="2">
        <f t="shared" si="32"/>
        <v>0</v>
      </c>
      <c r="DT61" s="2">
        <f t="shared" si="32"/>
        <v>0</v>
      </c>
      <c r="DU61" s="2">
        <f t="shared" si="32"/>
        <v>0</v>
      </c>
      <c r="DV61" s="2">
        <f t="shared" si="32"/>
        <v>0</v>
      </c>
      <c r="DW61" s="2">
        <f t="shared" si="32"/>
        <v>0</v>
      </c>
      <c r="DX61" s="2">
        <f t="shared" si="32"/>
        <v>0</v>
      </c>
      <c r="DY61" s="2">
        <f t="shared" si="32"/>
        <v>0</v>
      </c>
      <c r="DZ61" s="2">
        <f t="shared" si="32"/>
        <v>0</v>
      </c>
      <c r="EA61" s="2">
        <f t="shared" ref="EA61:GL61" si="33">EA60+EA59+EA58</f>
        <v>0</v>
      </c>
      <c r="EB61" s="2">
        <f t="shared" si="33"/>
        <v>0</v>
      </c>
      <c r="EC61" s="2">
        <f t="shared" si="33"/>
        <v>0</v>
      </c>
      <c r="ED61" s="2">
        <f t="shared" si="33"/>
        <v>0</v>
      </c>
      <c r="EE61" s="2">
        <f t="shared" si="33"/>
        <v>0</v>
      </c>
      <c r="EF61" s="2">
        <f t="shared" si="33"/>
        <v>0</v>
      </c>
      <c r="EG61" s="2">
        <f t="shared" si="33"/>
        <v>0</v>
      </c>
      <c r="EH61" s="2">
        <f t="shared" si="33"/>
        <v>0</v>
      </c>
      <c r="EI61" s="2">
        <f t="shared" si="33"/>
        <v>0</v>
      </c>
      <c r="EJ61" s="2">
        <f t="shared" si="33"/>
        <v>0</v>
      </c>
      <c r="EK61" s="2">
        <f t="shared" si="33"/>
        <v>0</v>
      </c>
      <c r="EL61" s="2">
        <f t="shared" si="33"/>
        <v>0</v>
      </c>
      <c r="EM61" s="2">
        <f t="shared" si="33"/>
        <v>0</v>
      </c>
      <c r="EN61" s="2">
        <f t="shared" si="33"/>
        <v>0</v>
      </c>
      <c r="EO61" s="2">
        <f t="shared" si="33"/>
        <v>0</v>
      </c>
      <c r="EP61" s="2">
        <f t="shared" si="33"/>
        <v>0</v>
      </c>
      <c r="EQ61" s="2">
        <f t="shared" si="33"/>
        <v>0</v>
      </c>
      <c r="ER61" s="2">
        <f t="shared" si="33"/>
        <v>0</v>
      </c>
      <c r="ES61" s="2">
        <f t="shared" si="33"/>
        <v>0</v>
      </c>
      <c r="ET61" s="2">
        <f t="shared" si="33"/>
        <v>0</v>
      </c>
      <c r="EU61" s="2">
        <f t="shared" si="33"/>
        <v>0</v>
      </c>
      <c r="EV61" s="2">
        <f t="shared" si="33"/>
        <v>0</v>
      </c>
      <c r="EW61" s="2">
        <f t="shared" si="33"/>
        <v>0</v>
      </c>
      <c r="EX61" s="2">
        <f t="shared" si="33"/>
        <v>0</v>
      </c>
      <c r="EY61" s="2">
        <f t="shared" si="33"/>
        <v>0</v>
      </c>
      <c r="EZ61" s="2">
        <f t="shared" si="33"/>
        <v>0</v>
      </c>
      <c r="FA61" s="2">
        <f t="shared" si="33"/>
        <v>0</v>
      </c>
      <c r="FB61" s="2">
        <f t="shared" si="33"/>
        <v>0</v>
      </c>
      <c r="FC61" s="2">
        <f t="shared" si="33"/>
        <v>0</v>
      </c>
      <c r="FD61" s="2">
        <f t="shared" si="33"/>
        <v>0</v>
      </c>
      <c r="FE61" s="2">
        <f t="shared" si="33"/>
        <v>0</v>
      </c>
      <c r="FF61" s="2">
        <f t="shared" si="33"/>
        <v>0</v>
      </c>
      <c r="FG61" s="2">
        <f t="shared" si="33"/>
        <v>0</v>
      </c>
      <c r="FH61" s="2">
        <f t="shared" si="33"/>
        <v>0</v>
      </c>
      <c r="FI61" s="2">
        <f t="shared" si="33"/>
        <v>0</v>
      </c>
      <c r="FJ61" s="2">
        <f t="shared" si="33"/>
        <v>0</v>
      </c>
      <c r="FK61" s="2">
        <f t="shared" si="33"/>
        <v>0</v>
      </c>
      <c r="FL61" s="2">
        <f t="shared" si="33"/>
        <v>0</v>
      </c>
      <c r="FM61" s="2">
        <f t="shared" si="33"/>
        <v>0</v>
      </c>
      <c r="FN61" s="2">
        <f t="shared" si="33"/>
        <v>0</v>
      </c>
      <c r="FO61" s="2">
        <f t="shared" si="33"/>
        <v>0</v>
      </c>
      <c r="FP61" s="2">
        <f t="shared" si="33"/>
        <v>0</v>
      </c>
      <c r="FQ61" s="2">
        <f t="shared" si="33"/>
        <v>0</v>
      </c>
      <c r="FR61" s="2">
        <f t="shared" si="33"/>
        <v>0</v>
      </c>
      <c r="FS61" s="2">
        <f t="shared" si="33"/>
        <v>0</v>
      </c>
      <c r="FT61" s="2">
        <f t="shared" si="33"/>
        <v>0</v>
      </c>
      <c r="FU61" s="2">
        <f t="shared" si="33"/>
        <v>0</v>
      </c>
      <c r="FV61" s="2">
        <f t="shared" si="33"/>
        <v>0</v>
      </c>
      <c r="FW61" s="2">
        <f t="shared" si="33"/>
        <v>0</v>
      </c>
      <c r="FX61" s="2">
        <f t="shared" si="33"/>
        <v>0</v>
      </c>
      <c r="FY61" s="2">
        <f t="shared" si="33"/>
        <v>0</v>
      </c>
      <c r="FZ61" s="2">
        <f t="shared" si="33"/>
        <v>0</v>
      </c>
      <c r="GA61" s="2">
        <f t="shared" si="33"/>
        <v>0</v>
      </c>
      <c r="GB61" s="2">
        <f t="shared" si="33"/>
        <v>0</v>
      </c>
      <c r="GC61" s="2">
        <f t="shared" si="33"/>
        <v>0</v>
      </c>
      <c r="GD61" s="2">
        <f t="shared" si="33"/>
        <v>0</v>
      </c>
      <c r="GE61" s="2">
        <f t="shared" si="33"/>
        <v>0</v>
      </c>
      <c r="GF61" s="2">
        <f t="shared" si="33"/>
        <v>0</v>
      </c>
      <c r="GG61" s="2">
        <f t="shared" si="33"/>
        <v>0</v>
      </c>
      <c r="GH61" s="2">
        <f t="shared" si="33"/>
        <v>0</v>
      </c>
      <c r="GI61" s="2">
        <f t="shared" si="33"/>
        <v>0</v>
      </c>
      <c r="GJ61" s="2">
        <f t="shared" si="33"/>
        <v>0</v>
      </c>
      <c r="GK61" s="2">
        <f t="shared" si="33"/>
        <v>0</v>
      </c>
      <c r="GL61" s="2">
        <f t="shared" si="33"/>
        <v>0</v>
      </c>
      <c r="GM61" s="2">
        <f t="shared" ref="GM61:IG61" si="34">GM60+GM59+GM58</f>
        <v>0</v>
      </c>
      <c r="GN61" s="2">
        <f t="shared" si="34"/>
        <v>0</v>
      </c>
      <c r="GO61" s="2">
        <f t="shared" si="34"/>
        <v>0</v>
      </c>
      <c r="GP61" s="2">
        <f t="shared" si="34"/>
        <v>0</v>
      </c>
      <c r="GQ61" s="2">
        <f t="shared" si="34"/>
        <v>0</v>
      </c>
      <c r="GR61" s="2">
        <f t="shared" si="34"/>
        <v>0</v>
      </c>
      <c r="GS61" s="2">
        <f t="shared" si="34"/>
        <v>0</v>
      </c>
      <c r="GT61" s="2">
        <f t="shared" si="34"/>
        <v>0</v>
      </c>
      <c r="GU61" s="2">
        <f t="shared" si="34"/>
        <v>0</v>
      </c>
      <c r="GV61" s="2">
        <f t="shared" si="34"/>
        <v>0</v>
      </c>
      <c r="GW61" s="2">
        <f t="shared" si="34"/>
        <v>0</v>
      </c>
      <c r="GX61" s="2">
        <f t="shared" si="34"/>
        <v>0</v>
      </c>
      <c r="GY61" s="2">
        <f t="shared" si="34"/>
        <v>0</v>
      </c>
      <c r="GZ61" s="2">
        <f t="shared" si="34"/>
        <v>0</v>
      </c>
      <c r="HA61" s="2">
        <f t="shared" si="34"/>
        <v>0</v>
      </c>
      <c r="HB61" s="2">
        <f t="shared" si="34"/>
        <v>0</v>
      </c>
      <c r="HC61" s="2">
        <f t="shared" si="34"/>
        <v>0</v>
      </c>
      <c r="HD61" s="2">
        <f t="shared" si="34"/>
        <v>0</v>
      </c>
      <c r="HE61" s="2">
        <f t="shared" si="34"/>
        <v>0</v>
      </c>
      <c r="HF61" s="2">
        <f t="shared" si="34"/>
        <v>0</v>
      </c>
      <c r="HG61" s="2">
        <f t="shared" si="34"/>
        <v>0</v>
      </c>
      <c r="HH61" s="2">
        <f t="shared" si="34"/>
        <v>0</v>
      </c>
      <c r="HI61" s="2">
        <f t="shared" si="34"/>
        <v>0</v>
      </c>
      <c r="HJ61" s="2">
        <f t="shared" si="34"/>
        <v>0</v>
      </c>
      <c r="HK61" s="2">
        <f t="shared" si="34"/>
        <v>0</v>
      </c>
      <c r="HL61" s="2">
        <f t="shared" si="34"/>
        <v>0</v>
      </c>
      <c r="HM61" s="2">
        <f t="shared" si="34"/>
        <v>0</v>
      </c>
      <c r="HN61" s="2">
        <f t="shared" si="34"/>
        <v>0</v>
      </c>
      <c r="HO61" s="2">
        <f t="shared" si="34"/>
        <v>0</v>
      </c>
      <c r="HP61" s="2">
        <f t="shared" si="34"/>
        <v>0</v>
      </c>
      <c r="HQ61" s="2">
        <f t="shared" si="34"/>
        <v>0</v>
      </c>
      <c r="HR61" s="2">
        <f t="shared" si="34"/>
        <v>0</v>
      </c>
      <c r="HS61" s="2">
        <f t="shared" si="34"/>
        <v>0</v>
      </c>
      <c r="HT61" s="2">
        <f t="shared" si="34"/>
        <v>0</v>
      </c>
      <c r="HU61" s="2">
        <f t="shared" si="34"/>
        <v>0</v>
      </c>
      <c r="HV61" s="2">
        <f t="shared" si="34"/>
        <v>0</v>
      </c>
      <c r="HW61" s="2">
        <f t="shared" si="34"/>
        <v>0</v>
      </c>
      <c r="HX61" s="2">
        <f t="shared" si="34"/>
        <v>0</v>
      </c>
      <c r="HY61" s="2">
        <f t="shared" si="34"/>
        <v>0</v>
      </c>
      <c r="HZ61" s="2">
        <f t="shared" si="34"/>
        <v>0</v>
      </c>
      <c r="IA61" s="2">
        <f t="shared" si="34"/>
        <v>0</v>
      </c>
      <c r="IB61" s="2">
        <f t="shared" si="34"/>
        <v>0</v>
      </c>
      <c r="IC61" s="2">
        <f t="shared" si="34"/>
        <v>0</v>
      </c>
      <c r="ID61" s="2">
        <f t="shared" si="34"/>
        <v>0</v>
      </c>
      <c r="IE61" s="2">
        <f t="shared" si="34"/>
        <v>0</v>
      </c>
      <c r="IF61" s="2">
        <f t="shared" si="34"/>
        <v>0</v>
      </c>
      <c r="IG61" s="2">
        <f t="shared" si="34"/>
        <v>0</v>
      </c>
      <c r="IH61" s="2"/>
    </row>
    <row r="62" spans="1:242" x14ac:dyDescent="0.25">
      <c r="A62" s="50">
        <f>XIRR(B61:IG61,B56:IG56)</f>
        <v>0.17228018641471868</v>
      </c>
    </row>
    <row r="63" spans="1:242" x14ac:dyDescent="0.25">
      <c r="A63">
        <v>1</v>
      </c>
    </row>
    <row r="65" spans="1:124" x14ac:dyDescent="0.25">
      <c r="A65" s="7" t="s">
        <v>95</v>
      </c>
    </row>
    <row r="66" spans="1:124" x14ac:dyDescent="0.25">
      <c r="A66" t="s">
        <v>89</v>
      </c>
      <c r="B66">
        <f>C44*C42</f>
        <v>12779.999999999998</v>
      </c>
    </row>
    <row r="67" spans="1:124" x14ac:dyDescent="0.25">
      <c r="A67" t="s">
        <v>54</v>
      </c>
      <c r="B67">
        <f>IF(INT(B57/12)=(B57/12),$C$42*$C$49+$C$42/(1-$C$41)*$C$50,0)</f>
        <v>5680</v>
      </c>
      <c r="C67">
        <f t="shared" ref="C67:BN67" si="35">IF(INT(C57/12)=(C57/12),$C$42*$C$49+$C$42/(1-$C$41)*$C$50,0)</f>
        <v>0</v>
      </c>
      <c r="D67">
        <f t="shared" si="35"/>
        <v>0</v>
      </c>
      <c r="E67">
        <f t="shared" si="35"/>
        <v>0</v>
      </c>
      <c r="F67">
        <f t="shared" si="35"/>
        <v>0</v>
      </c>
      <c r="G67">
        <f t="shared" si="35"/>
        <v>0</v>
      </c>
      <c r="H67">
        <f t="shared" si="35"/>
        <v>0</v>
      </c>
      <c r="I67">
        <f t="shared" si="35"/>
        <v>0</v>
      </c>
      <c r="J67">
        <f t="shared" si="35"/>
        <v>0</v>
      </c>
      <c r="K67">
        <f t="shared" si="35"/>
        <v>0</v>
      </c>
      <c r="L67">
        <f t="shared" si="35"/>
        <v>0</v>
      </c>
      <c r="M67">
        <f t="shared" si="35"/>
        <v>0</v>
      </c>
      <c r="N67">
        <f t="shared" si="35"/>
        <v>5680</v>
      </c>
      <c r="O67">
        <f t="shared" si="35"/>
        <v>0</v>
      </c>
      <c r="P67">
        <f t="shared" si="35"/>
        <v>0</v>
      </c>
      <c r="Q67">
        <f t="shared" si="35"/>
        <v>0</v>
      </c>
      <c r="R67">
        <f t="shared" si="35"/>
        <v>0</v>
      </c>
      <c r="S67">
        <f t="shared" si="35"/>
        <v>0</v>
      </c>
      <c r="T67">
        <f t="shared" si="35"/>
        <v>0</v>
      </c>
      <c r="U67">
        <f t="shared" si="35"/>
        <v>0</v>
      </c>
      <c r="V67">
        <f t="shared" si="35"/>
        <v>0</v>
      </c>
      <c r="W67">
        <f t="shared" si="35"/>
        <v>0</v>
      </c>
      <c r="X67">
        <f t="shared" si="35"/>
        <v>0</v>
      </c>
      <c r="Y67">
        <f t="shared" si="35"/>
        <v>0</v>
      </c>
      <c r="Z67">
        <f t="shared" si="35"/>
        <v>5680</v>
      </c>
      <c r="AA67">
        <f t="shared" si="35"/>
        <v>0</v>
      </c>
      <c r="AB67">
        <f t="shared" si="35"/>
        <v>0</v>
      </c>
      <c r="AC67">
        <f t="shared" si="35"/>
        <v>0</v>
      </c>
      <c r="AD67">
        <f t="shared" si="35"/>
        <v>0</v>
      </c>
      <c r="AE67">
        <f t="shared" si="35"/>
        <v>0</v>
      </c>
      <c r="AF67">
        <f t="shared" si="35"/>
        <v>0</v>
      </c>
      <c r="AG67">
        <f t="shared" si="35"/>
        <v>0</v>
      </c>
      <c r="AH67">
        <f t="shared" si="35"/>
        <v>0</v>
      </c>
      <c r="AI67">
        <f t="shared" si="35"/>
        <v>0</v>
      </c>
      <c r="AJ67">
        <f t="shared" si="35"/>
        <v>0</v>
      </c>
      <c r="AK67">
        <f t="shared" si="35"/>
        <v>0</v>
      </c>
      <c r="AL67">
        <f t="shared" si="35"/>
        <v>5680</v>
      </c>
      <c r="AM67">
        <f t="shared" si="35"/>
        <v>0</v>
      </c>
      <c r="AN67">
        <f t="shared" si="35"/>
        <v>0</v>
      </c>
      <c r="AO67">
        <f t="shared" si="35"/>
        <v>0</v>
      </c>
      <c r="AP67">
        <f t="shared" si="35"/>
        <v>0</v>
      </c>
      <c r="AQ67">
        <f t="shared" si="35"/>
        <v>0</v>
      </c>
      <c r="AR67">
        <f t="shared" si="35"/>
        <v>0</v>
      </c>
      <c r="AS67">
        <f t="shared" si="35"/>
        <v>0</v>
      </c>
      <c r="AT67">
        <f t="shared" si="35"/>
        <v>0</v>
      </c>
      <c r="AU67">
        <f t="shared" si="35"/>
        <v>0</v>
      </c>
      <c r="AV67">
        <f t="shared" si="35"/>
        <v>0</v>
      </c>
      <c r="AW67">
        <f t="shared" si="35"/>
        <v>0</v>
      </c>
      <c r="AX67">
        <f t="shared" si="35"/>
        <v>5680</v>
      </c>
      <c r="AY67">
        <f t="shared" si="35"/>
        <v>0</v>
      </c>
      <c r="AZ67">
        <f t="shared" si="35"/>
        <v>0</v>
      </c>
      <c r="BA67">
        <f t="shared" si="35"/>
        <v>0</v>
      </c>
      <c r="BB67">
        <f t="shared" si="35"/>
        <v>0</v>
      </c>
      <c r="BC67">
        <f t="shared" si="35"/>
        <v>0</v>
      </c>
      <c r="BD67">
        <f t="shared" si="35"/>
        <v>0</v>
      </c>
      <c r="BE67">
        <f t="shared" si="35"/>
        <v>0</v>
      </c>
      <c r="BF67">
        <f t="shared" si="35"/>
        <v>0</v>
      </c>
      <c r="BG67">
        <f t="shared" si="35"/>
        <v>0</v>
      </c>
      <c r="BH67">
        <f t="shared" si="35"/>
        <v>0</v>
      </c>
      <c r="BI67">
        <f t="shared" si="35"/>
        <v>0</v>
      </c>
      <c r="BJ67">
        <f t="shared" si="35"/>
        <v>5680</v>
      </c>
      <c r="BK67">
        <f t="shared" si="35"/>
        <v>0</v>
      </c>
      <c r="BL67">
        <f t="shared" si="35"/>
        <v>0</v>
      </c>
      <c r="BM67">
        <f t="shared" si="35"/>
        <v>0</v>
      </c>
      <c r="BN67">
        <f t="shared" si="35"/>
        <v>0</v>
      </c>
      <c r="BO67">
        <f t="shared" ref="BO67:DQ67" si="36">IF(INT(BO57/12)=(BO57/12),$C$42*$C$49+$C$42/(1-$C$41)*$C$50,0)</f>
        <v>0</v>
      </c>
      <c r="BP67">
        <f t="shared" si="36"/>
        <v>0</v>
      </c>
      <c r="BQ67">
        <f t="shared" si="36"/>
        <v>0</v>
      </c>
      <c r="BR67">
        <f t="shared" si="36"/>
        <v>0</v>
      </c>
      <c r="BS67">
        <f t="shared" si="36"/>
        <v>0</v>
      </c>
      <c r="BT67">
        <f t="shared" si="36"/>
        <v>0</v>
      </c>
      <c r="BU67">
        <f t="shared" si="36"/>
        <v>0</v>
      </c>
      <c r="BV67">
        <f t="shared" si="36"/>
        <v>5680</v>
      </c>
      <c r="BW67">
        <f t="shared" si="36"/>
        <v>0</v>
      </c>
      <c r="BX67">
        <f t="shared" si="36"/>
        <v>0</v>
      </c>
      <c r="BY67">
        <f t="shared" si="36"/>
        <v>0</v>
      </c>
      <c r="BZ67">
        <f t="shared" si="36"/>
        <v>0</v>
      </c>
      <c r="CA67">
        <f t="shared" si="36"/>
        <v>0</v>
      </c>
      <c r="CB67">
        <f t="shared" si="36"/>
        <v>0</v>
      </c>
      <c r="CC67">
        <f t="shared" si="36"/>
        <v>0</v>
      </c>
      <c r="CD67">
        <f t="shared" si="36"/>
        <v>0</v>
      </c>
      <c r="CE67">
        <f t="shared" si="36"/>
        <v>0</v>
      </c>
      <c r="CF67">
        <f t="shared" si="36"/>
        <v>0</v>
      </c>
      <c r="CG67">
        <f t="shared" si="36"/>
        <v>0</v>
      </c>
      <c r="CH67">
        <f t="shared" si="36"/>
        <v>5680</v>
      </c>
      <c r="CI67">
        <f t="shared" si="36"/>
        <v>0</v>
      </c>
      <c r="CJ67">
        <f t="shared" si="36"/>
        <v>0</v>
      </c>
      <c r="CK67">
        <f t="shared" si="36"/>
        <v>0</v>
      </c>
      <c r="CL67">
        <f t="shared" si="36"/>
        <v>0</v>
      </c>
      <c r="CM67">
        <f t="shared" si="36"/>
        <v>0</v>
      </c>
      <c r="CN67">
        <f t="shared" si="36"/>
        <v>0</v>
      </c>
      <c r="CO67">
        <f t="shared" si="36"/>
        <v>0</v>
      </c>
      <c r="CP67">
        <f t="shared" si="36"/>
        <v>0</v>
      </c>
      <c r="CQ67">
        <f t="shared" si="36"/>
        <v>0</v>
      </c>
      <c r="CR67">
        <f t="shared" si="36"/>
        <v>0</v>
      </c>
      <c r="CS67">
        <f t="shared" si="36"/>
        <v>0</v>
      </c>
      <c r="CT67">
        <f t="shared" si="36"/>
        <v>5680</v>
      </c>
      <c r="CU67">
        <f t="shared" si="36"/>
        <v>0</v>
      </c>
      <c r="CV67">
        <f t="shared" si="36"/>
        <v>0</v>
      </c>
      <c r="CW67">
        <f t="shared" si="36"/>
        <v>0</v>
      </c>
      <c r="CX67">
        <f t="shared" si="36"/>
        <v>0</v>
      </c>
      <c r="CY67">
        <f t="shared" si="36"/>
        <v>0</v>
      </c>
      <c r="CZ67">
        <f t="shared" si="36"/>
        <v>0</v>
      </c>
      <c r="DA67">
        <f t="shared" si="36"/>
        <v>0</v>
      </c>
      <c r="DB67">
        <f t="shared" si="36"/>
        <v>0</v>
      </c>
      <c r="DC67">
        <f t="shared" si="36"/>
        <v>0</v>
      </c>
      <c r="DD67">
        <f t="shared" si="36"/>
        <v>0</v>
      </c>
      <c r="DE67">
        <f t="shared" si="36"/>
        <v>0</v>
      </c>
      <c r="DF67">
        <f t="shared" si="36"/>
        <v>5680</v>
      </c>
      <c r="DG67">
        <f t="shared" si="36"/>
        <v>0</v>
      </c>
      <c r="DH67">
        <f t="shared" si="36"/>
        <v>0</v>
      </c>
      <c r="DI67">
        <f t="shared" si="36"/>
        <v>0</v>
      </c>
      <c r="DJ67">
        <f t="shared" si="36"/>
        <v>0</v>
      </c>
      <c r="DK67">
        <f t="shared" si="36"/>
        <v>0</v>
      </c>
      <c r="DL67">
        <f t="shared" si="36"/>
        <v>0</v>
      </c>
      <c r="DM67">
        <f t="shared" si="36"/>
        <v>0</v>
      </c>
      <c r="DN67">
        <f t="shared" si="36"/>
        <v>0</v>
      </c>
      <c r="DO67">
        <f t="shared" si="36"/>
        <v>0</v>
      </c>
      <c r="DP67">
        <f t="shared" si="36"/>
        <v>0</v>
      </c>
      <c r="DQ67">
        <f t="shared" si="36"/>
        <v>0</v>
      </c>
      <c r="DR67">
        <v>0</v>
      </c>
    </row>
    <row r="68" spans="1:124" x14ac:dyDescent="0.25">
      <c r="A68" t="s">
        <v>90</v>
      </c>
      <c r="B68">
        <v>-63616</v>
      </c>
      <c r="C68">
        <v>1994.2006666666639</v>
      </c>
      <c r="D68">
        <v>-11061.589026426365</v>
      </c>
      <c r="E68">
        <v>669.37376529287576</v>
      </c>
      <c r="F68">
        <v>276.50443531097881</v>
      </c>
      <c r="G68">
        <v>966.8587828529744</v>
      </c>
      <c r="H68">
        <v>1070.4371600339637</v>
      </c>
      <c r="I68">
        <v>1163.9575778877679</v>
      </c>
      <c r="J68">
        <v>1243.4427860444666</v>
      </c>
      <c r="K68">
        <v>1309.8632866989719</v>
      </c>
      <c r="L68">
        <v>1365.1635669548104</v>
      </c>
      <c r="M68">
        <v>1411.2353882413863</v>
      </c>
      <c r="N68">
        <v>1449.6833102626133</v>
      </c>
      <c r="O68">
        <v>1481.8113346583268</v>
      </c>
      <c r="P68">
        <v>1508.6657958027754</v>
      </c>
      <c r="Q68">
        <v>1531.0855935890067</v>
      </c>
      <c r="R68">
        <v>1549.7462706549832</v>
      </c>
      <c r="S68">
        <v>1565.1954640575641</v>
      </c>
      <c r="T68">
        <v>1577.8805056662677</v>
      </c>
      <c r="U68">
        <v>1588.1696669143766</v>
      </c>
      <c r="V68">
        <v>1596.3684835353779</v>
      </c>
      <c r="W68">
        <v>1602.7323382395953</v>
      </c>
      <c r="X68">
        <v>1607.4762125182642</v>
      </c>
      <c r="Y68">
        <v>1610.7822952320275</v>
      </c>
      <c r="Z68">
        <v>1612.8059620788608</v>
      </c>
      <c r="AA68">
        <v>1613.680509600812</v>
      </c>
      <c r="AB68">
        <v>1613.5209307178848</v>
      </c>
      <c r="AC68">
        <v>1612.4269474510911</v>
      </c>
      <c r="AD68">
        <v>1610.4854638532688</v>
      </c>
      <c r="AE68">
        <v>1607.7725631702833</v>
      </c>
      <c r="AF68">
        <v>1604.3551442386342</v>
      </c>
      <c r="AG68">
        <v>1600.2922703935346</v>
      </c>
      <c r="AH68">
        <v>1595.636287794041</v>
      </c>
      <c r="AI68">
        <v>1590.4337576518592</v>
      </c>
      <c r="AJ68">
        <v>1584.7262373733774</v>
      </c>
      <c r="AK68">
        <v>1578.5509383354402</v>
      </c>
      <c r="AL68">
        <v>1571.9412823821349</v>
      </c>
      <c r="AM68">
        <v>1564.927374740133</v>
      </c>
      <c r="AN68">
        <v>1557.5364076167916</v>
      </c>
      <c r="AO68">
        <v>1549.7930060351919</v>
      </c>
      <c r="AP68">
        <v>1541.7195253182927</v>
      </c>
      <c r="AQ68">
        <v>1533.3363079227365</v>
      </c>
      <c r="AR68">
        <v>1524.6619059570148</v>
      </c>
      <c r="AS68">
        <v>1515.7132746136485</v>
      </c>
      <c r="AT68">
        <v>1506.5059408573197</v>
      </c>
      <c r="AU68">
        <v>1497.0541509829618</v>
      </c>
      <c r="AV68">
        <v>1487.371000069088</v>
      </c>
      <c r="AW68">
        <v>1477.4685458648546</v>
      </c>
      <c r="AX68">
        <v>1467.3579092516266</v>
      </c>
      <c r="AY68">
        <v>1457.0493630872897</v>
      </c>
      <c r="AZ68">
        <v>1446.552410970472</v>
      </c>
      <c r="BA68">
        <v>1435.8758572308807</v>
      </c>
      <c r="BB68">
        <v>1425.0278692631491</v>
      </c>
      <c r="BC68">
        <v>1414.016033159337</v>
      </c>
      <c r="BD68">
        <v>1402.84740346321</v>
      </c>
      <c r="BE68">
        <v>1391.5285477525395</v>
      </c>
      <c r="BF68">
        <v>1380.0655866615807</v>
      </c>
      <c r="BG68">
        <v>1368.4642298722647</v>
      </c>
      <c r="BH68">
        <v>1356.7298085343837</v>
      </c>
      <c r="BI68">
        <v>1344.8673045134929</v>
      </c>
      <c r="BJ68">
        <v>1332.8813768151786</v>
      </c>
      <c r="BK68">
        <v>1320.7763854908881</v>
      </c>
      <c r="BL68">
        <v>1308.5564132900508</v>
      </c>
      <c r="BM68">
        <v>1296.2252852940965</v>
      </c>
      <c r="BN68">
        <v>1283.7865867357459</v>
      </c>
      <c r="BO68">
        <v>1271.2436791848877</v>
      </c>
      <c r="BP68">
        <v>1258.5997152595801</v>
      </c>
      <c r="BQ68">
        <v>1245.857652002237</v>
      </c>
      <c r="BR68">
        <v>1233.0202630432523</v>
      </c>
      <c r="BS68">
        <v>1220.0901496628539</v>
      </c>
      <c r="BT68">
        <v>1207.0697508439989</v>
      </c>
      <c r="BU68">
        <v>1193.9613524031765</v>
      </c>
      <c r="BV68">
        <v>1180.7670952712469</v>
      </c>
      <c r="BW68">
        <v>1167.4889829894228</v>
      </c>
      <c r="BX68">
        <v>1154.1288884768601</v>
      </c>
      <c r="BY68">
        <v>1140.6885601175863</v>
      </c>
      <c r="BZ68">
        <v>1127.169627208993</v>
      </c>
      <c r="CA68">
        <v>1113.5736048053968</v>
      </c>
      <c r="CB68">
        <v>1099.9018979856537</v>
      </c>
      <c r="CC68">
        <v>1086.1558055669502</v>
      </c>
      <c r="CD68">
        <v>1072.3365232793785</v>
      </c>
      <c r="CE68">
        <v>1058.4451464129534</v>
      </c>
      <c r="CF68">
        <v>1044.4826719383964</v>
      </c>
      <c r="CG68">
        <v>1030.4500000995849</v>
      </c>
      <c r="CH68">
        <v>1016.3479354665233</v>
      </c>
      <c r="CI68">
        <v>1002.1771874294341</v>
      </c>
      <c r="CJ68">
        <v>987.93837010679272</v>
      </c>
      <c r="CK68">
        <v>973.63200162832209</v>
      </c>
      <c r="CL68">
        <v>959.25850274205595</v>
      </c>
      <c r="CM68">
        <v>944.81819468036838</v>
      </c>
      <c r="CN68">
        <v>930.31129620115098</v>
      </c>
      <c r="CO68">
        <v>915.73791970011644</v>
      </c>
      <c r="CP68">
        <v>901.0980662616812</v>
      </c>
      <c r="CQ68">
        <v>886.3916194842086</v>
      </c>
      <c r="CR68">
        <v>871.61833787168052</v>
      </c>
      <c r="CS68">
        <v>856.7778455304956</v>
      </c>
      <c r="CT68">
        <v>841.86962083969593</v>
      </c>
      <c r="CU68">
        <v>826.89298267237928</v>
      </c>
      <c r="CV68">
        <v>811.8470736241793</v>
      </c>
      <c r="CW68">
        <v>796.73083954497224</v>
      </c>
      <c r="CX68">
        <v>781.54300445029821</v>
      </c>
      <c r="CY68">
        <v>766.28203958981794</v>
      </c>
      <c r="CZ68">
        <v>750.94612503278222</v>
      </c>
      <c r="DA68">
        <v>735.53310153876282</v>
      </c>
      <c r="DB68">
        <v>720.04040962959539</v>
      </c>
      <c r="DC68">
        <v>704.46501152855058</v>
      </c>
      <c r="DD68">
        <v>688.803289749942</v>
      </c>
      <c r="DE68">
        <v>673.05091323453689</v>
      </c>
      <c r="DF68">
        <v>657.20265735537919</v>
      </c>
      <c r="DG68">
        <v>641.25215667181487</v>
      </c>
      <c r="DH68">
        <v>625.19155673885098</v>
      </c>
      <c r="DI68">
        <v>609.01100917042891</v>
      </c>
      <c r="DJ68">
        <v>592.69791338739162</v>
      </c>
      <c r="DK68">
        <v>576.23572891543847</v>
      </c>
      <c r="DL68">
        <v>559.60201583488947</v>
      </c>
      <c r="DM68">
        <v>542.76498291106759</v>
      </c>
      <c r="DN68">
        <v>525.6768656092014</v>
      </c>
      <c r="DO68">
        <v>508.25966124365135</v>
      </c>
      <c r="DP68">
        <v>633.38663702858048</v>
      </c>
      <c r="DQ68">
        <v>555.85209150680532</v>
      </c>
      <c r="DR68">
        <v>526.55673071217018</v>
      </c>
    </row>
    <row r="69" spans="1:124" x14ac:dyDescent="0.25">
      <c r="A69" t="s">
        <v>93</v>
      </c>
      <c r="B69">
        <f>SUM(B66:B68)-C42</f>
        <v>-1465156</v>
      </c>
      <c r="C69">
        <f t="shared" ref="C69:BN69" si="37">SUM(C66:C68)</f>
        <v>1994.2006666666639</v>
      </c>
      <c r="D69">
        <f t="shared" si="37"/>
        <v>-11061.589026426365</v>
      </c>
      <c r="E69">
        <f t="shared" si="37"/>
        <v>669.37376529287576</v>
      </c>
      <c r="F69">
        <f t="shared" si="37"/>
        <v>276.50443531097881</v>
      </c>
      <c r="G69">
        <f t="shared" si="37"/>
        <v>966.8587828529744</v>
      </c>
      <c r="H69">
        <f t="shared" si="37"/>
        <v>1070.4371600339637</v>
      </c>
      <c r="I69">
        <f t="shared" si="37"/>
        <v>1163.9575778877679</v>
      </c>
      <c r="J69">
        <f t="shared" si="37"/>
        <v>1243.4427860444666</v>
      </c>
      <c r="K69">
        <f t="shared" si="37"/>
        <v>1309.8632866989719</v>
      </c>
      <c r="L69">
        <f t="shared" si="37"/>
        <v>1365.1635669548104</v>
      </c>
      <c r="M69">
        <f t="shared" si="37"/>
        <v>1411.2353882413863</v>
      </c>
      <c r="N69">
        <f t="shared" si="37"/>
        <v>7129.6833102626133</v>
      </c>
      <c r="O69">
        <f t="shared" si="37"/>
        <v>1481.8113346583268</v>
      </c>
      <c r="P69">
        <f t="shared" si="37"/>
        <v>1508.6657958027754</v>
      </c>
      <c r="Q69">
        <f t="shared" si="37"/>
        <v>1531.0855935890067</v>
      </c>
      <c r="R69">
        <f t="shared" si="37"/>
        <v>1549.7462706549832</v>
      </c>
      <c r="S69">
        <f t="shared" si="37"/>
        <v>1565.1954640575641</v>
      </c>
      <c r="T69">
        <f t="shared" si="37"/>
        <v>1577.8805056662677</v>
      </c>
      <c r="U69">
        <f t="shared" si="37"/>
        <v>1588.1696669143766</v>
      </c>
      <c r="V69">
        <f t="shared" si="37"/>
        <v>1596.3684835353779</v>
      </c>
      <c r="W69">
        <f t="shared" si="37"/>
        <v>1602.7323382395953</v>
      </c>
      <c r="X69">
        <f t="shared" si="37"/>
        <v>1607.4762125182642</v>
      </c>
      <c r="Y69">
        <f t="shared" si="37"/>
        <v>1610.7822952320275</v>
      </c>
      <c r="Z69">
        <f t="shared" si="37"/>
        <v>7292.8059620788608</v>
      </c>
      <c r="AA69">
        <f t="shared" si="37"/>
        <v>1613.680509600812</v>
      </c>
      <c r="AB69">
        <f t="shared" si="37"/>
        <v>1613.5209307178848</v>
      </c>
      <c r="AC69">
        <f t="shared" si="37"/>
        <v>1612.4269474510911</v>
      </c>
      <c r="AD69">
        <f t="shared" si="37"/>
        <v>1610.4854638532688</v>
      </c>
      <c r="AE69">
        <f t="shared" si="37"/>
        <v>1607.7725631702833</v>
      </c>
      <c r="AF69">
        <f t="shared" si="37"/>
        <v>1604.3551442386342</v>
      </c>
      <c r="AG69">
        <f t="shared" si="37"/>
        <v>1600.2922703935346</v>
      </c>
      <c r="AH69">
        <f t="shared" si="37"/>
        <v>1595.636287794041</v>
      </c>
      <c r="AI69">
        <f t="shared" si="37"/>
        <v>1590.4337576518592</v>
      </c>
      <c r="AJ69">
        <f t="shared" si="37"/>
        <v>1584.7262373733774</v>
      </c>
      <c r="AK69">
        <f t="shared" si="37"/>
        <v>1578.5509383354402</v>
      </c>
      <c r="AL69">
        <f t="shared" si="37"/>
        <v>7251.9412823821349</v>
      </c>
      <c r="AM69">
        <f t="shared" si="37"/>
        <v>1564.927374740133</v>
      </c>
      <c r="AN69">
        <f t="shared" si="37"/>
        <v>1557.5364076167916</v>
      </c>
      <c r="AO69">
        <f t="shared" si="37"/>
        <v>1549.7930060351919</v>
      </c>
      <c r="AP69">
        <f t="shared" si="37"/>
        <v>1541.7195253182927</v>
      </c>
      <c r="AQ69">
        <f t="shared" si="37"/>
        <v>1533.3363079227365</v>
      </c>
      <c r="AR69">
        <f t="shared" si="37"/>
        <v>1524.6619059570148</v>
      </c>
      <c r="AS69">
        <f t="shared" si="37"/>
        <v>1515.7132746136485</v>
      </c>
      <c r="AT69">
        <f t="shared" si="37"/>
        <v>1506.5059408573197</v>
      </c>
      <c r="AU69">
        <f t="shared" si="37"/>
        <v>1497.0541509829618</v>
      </c>
      <c r="AV69">
        <f t="shared" si="37"/>
        <v>1487.371000069088</v>
      </c>
      <c r="AW69">
        <f t="shared" si="37"/>
        <v>1477.4685458648546</v>
      </c>
      <c r="AX69">
        <f t="shared" si="37"/>
        <v>7147.3579092516266</v>
      </c>
      <c r="AY69">
        <f t="shared" si="37"/>
        <v>1457.0493630872897</v>
      </c>
      <c r="AZ69">
        <f t="shared" si="37"/>
        <v>1446.552410970472</v>
      </c>
      <c r="BA69">
        <f t="shared" si="37"/>
        <v>1435.8758572308807</v>
      </c>
      <c r="BB69">
        <f t="shared" si="37"/>
        <v>1425.0278692631491</v>
      </c>
      <c r="BC69">
        <f t="shared" si="37"/>
        <v>1414.016033159337</v>
      </c>
      <c r="BD69">
        <f t="shared" si="37"/>
        <v>1402.84740346321</v>
      </c>
      <c r="BE69">
        <f t="shared" si="37"/>
        <v>1391.5285477525395</v>
      </c>
      <c r="BF69">
        <f t="shared" si="37"/>
        <v>1380.0655866615807</v>
      </c>
      <c r="BG69">
        <f t="shared" si="37"/>
        <v>1368.4642298722647</v>
      </c>
      <c r="BH69">
        <f t="shared" si="37"/>
        <v>1356.7298085343837</v>
      </c>
      <c r="BI69">
        <f t="shared" si="37"/>
        <v>1344.8673045134929</v>
      </c>
      <c r="BJ69">
        <f t="shared" si="37"/>
        <v>7012.8813768151786</v>
      </c>
      <c r="BK69">
        <f t="shared" si="37"/>
        <v>1320.7763854908881</v>
      </c>
      <c r="BL69">
        <f t="shared" si="37"/>
        <v>1308.5564132900508</v>
      </c>
      <c r="BM69">
        <f t="shared" si="37"/>
        <v>1296.2252852940965</v>
      </c>
      <c r="BN69">
        <f t="shared" si="37"/>
        <v>1283.7865867357459</v>
      </c>
      <c r="BO69">
        <f t="shared" ref="BO69:DR69" si="38">SUM(BO66:BO68)</f>
        <v>1271.2436791848877</v>
      </c>
      <c r="BP69">
        <f t="shared" si="38"/>
        <v>1258.5997152595801</v>
      </c>
      <c r="BQ69">
        <f t="shared" si="38"/>
        <v>1245.857652002237</v>
      </c>
      <c r="BR69">
        <f t="shared" si="38"/>
        <v>1233.0202630432523</v>
      </c>
      <c r="BS69">
        <f t="shared" si="38"/>
        <v>1220.0901496628539</v>
      </c>
      <c r="BT69">
        <f t="shared" si="38"/>
        <v>1207.0697508439989</v>
      </c>
      <c r="BU69">
        <f t="shared" si="38"/>
        <v>1193.9613524031765</v>
      </c>
      <c r="BV69">
        <f t="shared" si="38"/>
        <v>6860.7670952712469</v>
      </c>
      <c r="BW69">
        <f t="shared" si="38"/>
        <v>1167.4889829894228</v>
      </c>
      <c r="BX69">
        <f t="shared" si="38"/>
        <v>1154.1288884768601</v>
      </c>
      <c r="BY69">
        <f t="shared" si="38"/>
        <v>1140.6885601175863</v>
      </c>
      <c r="BZ69">
        <f t="shared" si="38"/>
        <v>1127.169627208993</v>
      </c>
      <c r="CA69">
        <f t="shared" si="38"/>
        <v>1113.5736048053968</v>
      </c>
      <c r="CB69">
        <f t="shared" si="38"/>
        <v>1099.9018979856537</v>
      </c>
      <c r="CC69">
        <f t="shared" si="38"/>
        <v>1086.1558055669502</v>
      </c>
      <c r="CD69">
        <f t="shared" si="38"/>
        <v>1072.3365232793785</v>
      </c>
      <c r="CE69">
        <f t="shared" si="38"/>
        <v>1058.4451464129534</v>
      </c>
      <c r="CF69">
        <f t="shared" si="38"/>
        <v>1044.4826719383964</v>
      </c>
      <c r="CG69">
        <f t="shared" si="38"/>
        <v>1030.4500000995849</v>
      </c>
      <c r="CH69">
        <f t="shared" si="38"/>
        <v>6696.3479354665233</v>
      </c>
      <c r="CI69">
        <f t="shared" si="38"/>
        <v>1002.1771874294341</v>
      </c>
      <c r="CJ69">
        <f t="shared" si="38"/>
        <v>987.93837010679272</v>
      </c>
      <c r="CK69">
        <f t="shared" si="38"/>
        <v>973.63200162832209</v>
      </c>
      <c r="CL69">
        <f t="shared" si="38"/>
        <v>959.25850274205595</v>
      </c>
      <c r="CM69">
        <f t="shared" si="38"/>
        <v>944.81819468036838</v>
      </c>
      <c r="CN69">
        <f t="shared" si="38"/>
        <v>930.31129620115098</v>
      </c>
      <c r="CO69">
        <f t="shared" si="38"/>
        <v>915.73791970011644</v>
      </c>
      <c r="CP69">
        <f t="shared" si="38"/>
        <v>901.0980662616812</v>
      </c>
      <c r="CQ69">
        <f t="shared" si="38"/>
        <v>886.3916194842086</v>
      </c>
      <c r="CR69">
        <f t="shared" si="38"/>
        <v>871.61833787168052</v>
      </c>
      <c r="CS69">
        <f t="shared" si="38"/>
        <v>856.7778455304956</v>
      </c>
      <c r="CT69">
        <f t="shared" si="38"/>
        <v>6521.8696208396959</v>
      </c>
      <c r="CU69">
        <f t="shared" si="38"/>
        <v>826.89298267237928</v>
      </c>
      <c r="CV69">
        <f t="shared" si="38"/>
        <v>811.8470736241793</v>
      </c>
      <c r="CW69">
        <f t="shared" si="38"/>
        <v>796.73083954497224</v>
      </c>
      <c r="CX69">
        <f t="shared" si="38"/>
        <v>781.54300445029821</v>
      </c>
      <c r="CY69">
        <f t="shared" si="38"/>
        <v>766.28203958981794</v>
      </c>
      <c r="CZ69">
        <f t="shared" si="38"/>
        <v>750.94612503278222</v>
      </c>
      <c r="DA69">
        <f t="shared" si="38"/>
        <v>735.53310153876282</v>
      </c>
      <c r="DB69">
        <f t="shared" si="38"/>
        <v>720.04040962959539</v>
      </c>
      <c r="DC69">
        <f t="shared" si="38"/>
        <v>704.46501152855058</v>
      </c>
      <c r="DD69">
        <f t="shared" si="38"/>
        <v>688.803289749942</v>
      </c>
      <c r="DE69">
        <f t="shared" si="38"/>
        <v>673.05091323453689</v>
      </c>
      <c r="DF69">
        <f t="shared" si="38"/>
        <v>6337.2026573553794</v>
      </c>
      <c r="DG69">
        <f t="shared" si="38"/>
        <v>641.25215667181487</v>
      </c>
      <c r="DH69">
        <f t="shared" si="38"/>
        <v>625.19155673885098</v>
      </c>
      <c r="DI69">
        <f t="shared" si="38"/>
        <v>609.01100917042891</v>
      </c>
      <c r="DJ69">
        <f t="shared" si="38"/>
        <v>592.69791338739162</v>
      </c>
      <c r="DK69">
        <f t="shared" si="38"/>
        <v>576.23572891543847</v>
      </c>
      <c r="DL69">
        <f t="shared" si="38"/>
        <v>559.60201583488947</v>
      </c>
      <c r="DM69">
        <f t="shared" si="38"/>
        <v>542.76498291106759</v>
      </c>
      <c r="DN69">
        <f t="shared" si="38"/>
        <v>525.6768656092014</v>
      </c>
      <c r="DO69">
        <f t="shared" si="38"/>
        <v>508.25966124365135</v>
      </c>
      <c r="DP69">
        <f t="shared" si="38"/>
        <v>633.38663702858048</v>
      </c>
      <c r="DQ69">
        <f t="shared" si="38"/>
        <v>555.85209150680532</v>
      </c>
      <c r="DR69">
        <f t="shared" si="38"/>
        <v>526.55673071217018</v>
      </c>
      <c r="DS69" s="3">
        <f>SUM(B69:DR69)/10</f>
        <v>-128416.83971707267</v>
      </c>
      <c r="DT69" s="9">
        <f>DS69/C42</f>
        <v>-9.0434394166952578E-2</v>
      </c>
    </row>
    <row r="70" spans="1:124" x14ac:dyDescent="0.25">
      <c r="A70" s="9">
        <f>IRR(B69:DR69)</f>
        <v>-2.9118331311453471E-2</v>
      </c>
    </row>
    <row r="71" spans="1:124" x14ac:dyDescent="0.25">
      <c r="A71" s="7" t="s">
        <v>92</v>
      </c>
    </row>
    <row r="72" spans="1:124" x14ac:dyDescent="0.25">
      <c r="A72" t="s">
        <v>89</v>
      </c>
      <c r="B72" s="4">
        <f>D42*D44</f>
        <v>7667.9999999999991</v>
      </c>
    </row>
    <row r="73" spans="1:124" x14ac:dyDescent="0.25">
      <c r="A73" t="s">
        <v>54</v>
      </c>
      <c r="B73" s="4">
        <f t="shared" ref="B73:AW73" si="39">IF(INT(B57/12)=(B57/12),$D$42*$D$49+$D$42/(1-$D$41)*$D$50,0)</f>
        <v>10761.290657439446</v>
      </c>
      <c r="C73">
        <f t="shared" si="39"/>
        <v>0</v>
      </c>
      <c r="D73">
        <f t="shared" si="39"/>
        <v>0</v>
      </c>
      <c r="E73">
        <f t="shared" si="39"/>
        <v>0</v>
      </c>
      <c r="F73">
        <f t="shared" si="39"/>
        <v>0</v>
      </c>
      <c r="G73">
        <f t="shared" si="39"/>
        <v>0</v>
      </c>
      <c r="H73">
        <f t="shared" si="39"/>
        <v>0</v>
      </c>
      <c r="I73">
        <f t="shared" si="39"/>
        <v>0</v>
      </c>
      <c r="J73">
        <f t="shared" si="39"/>
        <v>0</v>
      </c>
      <c r="K73">
        <f t="shared" si="39"/>
        <v>0</v>
      </c>
      <c r="L73">
        <f t="shared" si="39"/>
        <v>0</v>
      </c>
      <c r="M73">
        <f t="shared" si="39"/>
        <v>0</v>
      </c>
      <c r="N73">
        <f t="shared" si="39"/>
        <v>10761.290657439446</v>
      </c>
      <c r="O73">
        <f t="shared" si="39"/>
        <v>0</v>
      </c>
      <c r="P73">
        <f t="shared" si="39"/>
        <v>0</v>
      </c>
      <c r="Q73">
        <f t="shared" si="39"/>
        <v>0</v>
      </c>
      <c r="R73">
        <f t="shared" si="39"/>
        <v>0</v>
      </c>
      <c r="S73">
        <f t="shared" si="39"/>
        <v>0</v>
      </c>
      <c r="T73">
        <f t="shared" si="39"/>
        <v>0</v>
      </c>
      <c r="U73">
        <f t="shared" si="39"/>
        <v>0</v>
      </c>
      <c r="V73">
        <f t="shared" si="39"/>
        <v>0</v>
      </c>
      <c r="W73">
        <f t="shared" si="39"/>
        <v>0</v>
      </c>
      <c r="X73">
        <f t="shared" si="39"/>
        <v>0</v>
      </c>
      <c r="Y73">
        <f t="shared" si="39"/>
        <v>0</v>
      </c>
      <c r="Z73">
        <f t="shared" si="39"/>
        <v>10761.290657439446</v>
      </c>
      <c r="AA73">
        <f t="shared" si="39"/>
        <v>0</v>
      </c>
      <c r="AB73">
        <f t="shared" si="39"/>
        <v>0</v>
      </c>
      <c r="AC73">
        <f t="shared" si="39"/>
        <v>0</v>
      </c>
      <c r="AD73">
        <f t="shared" si="39"/>
        <v>0</v>
      </c>
      <c r="AE73">
        <f t="shared" si="39"/>
        <v>0</v>
      </c>
      <c r="AF73">
        <f t="shared" si="39"/>
        <v>0</v>
      </c>
      <c r="AG73">
        <f t="shared" si="39"/>
        <v>0</v>
      </c>
      <c r="AH73">
        <f t="shared" si="39"/>
        <v>0</v>
      </c>
      <c r="AI73">
        <f t="shared" si="39"/>
        <v>0</v>
      </c>
      <c r="AJ73">
        <f t="shared" si="39"/>
        <v>0</v>
      </c>
      <c r="AK73">
        <f t="shared" si="39"/>
        <v>0</v>
      </c>
      <c r="AL73">
        <f t="shared" si="39"/>
        <v>10761.290657439446</v>
      </c>
      <c r="AM73">
        <f t="shared" si="39"/>
        <v>0</v>
      </c>
      <c r="AN73">
        <f t="shared" si="39"/>
        <v>0</v>
      </c>
      <c r="AO73">
        <f t="shared" si="39"/>
        <v>0</v>
      </c>
      <c r="AP73">
        <f t="shared" si="39"/>
        <v>0</v>
      </c>
      <c r="AQ73">
        <f t="shared" si="39"/>
        <v>0</v>
      </c>
      <c r="AR73">
        <f t="shared" si="39"/>
        <v>0</v>
      </c>
      <c r="AS73">
        <f t="shared" si="39"/>
        <v>0</v>
      </c>
      <c r="AT73">
        <f t="shared" si="39"/>
        <v>0</v>
      </c>
      <c r="AU73">
        <f t="shared" si="39"/>
        <v>0</v>
      </c>
      <c r="AV73">
        <f t="shared" si="39"/>
        <v>0</v>
      </c>
      <c r="AW73">
        <f t="shared" si="39"/>
        <v>0</v>
      </c>
    </row>
    <row r="74" spans="1:124" x14ac:dyDescent="0.25">
      <c r="A74" t="s">
        <v>90</v>
      </c>
      <c r="B74" s="4">
        <v>-38169.599999999999</v>
      </c>
      <c r="C74" s="4">
        <v>2882.6947822065849</v>
      </c>
      <c r="D74" s="4">
        <v>-9958.5613366510734</v>
      </c>
      <c r="E74" s="4">
        <v>576.37118987458871</v>
      </c>
      <c r="F74" s="4">
        <v>-2081.0755113101559</v>
      </c>
      <c r="G74" s="4">
        <v>1471.93337123322</v>
      </c>
      <c r="H74" s="4">
        <v>1715.3700331775626</v>
      </c>
      <c r="I74" s="4">
        <v>1898.9104938633291</v>
      </c>
      <c r="J74" s="4">
        <v>2037.4773907567705</v>
      </c>
      <c r="K74" s="4">
        <v>2142.3378288266304</v>
      </c>
      <c r="L74" s="4">
        <v>2221.5192737098041</v>
      </c>
      <c r="M74" s="4">
        <v>2280.7354470642558</v>
      </c>
      <c r="N74">
        <v>2324.1115782608094</v>
      </c>
      <c r="O74">
        <v>2354.6803501536251</v>
      </c>
      <c r="P74">
        <v>2374.7122193680971</v>
      </c>
      <c r="Q74">
        <v>2385.9362825688722</v>
      </c>
      <c r="R74">
        <v>2389.6900331238376</v>
      </c>
      <c r="S74">
        <v>2387.0226600816359</v>
      </c>
      <c r="T74">
        <v>2378.7675737670534</v>
      </c>
      <c r="U74">
        <v>2365.5942056736903</v>
      </c>
      <c r="V74">
        <v>2348.0456072339948</v>
      </c>
      <c r="W74">
        <v>2326.5661525499399</v>
      </c>
      <c r="X74">
        <v>2301.5222330621618</v>
      </c>
      <c r="Y74">
        <v>2273.2179131644298</v>
      </c>
      <c r="Z74">
        <v>2241.9069101341584</v>
      </c>
      <c r="AA74">
        <v>2207.8018561596018</v>
      </c>
      <c r="AB74">
        <v>2171.0815243370025</v>
      </c>
      <c r="AC74">
        <v>2131.8965099290444</v>
      </c>
      <c r="AD74">
        <v>2090.3737245159045</v>
      </c>
      <c r="AE74">
        <v>2046.6199654436364</v>
      </c>
      <c r="AF74">
        <v>2000.7247539217342</v>
      </c>
      <c r="AG74">
        <v>1952.7625839479324</v>
      </c>
      <c r="AH74">
        <v>1902.7946851283668</v>
      </c>
      <c r="AI74">
        <v>1850.8703711473704</v>
      </c>
      <c r="AJ74">
        <v>1797.0280186582481</v>
      </c>
      <c r="AK74">
        <v>1741.295695447518</v>
      </c>
      <c r="AL74">
        <v>1683.6914280789715</v>
      </c>
      <c r="AM74">
        <v>1624.2230624245517</v>
      </c>
      <c r="AN74">
        <v>1562.8876164701833</v>
      </c>
      <c r="AO74">
        <v>1499.6699365866407</v>
      </c>
      <c r="AP74">
        <v>1434.5403117036244</v>
      </c>
      <c r="AQ74">
        <v>1367.4503993294836</v>
      </c>
      <c r="AR74">
        <v>1298.3261949391656</v>
      </c>
      <c r="AS74">
        <v>1227.0553676477571</v>
      </c>
      <c r="AT74">
        <v>1153.4627293070844</v>
      </c>
      <c r="AU74">
        <v>1077.2572477153733</v>
      </c>
      <c r="AV74">
        <v>1361.2226168198326</v>
      </c>
      <c r="AW74">
        <v>1233.5904634976628</v>
      </c>
      <c r="AX74">
        <v>1104.3123006619428</v>
      </c>
    </row>
    <row r="75" spans="1:124" x14ac:dyDescent="0.25">
      <c r="A75" t="s">
        <v>93</v>
      </c>
      <c r="B75" s="3">
        <f>SUM(B72:B74)</f>
        <v>-19740.309342560555</v>
      </c>
      <c r="C75" s="3">
        <f t="shared" ref="C75:AW75" si="40">SUM(C72:C74)</f>
        <v>2882.6947822065849</v>
      </c>
      <c r="D75" s="3">
        <f t="shared" si="40"/>
        <v>-9958.5613366510734</v>
      </c>
      <c r="E75" s="3">
        <f t="shared" si="40"/>
        <v>576.37118987458871</v>
      </c>
      <c r="F75" s="3">
        <f t="shared" si="40"/>
        <v>-2081.0755113101559</v>
      </c>
      <c r="G75" s="3">
        <f t="shared" si="40"/>
        <v>1471.93337123322</v>
      </c>
      <c r="H75" s="3">
        <f t="shared" si="40"/>
        <v>1715.3700331775626</v>
      </c>
      <c r="I75" s="3">
        <f t="shared" si="40"/>
        <v>1898.9104938633291</v>
      </c>
      <c r="J75" s="3">
        <f t="shared" si="40"/>
        <v>2037.4773907567705</v>
      </c>
      <c r="K75" s="3">
        <f t="shared" si="40"/>
        <v>2142.3378288266304</v>
      </c>
      <c r="L75" s="3">
        <f t="shared" si="40"/>
        <v>2221.5192737098041</v>
      </c>
      <c r="M75" s="3">
        <f t="shared" si="40"/>
        <v>2280.7354470642558</v>
      </c>
      <c r="N75">
        <f t="shared" si="40"/>
        <v>13085.402235700254</v>
      </c>
      <c r="O75">
        <f t="shared" si="40"/>
        <v>2354.6803501536251</v>
      </c>
      <c r="P75">
        <f t="shared" si="40"/>
        <v>2374.7122193680971</v>
      </c>
      <c r="Q75">
        <f t="shared" si="40"/>
        <v>2385.9362825688722</v>
      </c>
      <c r="R75">
        <f t="shared" si="40"/>
        <v>2389.6900331238376</v>
      </c>
      <c r="S75">
        <f t="shared" si="40"/>
        <v>2387.0226600816359</v>
      </c>
      <c r="T75">
        <f t="shared" si="40"/>
        <v>2378.7675737670534</v>
      </c>
      <c r="U75">
        <f t="shared" si="40"/>
        <v>2365.5942056736903</v>
      </c>
      <c r="V75">
        <f t="shared" si="40"/>
        <v>2348.0456072339948</v>
      </c>
      <c r="W75">
        <f t="shared" si="40"/>
        <v>2326.5661525499399</v>
      </c>
      <c r="X75">
        <f t="shared" si="40"/>
        <v>2301.5222330621618</v>
      </c>
      <c r="Y75">
        <f t="shared" si="40"/>
        <v>2273.2179131644298</v>
      </c>
      <c r="Z75">
        <f t="shared" si="40"/>
        <v>13003.197567573603</v>
      </c>
      <c r="AA75">
        <f t="shared" si="40"/>
        <v>2207.8018561596018</v>
      </c>
      <c r="AB75">
        <f t="shared" si="40"/>
        <v>2171.0815243370025</v>
      </c>
      <c r="AC75">
        <f t="shared" si="40"/>
        <v>2131.8965099290444</v>
      </c>
      <c r="AD75">
        <f t="shared" si="40"/>
        <v>2090.3737245159045</v>
      </c>
      <c r="AE75">
        <f t="shared" si="40"/>
        <v>2046.6199654436364</v>
      </c>
      <c r="AF75">
        <f t="shared" si="40"/>
        <v>2000.7247539217342</v>
      </c>
      <c r="AG75">
        <f t="shared" si="40"/>
        <v>1952.7625839479324</v>
      </c>
      <c r="AH75">
        <f t="shared" si="40"/>
        <v>1902.7946851283668</v>
      </c>
      <c r="AI75">
        <f t="shared" si="40"/>
        <v>1850.8703711473704</v>
      </c>
      <c r="AJ75">
        <f t="shared" si="40"/>
        <v>1797.0280186582481</v>
      </c>
      <c r="AK75">
        <f t="shared" si="40"/>
        <v>1741.295695447518</v>
      </c>
      <c r="AL75">
        <f t="shared" si="40"/>
        <v>12444.982085518417</v>
      </c>
      <c r="AM75">
        <f t="shared" si="40"/>
        <v>1624.2230624245517</v>
      </c>
      <c r="AN75">
        <f t="shared" si="40"/>
        <v>1562.8876164701833</v>
      </c>
      <c r="AO75">
        <f t="shared" si="40"/>
        <v>1499.6699365866407</v>
      </c>
      <c r="AP75">
        <f t="shared" si="40"/>
        <v>1434.5403117036244</v>
      </c>
      <c r="AQ75">
        <f t="shared" si="40"/>
        <v>1367.4503993294836</v>
      </c>
      <c r="AR75">
        <f t="shared" si="40"/>
        <v>1298.3261949391656</v>
      </c>
      <c r="AS75">
        <f t="shared" si="40"/>
        <v>1227.0553676477571</v>
      </c>
      <c r="AT75">
        <f t="shared" si="40"/>
        <v>1153.4627293070844</v>
      </c>
      <c r="AU75">
        <f t="shared" si="40"/>
        <v>1077.2572477153733</v>
      </c>
      <c r="AV75">
        <f t="shared" si="40"/>
        <v>1361.2226168198326</v>
      </c>
      <c r="AW75">
        <f t="shared" si="40"/>
        <v>1233.5904634976628</v>
      </c>
      <c r="AX75">
        <f>SUM(B75:AW75)</f>
        <v>86599.676374808274</v>
      </c>
      <c r="AY75" s="3">
        <f>SUM(B75:AX75)</f>
        <v>173199.35274961655</v>
      </c>
      <c r="AZ75" s="3">
        <f>AY75/4</f>
        <v>43299.838187404137</v>
      </c>
      <c r="BA75" s="9">
        <f>AZ75/D42</f>
        <v>5.0821406323244292E-2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showWhiteSpace="0" view="pageLayout" topLeftCell="A4" zoomScale="75" zoomScaleNormal="100" zoomScalePageLayoutView="75" workbookViewId="0">
      <selection activeCell="E14" sqref="E14:F14"/>
    </sheetView>
  </sheetViews>
  <sheetFormatPr defaultRowHeight="15" x14ac:dyDescent="0.25"/>
  <cols>
    <col min="1" max="1" width="2.85546875" customWidth="1"/>
    <col min="2" max="2" width="7.5703125" customWidth="1"/>
    <col min="4" max="4" width="25.7109375" customWidth="1"/>
    <col min="5" max="5" width="1.5703125" customWidth="1"/>
    <col min="6" max="6" width="15.85546875" customWidth="1"/>
    <col min="7" max="7" width="11.140625" customWidth="1"/>
    <col min="8" max="8" width="9.140625" customWidth="1"/>
  </cols>
  <sheetData>
    <row r="1" spans="1:10" x14ac:dyDescent="0.25">
      <c r="A1" s="100"/>
      <c r="B1" s="100"/>
      <c r="C1" s="100"/>
      <c r="D1" s="100"/>
      <c r="E1" s="100"/>
      <c r="F1" s="100"/>
      <c r="G1" s="100"/>
      <c r="H1" s="100"/>
      <c r="I1" s="100"/>
      <c r="J1" s="100"/>
    </row>
    <row r="2" spans="1:10" x14ac:dyDescent="0.25">
      <c r="A2" s="100"/>
      <c r="B2" s="100"/>
      <c r="C2" s="100"/>
      <c r="D2" s="100"/>
      <c r="E2" s="100"/>
      <c r="F2" s="100"/>
      <c r="G2" s="100"/>
      <c r="H2" s="100"/>
      <c r="I2" s="100"/>
      <c r="J2" s="100"/>
    </row>
    <row r="3" spans="1:10" x14ac:dyDescent="0.25">
      <c r="A3" s="100"/>
      <c r="B3" s="100"/>
      <c r="C3" s="100"/>
      <c r="D3" s="100"/>
      <c r="E3" s="100"/>
      <c r="F3" s="100"/>
      <c r="G3" s="100"/>
      <c r="H3" s="100"/>
      <c r="I3" s="100"/>
      <c r="J3" s="100"/>
    </row>
    <row r="4" spans="1:10" x14ac:dyDescent="0.25">
      <c r="A4" s="100"/>
      <c r="B4" s="100"/>
      <c r="C4" s="100"/>
      <c r="D4" s="100"/>
      <c r="E4" s="100"/>
      <c r="F4" s="100"/>
      <c r="G4" s="100"/>
      <c r="H4" s="100"/>
      <c r="I4" s="100"/>
      <c r="J4" s="100"/>
    </row>
    <row r="5" spans="1:10" ht="15.75" x14ac:dyDescent="0.25">
      <c r="A5" s="100"/>
      <c r="B5" s="100"/>
      <c r="C5" s="100"/>
      <c r="D5" s="130" t="s">
        <v>130</v>
      </c>
      <c r="E5" s="100"/>
      <c r="F5" s="100"/>
      <c r="G5" s="100"/>
      <c r="H5" s="100"/>
      <c r="I5" s="100"/>
      <c r="J5" s="100"/>
    </row>
    <row r="6" spans="1:10" ht="15.75" x14ac:dyDescent="0.25">
      <c r="A6" s="100"/>
      <c r="B6" s="100"/>
      <c r="C6" s="100"/>
      <c r="D6" s="130" t="s">
        <v>131</v>
      </c>
      <c r="E6" s="100"/>
      <c r="F6" s="100"/>
      <c r="G6" s="100"/>
      <c r="H6" s="100"/>
      <c r="I6" s="100"/>
      <c r="J6" s="100"/>
    </row>
    <row r="7" spans="1:10" ht="15.75" x14ac:dyDescent="0.25">
      <c r="A7" s="100"/>
      <c r="B7" s="100"/>
      <c r="C7" s="100"/>
      <c r="D7" s="130" t="s">
        <v>176</v>
      </c>
      <c r="E7" s="100"/>
      <c r="F7" s="100"/>
      <c r="G7" s="100"/>
      <c r="H7" s="100"/>
      <c r="I7" s="100"/>
      <c r="J7" s="100"/>
    </row>
    <row r="8" spans="1:10" x14ac:dyDescent="0.25">
      <c r="A8" s="100"/>
      <c r="B8" s="100"/>
      <c r="C8" s="100"/>
      <c r="D8" s="100"/>
      <c r="E8" s="100"/>
      <c r="F8" s="100"/>
      <c r="G8" s="100"/>
      <c r="H8" s="100"/>
      <c r="I8" s="100"/>
      <c r="J8" s="100"/>
    </row>
    <row r="9" spans="1:10" ht="15" customHeight="1" x14ac:dyDescent="0.25">
      <c r="A9" s="131"/>
      <c r="B9" s="131"/>
      <c r="C9" s="131"/>
      <c r="D9" s="131"/>
      <c r="E9" s="131"/>
      <c r="F9" s="131"/>
      <c r="G9" s="131"/>
      <c r="H9" s="131"/>
      <c r="I9" s="131"/>
      <c r="J9" s="100"/>
    </row>
    <row r="10" spans="1:10" x14ac:dyDescent="0.25">
      <c r="A10" s="131"/>
      <c r="B10" s="169" t="s">
        <v>174</v>
      </c>
      <c r="C10" s="169"/>
      <c r="D10" s="169"/>
      <c r="E10" s="170">
        <v>600000</v>
      </c>
      <c r="F10" s="170"/>
      <c r="G10" s="131"/>
      <c r="H10" s="131"/>
      <c r="I10" s="131"/>
      <c r="J10" s="100"/>
    </row>
    <row r="11" spans="1:10" ht="15" hidden="1" customHeight="1" x14ac:dyDescent="0.25">
      <c r="A11" s="131"/>
      <c r="B11" s="169" t="s">
        <v>145</v>
      </c>
      <c r="C11" s="169"/>
      <c r="D11" s="169"/>
      <c r="E11" s="172" t="str">
        <f>CONCATENATE("(50%) ",TEXT( ROUND(E10*0.5,0),"# ##0₴"))</f>
        <v>(50%) 300 000₴</v>
      </c>
      <c r="F11" s="169"/>
      <c r="G11" s="131"/>
      <c r="H11" s="131"/>
      <c r="I11" s="131"/>
      <c r="J11" s="100"/>
    </row>
    <row r="12" spans="1:10" x14ac:dyDescent="0.25">
      <c r="A12" s="169" t="s">
        <v>175</v>
      </c>
      <c r="B12" s="169"/>
      <c r="C12" s="169"/>
      <c r="D12" s="169"/>
      <c r="E12" s="171">
        <f>E10*(50%)</f>
        <v>300000</v>
      </c>
      <c r="F12" s="171"/>
      <c r="G12" s="131"/>
      <c r="H12" s="131"/>
      <c r="I12" s="131"/>
      <c r="J12" s="100"/>
    </row>
    <row r="13" spans="1:10" x14ac:dyDescent="0.25">
      <c r="A13" s="131"/>
      <c r="B13" s="169" t="s">
        <v>133</v>
      </c>
      <c r="C13" s="169"/>
      <c r="D13" s="169"/>
      <c r="E13" s="170">
        <v>300000</v>
      </c>
      <c r="F13" s="170"/>
      <c r="G13" s="131"/>
      <c r="H13" s="131"/>
      <c r="I13" s="131"/>
      <c r="J13" s="100"/>
    </row>
    <row r="14" spans="1:10" x14ac:dyDescent="0.25">
      <c r="A14" s="131"/>
      <c r="B14" s="169" t="s">
        <v>132</v>
      </c>
      <c r="C14" s="169"/>
      <c r="D14" s="169"/>
      <c r="E14" s="173">
        <v>12</v>
      </c>
      <c r="F14" s="173"/>
      <c r="G14" s="131"/>
      <c r="H14" s="131"/>
      <c r="I14" s="131"/>
      <c r="J14" s="100"/>
    </row>
    <row r="15" spans="1:10" x14ac:dyDescent="0.25">
      <c r="A15" s="131"/>
      <c r="B15" s="169" t="s">
        <v>144</v>
      </c>
      <c r="C15" s="169"/>
      <c r="D15" s="169"/>
      <c r="E15" s="173" t="s">
        <v>127</v>
      </c>
      <c r="F15" s="173"/>
      <c r="G15" s="131"/>
      <c r="H15" s="131"/>
      <c r="I15" s="131"/>
      <c r="J15" s="100"/>
    </row>
    <row r="16" spans="1:10" x14ac:dyDescent="0.25">
      <c r="A16" s="131"/>
      <c r="B16" s="131"/>
      <c r="C16" s="131"/>
      <c r="D16" s="131"/>
      <c r="E16" s="131"/>
      <c r="F16" s="131"/>
      <c r="G16" s="131"/>
      <c r="H16" s="131"/>
      <c r="I16" s="131"/>
      <c r="J16" s="100"/>
    </row>
    <row r="17" spans="1:10" x14ac:dyDescent="0.25">
      <c r="A17" s="169" t="s">
        <v>134</v>
      </c>
      <c r="B17" s="169"/>
      <c r="C17" s="169"/>
      <c r="D17" s="169"/>
      <c r="E17" s="174">
        <f>Calc!J2</f>
        <v>5.0000000000000001E-3</v>
      </c>
      <c r="F17" s="169"/>
      <c r="G17" s="154">
        <f>E13*E17</f>
        <v>1500</v>
      </c>
      <c r="H17" s="131" t="s">
        <v>173</v>
      </c>
      <c r="I17" s="131"/>
      <c r="J17" s="100"/>
    </row>
    <row r="18" spans="1:10" x14ac:dyDescent="0.25">
      <c r="A18" s="169" t="s">
        <v>136</v>
      </c>
      <c r="B18" s="169"/>
      <c r="C18" s="169"/>
      <c r="D18" s="169"/>
      <c r="E18" s="174">
        <f>Calc!J3</f>
        <v>3.0000000000000001E-3</v>
      </c>
      <c r="F18" s="174"/>
      <c r="G18" s="154">
        <f>E10*E18</f>
        <v>1800</v>
      </c>
      <c r="H18" s="131"/>
      <c r="I18" s="131"/>
      <c r="J18" s="100"/>
    </row>
    <row r="19" spans="1:10" x14ac:dyDescent="0.25">
      <c r="A19" s="169" t="s">
        <v>137</v>
      </c>
      <c r="B19" s="169"/>
      <c r="C19" s="169"/>
      <c r="D19" s="169"/>
      <c r="E19" s="175">
        <v>8500</v>
      </c>
      <c r="F19" s="175"/>
      <c r="G19" s="132"/>
      <c r="H19" s="131"/>
      <c r="I19" s="131"/>
      <c r="J19" s="100"/>
    </row>
    <row r="20" spans="1:10" x14ac:dyDescent="0.25">
      <c r="A20" s="169" t="s">
        <v>138</v>
      </c>
      <c r="B20" s="169"/>
      <c r="C20" s="169"/>
      <c r="D20" s="169"/>
      <c r="E20" s="175">
        <v>3500</v>
      </c>
      <c r="F20" s="175"/>
      <c r="G20" s="132"/>
      <c r="H20" s="131"/>
      <c r="I20" s="131"/>
      <c r="J20" s="100"/>
    </row>
    <row r="21" spans="1:10" x14ac:dyDescent="0.25">
      <c r="A21" s="131"/>
      <c r="B21" s="131"/>
      <c r="C21" s="131"/>
      <c r="D21" s="131"/>
      <c r="E21" s="131"/>
      <c r="F21" s="131"/>
      <c r="G21" s="131"/>
      <c r="H21" s="131"/>
      <c r="I21" s="131"/>
      <c r="J21" s="100"/>
    </row>
    <row r="22" spans="1:10" x14ac:dyDescent="0.25">
      <c r="A22" s="169" t="s">
        <v>143</v>
      </c>
      <c r="B22" s="169"/>
      <c r="C22" s="169"/>
      <c r="D22" s="169"/>
      <c r="E22" s="174">
        <f>Calc!G1</f>
        <v>0.15989999999999999</v>
      </c>
      <c r="F22" s="174"/>
      <c r="G22" s="131"/>
      <c r="H22" s="131"/>
      <c r="I22" s="131"/>
      <c r="J22" s="100"/>
    </row>
    <row r="23" spans="1:10" x14ac:dyDescent="0.25">
      <c r="A23" s="169" t="s">
        <v>142</v>
      </c>
      <c r="B23" s="169"/>
      <c r="C23" s="169"/>
      <c r="D23" s="169"/>
      <c r="E23" s="174">
        <f ca="1">График!P257</f>
        <v>0.33103087544441223</v>
      </c>
      <c r="F23" s="174"/>
      <c r="G23" s="131"/>
      <c r="H23" s="131"/>
      <c r="I23" s="131"/>
      <c r="J23" s="100"/>
    </row>
    <row r="24" spans="1:10" x14ac:dyDescent="0.25">
      <c r="A24" s="131"/>
      <c r="B24" s="131"/>
      <c r="C24" s="131"/>
      <c r="D24" s="131"/>
      <c r="E24" s="131"/>
      <c r="F24" s="131"/>
      <c r="G24" s="131"/>
      <c r="H24" s="131"/>
      <c r="I24" s="131"/>
      <c r="J24" s="100"/>
    </row>
    <row r="25" spans="1:10" hidden="1" x14ac:dyDescent="0.25">
      <c r="A25" s="131"/>
      <c r="B25" s="131"/>
      <c r="C25" s="131"/>
      <c r="D25" s="155" t="s">
        <v>171</v>
      </c>
      <c r="E25" s="131"/>
      <c r="F25" s="154">
        <v>0</v>
      </c>
      <c r="G25" s="131"/>
      <c r="H25" s="131"/>
      <c r="I25" s="131"/>
      <c r="J25" s="100"/>
    </row>
    <row r="26" spans="1:10" x14ac:dyDescent="0.25">
      <c r="A26" s="131"/>
      <c r="B26" s="131"/>
      <c r="C26" s="131"/>
      <c r="D26" s="155" t="s">
        <v>170</v>
      </c>
      <c r="E26" s="131"/>
      <c r="F26" s="133">
        <f>E10*0.001</f>
        <v>600</v>
      </c>
      <c r="G26" s="131"/>
      <c r="H26" s="131"/>
      <c r="I26" s="131"/>
      <c r="J26" s="100"/>
    </row>
    <row r="27" spans="1:10" x14ac:dyDescent="0.25">
      <c r="A27" s="169" t="s">
        <v>141</v>
      </c>
      <c r="B27" s="169"/>
      <c r="C27" s="169"/>
      <c r="D27" s="169"/>
      <c r="E27" s="171">
        <f>0.99%*E13</f>
        <v>2969.9999999999995</v>
      </c>
      <c r="F27" s="171"/>
      <c r="G27" s="131"/>
      <c r="H27" s="131"/>
      <c r="I27" s="131"/>
      <c r="J27" s="100"/>
    </row>
    <row r="28" spans="1:10" x14ac:dyDescent="0.25">
      <c r="A28" s="169" t="s">
        <v>169</v>
      </c>
      <c r="B28" s="169"/>
      <c r="C28" s="169"/>
      <c r="D28" s="169"/>
      <c r="E28" s="176" t="str">
        <f>IF(E15="Ануїтет",Calc!C11+Calc!D11,"Згідно з графіком")</f>
        <v>Згідно з графіком</v>
      </c>
      <c r="F28" s="176"/>
      <c r="G28" s="131"/>
      <c r="H28" s="131"/>
      <c r="I28" s="131"/>
      <c r="J28" s="100"/>
    </row>
    <row r="29" spans="1:10" x14ac:dyDescent="0.25">
      <c r="A29" s="169" t="s">
        <v>139</v>
      </c>
      <c r="B29" s="169"/>
      <c r="C29" s="169"/>
      <c r="D29" s="169"/>
      <c r="E29" s="171">
        <f>SUM(Calc!J11:J250,Calc!E10,Calc!I10)-Calc!D3+F25+F26</f>
        <v>42153.75</v>
      </c>
      <c r="F29" s="171"/>
      <c r="G29" s="131"/>
      <c r="H29" s="131"/>
      <c r="I29" s="131"/>
      <c r="J29" s="100"/>
    </row>
    <row r="30" spans="1:10" x14ac:dyDescent="0.25">
      <c r="A30" s="169" t="s">
        <v>140</v>
      </c>
      <c r="B30" s="169"/>
      <c r="C30" s="169"/>
      <c r="D30" s="169"/>
      <c r="E30" s="131"/>
      <c r="F30" s="133">
        <f>E13+E29</f>
        <v>342153.75</v>
      </c>
      <c r="G30" s="131"/>
      <c r="H30" s="131"/>
      <c r="I30" s="131"/>
      <c r="J30" s="100"/>
    </row>
    <row r="31" spans="1:10" x14ac:dyDescent="0.25">
      <c r="A31" s="131"/>
      <c r="B31" s="131"/>
      <c r="C31" s="131"/>
      <c r="D31" s="131"/>
      <c r="E31" s="131"/>
      <c r="F31" s="131"/>
      <c r="G31" s="131"/>
      <c r="H31" s="131"/>
      <c r="I31" s="131"/>
      <c r="J31" s="100"/>
    </row>
    <row r="32" spans="1:10" x14ac:dyDescent="0.25">
      <c r="A32" s="131"/>
      <c r="B32" s="131"/>
      <c r="C32" s="131"/>
      <c r="D32" s="131"/>
      <c r="E32" s="131"/>
      <c r="F32" s="131"/>
      <c r="G32" s="131"/>
      <c r="H32" s="131"/>
      <c r="I32" s="131"/>
      <c r="J32" s="100"/>
    </row>
    <row r="33" spans="1:10" x14ac:dyDescent="0.25">
      <c r="A33" s="131"/>
      <c r="B33" s="131"/>
      <c r="C33" s="131"/>
      <c r="D33" s="131"/>
      <c r="E33" s="131"/>
      <c r="F33" s="131"/>
      <c r="G33" s="131"/>
      <c r="H33" s="131"/>
      <c r="I33" s="131"/>
      <c r="J33" s="100"/>
    </row>
    <row r="34" spans="1:10" x14ac:dyDescent="0.25">
      <c r="A34" s="131"/>
      <c r="B34" s="131"/>
      <c r="C34" s="131"/>
      <c r="D34" s="131"/>
      <c r="E34" s="131"/>
      <c r="F34" s="131"/>
      <c r="G34" s="131"/>
      <c r="H34" s="131"/>
      <c r="I34" s="131"/>
      <c r="J34" s="100"/>
    </row>
    <row r="35" spans="1:10" x14ac:dyDescent="0.25">
      <c r="A35" s="131"/>
      <c r="B35" s="131"/>
      <c r="C35" s="131"/>
      <c r="D35" s="131"/>
      <c r="E35" s="131"/>
      <c r="F35" s="131"/>
      <c r="G35" s="131"/>
      <c r="H35" s="131"/>
      <c r="I35" s="131"/>
      <c r="J35" s="100"/>
    </row>
    <row r="36" spans="1:10" x14ac:dyDescent="0.25">
      <c r="A36" s="131"/>
      <c r="B36" s="131"/>
      <c r="C36" s="131"/>
      <c r="D36" s="131"/>
      <c r="E36" s="131"/>
      <c r="F36" s="131"/>
      <c r="G36" s="131"/>
      <c r="H36" s="131"/>
      <c r="I36" s="131"/>
      <c r="J36" s="100"/>
    </row>
    <row r="37" spans="1:10" x14ac:dyDescent="0.25">
      <c r="A37" s="100"/>
      <c r="B37" s="100"/>
      <c r="C37" s="100"/>
      <c r="D37" s="100"/>
      <c r="E37" s="100"/>
      <c r="F37" s="100"/>
      <c r="G37" s="100"/>
      <c r="H37" s="100"/>
      <c r="I37" s="100"/>
      <c r="J37" s="100"/>
    </row>
    <row r="38" spans="1:10" x14ac:dyDescent="0.25">
      <c r="A38" s="100"/>
      <c r="B38" s="100"/>
      <c r="C38" s="100"/>
      <c r="D38" s="100"/>
      <c r="E38" s="100"/>
      <c r="F38" s="100"/>
      <c r="G38" s="100"/>
      <c r="H38" s="100"/>
      <c r="I38" s="100"/>
      <c r="J38" s="100"/>
    </row>
    <row r="39" spans="1:10" x14ac:dyDescent="0.25">
      <c r="A39" s="100"/>
      <c r="B39" s="100"/>
      <c r="C39" s="100"/>
      <c r="D39" s="100"/>
      <c r="E39" s="100"/>
      <c r="F39" s="100"/>
      <c r="G39" s="100"/>
      <c r="H39" s="100"/>
      <c r="I39" s="100"/>
      <c r="J39" s="100"/>
    </row>
    <row r="40" spans="1:10" x14ac:dyDescent="0.25">
      <c r="A40" s="100"/>
      <c r="B40" s="100"/>
      <c r="C40" s="100"/>
      <c r="D40" s="100"/>
      <c r="E40" s="100"/>
      <c r="F40" s="100"/>
      <c r="G40" s="100"/>
      <c r="H40" s="100"/>
      <c r="I40" s="100"/>
      <c r="J40" s="100"/>
    </row>
    <row r="41" spans="1:10" x14ac:dyDescent="0.25">
      <c r="A41" s="100"/>
      <c r="B41" s="100"/>
      <c r="C41" s="100"/>
      <c r="D41" s="100"/>
      <c r="E41" s="100"/>
      <c r="F41" s="100"/>
      <c r="G41" s="100"/>
      <c r="H41" s="100"/>
      <c r="I41" s="100"/>
      <c r="J41" s="100"/>
    </row>
    <row r="42" spans="1:10" x14ac:dyDescent="0.25">
      <c r="A42" s="100"/>
      <c r="B42" s="100"/>
      <c r="C42" s="100"/>
      <c r="D42" s="100"/>
      <c r="E42" s="100"/>
      <c r="F42" s="100"/>
      <c r="G42" s="100"/>
      <c r="H42" s="100"/>
      <c r="I42" s="100"/>
      <c r="J42" s="100"/>
    </row>
    <row r="43" spans="1:10" x14ac:dyDescent="0.25">
      <c r="A43" s="100"/>
      <c r="B43" s="100"/>
      <c r="C43" s="100"/>
      <c r="D43" s="100"/>
      <c r="E43" s="100"/>
      <c r="F43" s="100"/>
      <c r="G43" s="100"/>
      <c r="H43" s="100"/>
      <c r="I43" s="100"/>
      <c r="J43" s="100"/>
    </row>
    <row r="44" spans="1:10" x14ac:dyDescent="0.25">
      <c r="A44" s="100"/>
      <c r="B44" s="100"/>
      <c r="C44" s="100"/>
      <c r="D44" s="100"/>
      <c r="E44" s="100"/>
      <c r="F44" s="100"/>
      <c r="G44" s="100"/>
      <c r="H44" s="100"/>
      <c r="I44" s="100"/>
      <c r="J44" s="100"/>
    </row>
    <row r="45" spans="1:10" x14ac:dyDescent="0.25">
      <c r="A45" s="100"/>
      <c r="B45" s="100"/>
      <c r="C45" s="100"/>
      <c r="D45" s="100"/>
      <c r="E45" s="100"/>
      <c r="F45" s="100"/>
      <c r="G45" s="100"/>
      <c r="H45" s="100"/>
      <c r="I45" s="100"/>
      <c r="J45" s="100"/>
    </row>
    <row r="46" spans="1:10" x14ac:dyDescent="0.25">
      <c r="A46" s="100"/>
      <c r="B46" s="100"/>
      <c r="C46" s="100"/>
      <c r="D46" s="100"/>
      <c r="E46" s="100"/>
      <c r="F46" s="100"/>
      <c r="G46" s="100"/>
      <c r="H46" s="100"/>
      <c r="I46" s="100"/>
      <c r="J46" s="100"/>
    </row>
    <row r="47" spans="1:10" x14ac:dyDescent="0.25">
      <c r="A47" s="100"/>
      <c r="B47" s="100"/>
      <c r="C47" s="100"/>
      <c r="D47" s="100"/>
      <c r="E47" s="100"/>
      <c r="F47" s="100"/>
      <c r="G47" s="100"/>
      <c r="H47" s="100"/>
      <c r="I47" s="100"/>
      <c r="J47" s="100"/>
    </row>
    <row r="48" spans="1:10" x14ac:dyDescent="0.25">
      <c r="A48" s="100"/>
      <c r="B48" s="100"/>
      <c r="C48" s="100"/>
      <c r="D48" s="100"/>
      <c r="E48" s="100"/>
      <c r="F48" s="100"/>
      <c r="G48" s="100"/>
      <c r="H48" s="100"/>
      <c r="I48" s="100"/>
      <c r="J48" s="100"/>
    </row>
    <row r="49" spans="1:10" x14ac:dyDescent="0.25">
      <c r="A49" s="100"/>
      <c r="B49" s="100"/>
      <c r="C49" s="100"/>
      <c r="D49" s="100"/>
      <c r="E49" s="100"/>
      <c r="F49" s="100"/>
      <c r="G49" s="100"/>
      <c r="H49" s="100"/>
      <c r="I49" s="100"/>
      <c r="J49" s="100"/>
    </row>
    <row r="50" spans="1:10" x14ac:dyDescent="0.25">
      <c r="A50" s="100"/>
      <c r="B50" s="100"/>
      <c r="C50" s="100"/>
      <c r="D50" s="100"/>
      <c r="E50" s="100"/>
      <c r="F50" s="100"/>
      <c r="G50" s="100"/>
      <c r="H50" s="100"/>
      <c r="I50" s="100"/>
      <c r="J50" s="100"/>
    </row>
    <row r="51" spans="1:10" x14ac:dyDescent="0.25">
      <c r="A51" s="100"/>
      <c r="B51" s="100"/>
      <c r="C51" s="100"/>
      <c r="D51" s="100"/>
      <c r="E51" s="100"/>
      <c r="F51" s="100"/>
      <c r="G51" s="100"/>
      <c r="H51" s="100"/>
      <c r="I51" s="100"/>
      <c r="J51" s="100"/>
    </row>
    <row r="52" spans="1:10" x14ac:dyDescent="0.25">
      <c r="A52" s="100"/>
      <c r="B52" s="100"/>
      <c r="C52" s="100"/>
      <c r="D52" s="100"/>
      <c r="E52" s="100"/>
      <c r="F52" s="100"/>
      <c r="G52" s="100"/>
      <c r="H52" s="100"/>
      <c r="I52" s="100"/>
      <c r="J52" s="100"/>
    </row>
    <row r="53" spans="1:10" x14ac:dyDescent="0.25">
      <c r="A53" s="100"/>
      <c r="B53" s="100"/>
      <c r="C53" s="100"/>
      <c r="D53" s="100"/>
      <c r="E53" s="100"/>
      <c r="F53" s="100"/>
      <c r="G53" s="100"/>
      <c r="H53" s="100"/>
      <c r="I53" s="100"/>
      <c r="J53" s="100"/>
    </row>
    <row r="54" spans="1:10" x14ac:dyDescent="0.25">
      <c r="A54" s="100"/>
      <c r="B54" s="100"/>
      <c r="C54" s="100"/>
      <c r="D54" s="100"/>
      <c r="E54" s="100"/>
      <c r="F54" s="100"/>
      <c r="G54" s="100"/>
      <c r="H54" s="100"/>
      <c r="I54" s="100"/>
      <c r="J54" s="100"/>
    </row>
    <row r="55" spans="1:10" x14ac:dyDescent="0.25">
      <c r="A55" s="100"/>
      <c r="B55" s="100"/>
      <c r="C55" s="100"/>
      <c r="D55" s="100"/>
      <c r="E55" s="100"/>
      <c r="F55" s="100"/>
      <c r="G55" s="100"/>
      <c r="H55" s="100"/>
      <c r="I55" s="100"/>
      <c r="J55" s="100"/>
    </row>
  </sheetData>
  <sheetProtection password="CC71" sheet="1" objects="1" scenarios="1"/>
  <mergeCells count="31">
    <mergeCell ref="A28:D28"/>
    <mergeCell ref="E28:F28"/>
    <mergeCell ref="E29:F29"/>
    <mergeCell ref="A20:D20"/>
    <mergeCell ref="E20:F20"/>
    <mergeCell ref="A27:D27"/>
    <mergeCell ref="E27:F27"/>
    <mergeCell ref="A29:D29"/>
    <mergeCell ref="E15:F15"/>
    <mergeCell ref="E18:F18"/>
    <mergeCell ref="E23:F23"/>
    <mergeCell ref="A19:D19"/>
    <mergeCell ref="A22:D22"/>
    <mergeCell ref="E19:F19"/>
    <mergeCell ref="E22:F22"/>
    <mergeCell ref="A30:D30"/>
    <mergeCell ref="B11:D11"/>
    <mergeCell ref="E13:F13"/>
    <mergeCell ref="E10:F10"/>
    <mergeCell ref="B10:D10"/>
    <mergeCell ref="E12:F12"/>
    <mergeCell ref="E11:F11"/>
    <mergeCell ref="B14:D14"/>
    <mergeCell ref="E14:F14"/>
    <mergeCell ref="A12:D12"/>
    <mergeCell ref="A17:D17"/>
    <mergeCell ref="E17:F17"/>
    <mergeCell ref="B13:D13"/>
    <mergeCell ref="A18:D18"/>
    <mergeCell ref="A23:D23"/>
    <mergeCell ref="B15:D15"/>
  </mergeCells>
  <dataValidations count="2">
    <dataValidation type="whole" allowBlank="1" showInputMessage="1" showErrorMessage="1" sqref="E13:F13">
      <formula1>0</formula1>
      <formula2>E12</formula2>
    </dataValidation>
    <dataValidation type="list" allowBlank="1" showInputMessage="1" showErrorMessage="1" sqref="E15:F15">
      <formula1>"Ануїтет,Класика"</formula1>
    </dataValidation>
  </dataValidations>
  <pageMargins left="0.26960784313725489"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Сроки!$B$3:$B$12</xm:f>
          </x14:formula1>
          <xm:sqref>E14:F14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00B0F0"/>
  </sheetPr>
  <dimension ref="A1:BK275"/>
  <sheetViews>
    <sheetView showGridLines="0" zoomScale="70" zoomScaleNormal="70" workbookViewId="0">
      <selection activeCell="G5" sqref="G5"/>
    </sheetView>
  </sheetViews>
  <sheetFormatPr defaultColWidth="11.5703125" defaultRowHeight="15" x14ac:dyDescent="0.25"/>
  <cols>
    <col min="1" max="1" width="5" style="30" bestFit="1" customWidth="1"/>
    <col min="2" max="2" width="12.42578125" style="30" customWidth="1"/>
    <col min="3" max="3" width="14.85546875" style="30" customWidth="1"/>
    <col min="4" max="4" width="15" style="30" customWidth="1"/>
    <col min="5" max="5" width="11.5703125" style="30" customWidth="1"/>
    <col min="6" max="6" width="18.140625" style="30" customWidth="1"/>
    <col min="7" max="9" width="11.5703125" style="30"/>
    <col min="10" max="10" width="14.85546875" style="30" customWidth="1"/>
    <col min="11" max="11" width="11.5703125" style="30"/>
    <col min="12" max="12" width="13.7109375" style="30" customWidth="1"/>
    <col min="13" max="13" width="13.7109375" style="95" customWidth="1"/>
    <col min="14" max="14" width="1.7109375" style="96" customWidth="1"/>
    <col min="15" max="15" width="11.5703125" style="95"/>
    <col min="16" max="16" width="15.28515625" style="95" bestFit="1" customWidth="1"/>
    <col min="17" max="21" width="11.5703125" style="95"/>
    <col min="22" max="22" width="6.7109375" style="95" customWidth="1"/>
    <col min="23" max="24" width="16.7109375" style="95" customWidth="1"/>
    <col min="25" max="26" width="12.28515625" style="95" customWidth="1"/>
    <col min="27" max="27" width="1.7109375" style="95" customWidth="1"/>
    <col min="28" max="28" width="11.5703125" style="95"/>
    <col min="29" max="32" width="15.5703125" style="95" customWidth="1"/>
    <col min="33" max="35" width="14.28515625" style="95" customWidth="1"/>
    <col min="36" max="36" width="1.7109375" style="95" customWidth="1"/>
    <col min="37" max="37" width="14.7109375" style="95" hidden="1" customWidth="1"/>
    <col min="38" max="38" width="0" style="95" hidden="1" customWidth="1"/>
    <col min="39" max="39" width="12.42578125" style="95" hidden="1" customWidth="1"/>
    <col min="40" max="40" width="14.42578125" style="95" hidden="1" customWidth="1"/>
    <col min="41" max="41" width="0" style="95" hidden="1" customWidth="1"/>
    <col min="42" max="42" width="1.7109375" style="95" hidden="1" customWidth="1"/>
    <col min="43" max="46" width="11.5703125" style="95"/>
    <col min="47" max="47" width="11.5703125" style="95" customWidth="1"/>
    <col min="48" max="48" width="2.28515625" style="95" customWidth="1"/>
    <col min="49" max="49" width="13.28515625" style="95" bestFit="1" customWidth="1"/>
    <col min="50" max="55" width="11.5703125" style="95"/>
    <col min="56" max="56" width="15" style="114" bestFit="1" customWidth="1"/>
    <col min="57" max="57" width="11.5703125" style="114"/>
    <col min="63" max="63" width="13.28515625" bestFit="1" customWidth="1"/>
    <col min="64" max="16384" width="11.5703125" style="30"/>
  </cols>
  <sheetData>
    <row r="1" spans="1:63" s="10" customFormat="1" x14ac:dyDescent="0.25">
      <c r="D1" s="95"/>
      <c r="E1" s="95"/>
      <c r="F1" s="124" t="s">
        <v>124</v>
      </c>
      <c r="G1" s="91">
        <v>0.15989999999999999</v>
      </c>
      <c r="H1" s="95"/>
      <c r="I1" s="95"/>
      <c r="J1" s="95"/>
      <c r="K1"/>
      <c r="M1" s="95"/>
      <c r="N1" s="96"/>
      <c r="O1" s="95"/>
      <c r="P1" s="95"/>
      <c r="Q1" s="90"/>
      <c r="R1" s="95"/>
      <c r="S1" s="95"/>
      <c r="T1" s="90"/>
      <c r="U1" s="95"/>
      <c r="V1" s="95"/>
      <c r="W1" s="95"/>
      <c r="X1" s="95"/>
      <c r="Y1" s="95"/>
      <c r="Z1" s="95"/>
      <c r="AA1" s="95"/>
      <c r="AB1" s="90"/>
      <c r="AC1" s="97"/>
      <c r="AD1" s="98"/>
      <c r="AE1" s="95"/>
      <c r="AF1" s="90"/>
      <c r="AG1" s="99"/>
      <c r="AH1" s="95"/>
      <c r="AI1" s="99"/>
      <c r="AJ1" s="95"/>
      <c r="AK1" s="95"/>
      <c r="AL1" s="95"/>
      <c r="AM1" s="95"/>
      <c r="AN1" s="95"/>
      <c r="AO1" s="95"/>
      <c r="AP1" s="95"/>
      <c r="AQ1" s="95"/>
      <c r="AR1" s="95"/>
      <c r="AS1" s="95"/>
      <c r="AT1" s="95"/>
      <c r="AU1" s="95"/>
      <c r="AV1" s="95"/>
      <c r="AW1" s="95"/>
      <c r="AX1" s="95"/>
      <c r="AY1" s="95"/>
      <c r="AZ1" s="95"/>
      <c r="BA1" s="95"/>
      <c r="BB1" s="95"/>
      <c r="BC1" s="95"/>
      <c r="BD1" s="114"/>
      <c r="BE1" s="114"/>
      <c r="BF1"/>
      <c r="BG1"/>
      <c r="BH1"/>
      <c r="BI1"/>
      <c r="BJ1"/>
      <c r="BK1"/>
    </row>
    <row r="2" spans="1:63" s="10" customFormat="1" x14ac:dyDescent="0.25">
      <c r="C2" s="14" t="s">
        <v>103</v>
      </c>
      <c r="D2" s="125">
        <f>Калькулятор!E10</f>
        <v>600000</v>
      </c>
      <c r="E2" s="95"/>
      <c r="F2" s="90" t="s">
        <v>125</v>
      </c>
      <c r="G2" s="91">
        <f>MIN(MAX(G1,8.27%+4.5%),35%)</f>
        <v>0.15989999999999999</v>
      </c>
      <c r="H2" s="95"/>
      <c r="I2" s="90" t="s">
        <v>106</v>
      </c>
      <c r="J2" s="101">
        <v>5.0000000000000001E-3</v>
      </c>
      <c r="K2"/>
      <c r="M2" s="95"/>
      <c r="N2" s="96"/>
      <c r="O2" s="95"/>
      <c r="P2" s="95"/>
      <c r="Q2" s="101"/>
      <c r="R2" s="95"/>
      <c r="S2" s="95"/>
      <c r="T2" s="102"/>
      <c r="U2" s="95"/>
      <c r="V2" s="95"/>
      <c r="W2" s="90"/>
      <c r="X2" s="98"/>
      <c r="Y2" s="95"/>
      <c r="Z2" s="95"/>
      <c r="AA2" s="95"/>
      <c r="AB2" s="95"/>
      <c r="AC2" s="90"/>
      <c r="AD2" s="98"/>
      <c r="AE2" s="95"/>
      <c r="AF2" s="90"/>
      <c r="AG2" s="99"/>
      <c r="AH2" s="103"/>
      <c r="AI2" s="104"/>
      <c r="AJ2" s="95"/>
      <c r="AK2" s="95"/>
      <c r="AL2" s="95"/>
      <c r="AM2" s="102"/>
      <c r="AN2" s="95"/>
      <c r="AO2" s="95"/>
      <c r="AP2" s="95"/>
      <c r="AQ2" s="95"/>
      <c r="AR2" s="95"/>
      <c r="AS2" s="95"/>
      <c r="AT2" s="95"/>
      <c r="AU2" s="95"/>
      <c r="AV2" s="95"/>
      <c r="AW2" s="95"/>
      <c r="AX2" s="95"/>
      <c r="AY2" s="95"/>
      <c r="AZ2" s="95"/>
      <c r="BA2" s="95"/>
      <c r="BB2" s="95"/>
      <c r="BC2" s="95"/>
      <c r="BD2" s="114"/>
      <c r="BE2" s="114"/>
      <c r="BF2"/>
      <c r="BG2"/>
      <c r="BH2"/>
      <c r="BI2"/>
      <c r="BJ2"/>
      <c r="BK2"/>
    </row>
    <row r="3" spans="1:63" s="10" customFormat="1" x14ac:dyDescent="0.25">
      <c r="C3" s="11" t="s">
        <v>16</v>
      </c>
      <c r="D3" s="126">
        <f>Калькулятор!E13</f>
        <v>300000</v>
      </c>
      <c r="E3" s="95"/>
      <c r="F3" s="90" t="s">
        <v>20</v>
      </c>
      <c r="G3" s="91">
        <v>9.9000000000000008E-3</v>
      </c>
      <c r="H3" s="95"/>
      <c r="I3" s="90" t="s">
        <v>107</v>
      </c>
      <c r="J3" s="101">
        <v>3.0000000000000001E-3</v>
      </c>
      <c r="K3"/>
      <c r="M3" s="95"/>
      <c r="N3" s="96"/>
      <c r="O3" s="95"/>
      <c r="P3" s="95"/>
      <c r="Q3" s="101"/>
      <c r="R3" s="95"/>
      <c r="S3" s="95"/>
      <c r="T3" s="102"/>
      <c r="U3" s="105"/>
      <c r="V3" s="95"/>
      <c r="W3" s="90"/>
      <c r="X3" s="98"/>
      <c r="Y3" s="95"/>
      <c r="Z3" s="95"/>
      <c r="AA3" s="95"/>
      <c r="AB3" s="90"/>
      <c r="AC3" s="98"/>
      <c r="AD3" s="95"/>
      <c r="AE3" s="95"/>
      <c r="AF3" s="90"/>
      <c r="AG3" s="99"/>
      <c r="AH3" s="103"/>
      <c r="AI3" s="104"/>
      <c r="AJ3" s="95"/>
      <c r="AK3" s="95"/>
      <c r="AL3" s="95"/>
      <c r="AM3" s="95"/>
      <c r="AN3" s="95"/>
      <c r="AO3" s="95"/>
      <c r="AP3" s="95"/>
      <c r="AQ3" s="95"/>
      <c r="AR3" s="95"/>
      <c r="AS3" s="95"/>
      <c r="AT3" s="95"/>
      <c r="AU3" s="95"/>
      <c r="AV3" s="95"/>
      <c r="AW3" s="95"/>
      <c r="AX3" s="95"/>
      <c r="AY3" s="95"/>
      <c r="AZ3" s="95"/>
      <c r="BA3" s="95"/>
      <c r="BB3" s="95"/>
      <c r="BC3" s="95"/>
      <c r="BD3" s="114"/>
      <c r="BE3" s="114"/>
      <c r="BF3"/>
      <c r="BG3"/>
      <c r="BH3"/>
      <c r="BI3"/>
      <c r="BJ3"/>
      <c r="BK3"/>
    </row>
    <row r="4" spans="1:63" s="10" customFormat="1" ht="14.45" customHeight="1" x14ac:dyDescent="0.25">
      <c r="C4" s="14" t="s">
        <v>19</v>
      </c>
      <c r="D4" s="124" t="str">
        <f>Калькулятор!E15</f>
        <v>Класика</v>
      </c>
      <c r="E4" s="95"/>
      <c r="F4" s="90" t="s">
        <v>33</v>
      </c>
      <c r="G4" s="91">
        <v>0</v>
      </c>
      <c r="H4" s="95"/>
      <c r="I4" s="90"/>
      <c r="J4" s="101"/>
      <c r="K4"/>
      <c r="M4" s="95"/>
      <c r="N4" s="96"/>
      <c r="O4" s="95"/>
      <c r="P4" s="95"/>
      <c r="Q4" s="101"/>
      <c r="R4" s="95"/>
      <c r="S4" s="95"/>
      <c r="T4" s="102"/>
      <c r="U4" s="105"/>
      <c r="V4" s="95"/>
      <c r="W4" s="90"/>
      <c r="X4" s="98"/>
      <c r="Y4" s="95"/>
      <c r="Z4" s="99"/>
      <c r="AA4" s="95"/>
      <c r="AB4" s="90"/>
      <c r="AC4" s="106"/>
      <c r="AD4" s="95"/>
      <c r="AE4" s="95"/>
      <c r="AF4" s="90"/>
      <c r="AG4" s="99"/>
      <c r="AH4" s="103"/>
      <c r="AI4" s="107"/>
      <c r="AJ4" s="95"/>
      <c r="AK4" s="95"/>
      <c r="AL4" s="95"/>
      <c r="AM4" s="95"/>
      <c r="AN4" s="95"/>
      <c r="AO4" s="95"/>
      <c r="AP4" s="95"/>
      <c r="AQ4" s="95"/>
      <c r="AR4" s="95"/>
      <c r="AS4" s="95"/>
      <c r="AT4" s="95"/>
      <c r="AU4" s="95"/>
      <c r="AV4" s="95"/>
      <c r="AW4" s="95"/>
      <c r="AX4" s="95"/>
      <c r="AY4" s="95"/>
      <c r="AZ4" s="95"/>
      <c r="BA4" s="95"/>
      <c r="BB4" s="95"/>
      <c r="BC4" s="95"/>
      <c r="BD4" s="114"/>
      <c r="BE4" s="114"/>
      <c r="BF4"/>
      <c r="BG4"/>
      <c r="BH4"/>
      <c r="BI4"/>
      <c r="BJ4"/>
      <c r="BK4"/>
    </row>
    <row r="5" spans="1:63" s="10" customFormat="1" x14ac:dyDescent="0.25">
      <c r="C5" s="14" t="s">
        <v>26</v>
      </c>
      <c r="D5" s="121">
        <f>Калькулятор!E14</f>
        <v>12</v>
      </c>
      <c r="E5" s="127"/>
      <c r="F5" s="90" t="s">
        <v>108</v>
      </c>
      <c r="G5" s="128">
        <f>Калькулятор!E19+Калькулятор!E20+Калькулятор!F26</f>
        <v>12600</v>
      </c>
      <c r="H5" s="90"/>
      <c r="I5" s="96"/>
      <c r="J5" s="95"/>
      <c r="K5" s="69"/>
      <c r="M5" s="95"/>
      <c r="N5" s="96"/>
      <c r="O5" s="95"/>
      <c r="P5" s="95"/>
      <c r="Q5" s="95"/>
      <c r="R5" s="95"/>
      <c r="S5" s="95"/>
      <c r="T5" s="102"/>
      <c r="U5" s="105"/>
      <c r="V5" s="95"/>
      <c r="W5" s="90"/>
      <c r="X5" s="98"/>
      <c r="Y5" s="95"/>
      <c r="Z5" s="95"/>
      <c r="AA5" s="95"/>
      <c r="AB5" s="90"/>
      <c r="AC5" s="108"/>
      <c r="AD5" s="109"/>
      <c r="AE5" s="95"/>
      <c r="AF5" s="90"/>
      <c r="AG5" s="99"/>
      <c r="AH5" s="103"/>
      <c r="AI5" s="107"/>
      <c r="AJ5" s="95"/>
      <c r="AK5" s="95"/>
      <c r="AL5" s="95"/>
      <c r="AM5" s="95"/>
      <c r="AN5" s="95"/>
      <c r="AO5" s="95"/>
      <c r="AP5" s="95"/>
      <c r="AQ5" s="95"/>
      <c r="AR5" s="95"/>
      <c r="AS5" s="95"/>
      <c r="AT5" s="95"/>
      <c r="AU5" s="95"/>
      <c r="AV5" s="95"/>
      <c r="AW5" s="95"/>
      <c r="AX5" s="95"/>
      <c r="AY5" s="95"/>
      <c r="AZ5" s="95"/>
      <c r="BA5" s="95"/>
      <c r="BB5" s="95"/>
      <c r="BC5" s="95"/>
      <c r="BD5" s="114"/>
      <c r="BE5" s="114"/>
      <c r="BF5"/>
      <c r="BG5"/>
      <c r="BH5"/>
      <c r="BI5"/>
      <c r="BJ5"/>
      <c r="BK5"/>
    </row>
    <row r="6" spans="1:63" s="10" customFormat="1" x14ac:dyDescent="0.25">
      <c r="C6" s="14" t="s">
        <v>32</v>
      </c>
      <c r="D6" s="121">
        <f>D5</f>
        <v>12</v>
      </c>
      <c r="E6" s="95"/>
      <c r="F6" s="90"/>
      <c r="G6" s="101"/>
      <c r="H6" s="95"/>
      <c r="I6" s="90"/>
      <c r="J6" s="129"/>
      <c r="K6" s="89"/>
      <c r="M6" s="95"/>
      <c r="N6" s="96"/>
      <c r="O6" s="95"/>
      <c r="P6" s="95"/>
      <c r="Q6" s="95"/>
      <c r="R6" s="95"/>
      <c r="S6" s="95"/>
      <c r="T6" s="95"/>
      <c r="U6" s="105"/>
      <c r="V6" s="95"/>
      <c r="W6" s="90"/>
      <c r="X6" s="98"/>
      <c r="Y6" s="110"/>
      <c r="Z6" s="95"/>
      <c r="AA6" s="95"/>
      <c r="AB6" s="95"/>
      <c r="AC6" s="115"/>
      <c r="AD6" s="104"/>
      <c r="AE6" s="95"/>
      <c r="AF6" s="90"/>
      <c r="AG6" s="99"/>
      <c r="AH6" s="102"/>
      <c r="AI6" s="95"/>
      <c r="AJ6" s="95"/>
      <c r="AK6" s="95"/>
      <c r="AL6" s="95"/>
      <c r="AM6" s="95"/>
      <c r="AN6" s="95"/>
      <c r="AO6" s="95"/>
      <c r="AP6" s="95"/>
      <c r="AQ6" s="95"/>
      <c r="AR6" s="95"/>
      <c r="AS6" s="95"/>
      <c r="AT6" s="95"/>
      <c r="AU6" s="95"/>
      <c r="AV6" s="95"/>
      <c r="AW6" s="95"/>
      <c r="AX6" s="95"/>
      <c r="AY6" s="95"/>
      <c r="AZ6" s="95"/>
      <c r="BA6" s="95"/>
      <c r="BB6" s="95"/>
      <c r="BC6" s="95"/>
      <c r="BD6" s="114"/>
      <c r="BE6" s="114"/>
      <c r="BF6"/>
      <c r="BG6"/>
      <c r="BH6"/>
      <c r="BI6"/>
      <c r="BJ6"/>
      <c r="BK6"/>
    </row>
    <row r="7" spans="1:63" x14ac:dyDescent="0.25">
      <c r="A7" s="10"/>
      <c r="B7" s="28"/>
      <c r="C7" s="29"/>
      <c r="E7" s="41"/>
      <c r="F7" s="87"/>
      <c r="G7" s="88"/>
      <c r="I7" s="84" t="str">
        <f>Калькулятор!A23</f>
        <v>Реальна річна процентна ставка:</v>
      </c>
      <c r="J7" s="41">
        <f ca="1">XIRR(J10:J250,K10:K250)</f>
        <v>0.33103087544441223</v>
      </c>
      <c r="K7" s="85"/>
      <c r="L7" s="10"/>
      <c r="Q7" s="116"/>
      <c r="AG7" s="99"/>
    </row>
    <row r="8" spans="1:63" x14ac:dyDescent="0.25">
      <c r="A8" s="29"/>
      <c r="B8" s="92"/>
      <c r="C8" s="93"/>
      <c r="D8" s="93"/>
      <c r="E8" s="93"/>
      <c r="F8" s="93"/>
      <c r="G8" s="93"/>
      <c r="H8" s="93"/>
      <c r="I8" s="93"/>
      <c r="J8" s="93"/>
      <c r="K8" s="94"/>
      <c r="L8" s="123"/>
      <c r="M8" s="117"/>
      <c r="N8" s="111"/>
      <c r="O8" s="118"/>
      <c r="P8" s="118"/>
      <c r="Q8" s="118"/>
      <c r="R8" s="118"/>
      <c r="S8" s="118"/>
      <c r="T8" s="118"/>
      <c r="U8" s="118"/>
      <c r="W8" s="118"/>
      <c r="X8" s="118"/>
      <c r="Y8" s="118"/>
      <c r="Z8" s="118"/>
      <c r="AB8" s="118"/>
      <c r="AC8" s="118"/>
      <c r="AD8" s="118"/>
      <c r="AE8" s="118"/>
      <c r="AF8" s="118"/>
      <c r="AG8" s="118"/>
      <c r="AH8" s="118"/>
      <c r="AI8" s="118"/>
      <c r="AK8" s="118"/>
      <c r="AL8" s="118"/>
      <c r="AM8" s="118"/>
      <c r="AN8" s="118"/>
      <c r="AO8" s="118"/>
    </row>
    <row r="9" spans="1:63" ht="51" x14ac:dyDescent="0.25">
      <c r="A9" s="33" t="s">
        <v>49</v>
      </c>
      <c r="B9" s="34" t="s">
        <v>50</v>
      </c>
      <c r="C9" s="35" t="s">
        <v>51</v>
      </c>
      <c r="D9" s="34" t="s">
        <v>52</v>
      </c>
      <c r="E9" s="34" t="s">
        <v>53</v>
      </c>
      <c r="F9" s="34" t="s">
        <v>55</v>
      </c>
      <c r="G9" s="34" t="s">
        <v>97</v>
      </c>
      <c r="H9" s="34" t="s">
        <v>98</v>
      </c>
      <c r="I9" s="34" t="s">
        <v>99</v>
      </c>
      <c r="J9" s="34" t="s">
        <v>101</v>
      </c>
      <c r="K9" s="86" t="s">
        <v>135</v>
      </c>
      <c r="L9" s="10"/>
      <c r="M9" s="113"/>
      <c r="N9" s="112"/>
      <c r="O9" s="113"/>
      <c r="P9" s="113"/>
      <c r="Q9" s="113"/>
      <c r="R9" s="113"/>
      <c r="S9" s="113"/>
      <c r="T9" s="113"/>
      <c r="U9" s="113"/>
      <c r="V9" s="113"/>
      <c r="W9" s="113"/>
      <c r="X9" s="113"/>
      <c r="Y9" s="113"/>
      <c r="Z9" s="113"/>
      <c r="AB9" s="113"/>
      <c r="AC9" s="113"/>
      <c r="AD9" s="113"/>
      <c r="AE9" s="113"/>
      <c r="AF9" s="113"/>
      <c r="AG9" s="113"/>
      <c r="AH9" s="113"/>
      <c r="AI9" s="113"/>
      <c r="AK9" s="113"/>
      <c r="AL9" s="113"/>
      <c r="AM9" s="113"/>
      <c r="AN9" s="113"/>
      <c r="AO9" s="113"/>
      <c r="AQ9" s="113"/>
      <c r="AR9" s="113"/>
      <c r="AS9" s="113"/>
      <c r="AT9" s="113"/>
      <c r="AU9" s="113"/>
      <c r="AW9" s="113"/>
      <c r="AX9" s="113"/>
      <c r="AY9" s="113"/>
      <c r="AZ9" s="113"/>
      <c r="BA9" s="113"/>
      <c r="BB9" s="113"/>
      <c r="BC9" s="113"/>
    </row>
    <row r="10" spans="1:63" x14ac:dyDescent="0.25">
      <c r="A10" s="66">
        <v>0</v>
      </c>
      <c r="B10" s="67">
        <f>D3</f>
        <v>300000</v>
      </c>
      <c r="C10" s="67">
        <f>-D3</f>
        <v>-300000</v>
      </c>
      <c r="D10" s="67"/>
      <c r="E10" s="68">
        <f>D3*G3</f>
        <v>2970.0000000000005</v>
      </c>
      <c r="F10" s="68"/>
      <c r="G10" s="67">
        <f>D3*J2</f>
        <v>1500</v>
      </c>
      <c r="H10" s="67">
        <f>D2*J3</f>
        <v>1800</v>
      </c>
      <c r="I10" s="67">
        <f>G5</f>
        <v>12600</v>
      </c>
      <c r="J10" s="67">
        <f t="shared" ref="J10:J73" si="0">SUM(C10:I10)</f>
        <v>-281130</v>
      </c>
      <c r="K10" s="96">
        <f ca="1">DATE(YEAR(TODAY()),MONTH(TODAY())+1,1)</f>
        <v>44470</v>
      </c>
      <c r="M10" s="99"/>
      <c r="O10" s="101"/>
      <c r="P10" s="101"/>
      <c r="Q10" s="101"/>
      <c r="R10" s="114"/>
      <c r="S10" s="114"/>
      <c r="T10" s="114"/>
      <c r="U10" s="101"/>
      <c r="V10" s="99"/>
      <c r="W10" s="99"/>
      <c r="X10" s="99"/>
      <c r="Y10" s="99"/>
      <c r="Z10" s="99"/>
      <c r="AB10" s="99"/>
      <c r="AC10" s="99"/>
      <c r="AD10" s="99"/>
      <c r="AE10" s="99"/>
      <c r="AF10" s="99"/>
      <c r="AG10" s="102"/>
      <c r="AH10" s="102"/>
      <c r="AI10" s="119"/>
      <c r="AQ10" s="99"/>
      <c r="AR10" s="99"/>
      <c r="AS10" s="99"/>
      <c r="AT10" s="99"/>
      <c r="AU10" s="99"/>
      <c r="AW10" s="99"/>
      <c r="AX10" s="99"/>
      <c r="AY10" s="99"/>
      <c r="AZ10" s="99"/>
      <c r="BA10" s="99"/>
      <c r="BB10" s="99"/>
      <c r="BC10" s="99"/>
    </row>
    <row r="11" spans="1:63" x14ac:dyDescent="0.25">
      <c r="A11" s="29">
        <v>1</v>
      </c>
      <c r="B11" s="32">
        <f t="shared" ref="B11:B74" si="1">B10-C11</f>
        <v>275000</v>
      </c>
      <c r="C11" s="32">
        <f>MIN(B10,IF($D$4="Ануїтет",-PMT($G$1/12,$D$6,$D$3,0,0)-D11,$D$3/$D$6))</f>
        <v>25000</v>
      </c>
      <c r="D11" s="32">
        <f>B10*$G$1/12</f>
        <v>3997.4999999999995</v>
      </c>
      <c r="E11" s="32"/>
      <c r="F11" s="32">
        <f t="shared" ref="F11:F74" si="2">IF(B11&gt;0,$D$3*$G$4,0)</f>
        <v>0</v>
      </c>
      <c r="G11" s="32"/>
      <c r="H11" s="32"/>
      <c r="I11" s="32"/>
      <c r="J11" s="32">
        <f t="shared" si="0"/>
        <v>28997.5</v>
      </c>
      <c r="K11" s="80">
        <f ca="1">EOMONTH(K10,0)+1</f>
        <v>44501</v>
      </c>
      <c r="M11" s="99"/>
      <c r="O11" s="101"/>
      <c r="P11" s="101"/>
      <c r="Q11" s="120"/>
      <c r="R11" s="91"/>
      <c r="S11" s="91"/>
      <c r="T11" s="91"/>
      <c r="U11" s="101"/>
      <c r="V11" s="99"/>
      <c r="W11" s="99"/>
      <c r="X11" s="99"/>
      <c r="Y11" s="99"/>
      <c r="Z11" s="99"/>
      <c r="AB11" s="99"/>
      <c r="AC11" s="99"/>
      <c r="AD11" s="99"/>
      <c r="AE11" s="121"/>
      <c r="AF11" s="99"/>
      <c r="AG11" s="102"/>
      <c r="AH11" s="102"/>
      <c r="AI11" s="99"/>
      <c r="AQ11" s="99"/>
      <c r="AR11" s="99"/>
      <c r="AS11" s="99"/>
      <c r="AT11" s="99"/>
      <c r="AU11" s="99"/>
      <c r="AW11" s="99"/>
      <c r="AX11" s="99"/>
      <c r="AY11" s="99"/>
      <c r="AZ11" s="99"/>
      <c r="BA11" s="99"/>
      <c r="BB11" s="99"/>
      <c r="BC11" s="99"/>
    </row>
    <row r="12" spans="1:63" x14ac:dyDescent="0.25">
      <c r="A12" s="29">
        <v>2</v>
      </c>
      <c r="B12" s="32">
        <f t="shared" si="1"/>
        <v>250000</v>
      </c>
      <c r="C12" s="32">
        <f t="shared" ref="C12:C22" si="3">MIN(B11,IF($D$4="Ануїтет",-PMT($G$1/12,$D$6,$D$3,0,0)-D12,$D$3/$D$6))</f>
        <v>25000</v>
      </c>
      <c r="D12" s="32">
        <f t="shared" ref="D12:D22" si="4">B11*$G$1/12</f>
        <v>3664.3749999999995</v>
      </c>
      <c r="E12" s="32"/>
      <c r="F12" s="32">
        <f t="shared" si="2"/>
        <v>0</v>
      </c>
      <c r="G12" s="32"/>
      <c r="H12" s="32"/>
      <c r="I12" s="32"/>
      <c r="J12" s="32">
        <f t="shared" si="0"/>
        <v>28664.375</v>
      </c>
      <c r="K12" s="80">
        <f t="shared" ref="K12:K75" ca="1" si="5">EOMONTH(K11,0)+1</f>
        <v>44531</v>
      </c>
      <c r="M12" s="99"/>
      <c r="O12" s="101"/>
      <c r="P12" s="101"/>
      <c r="Q12" s="101"/>
      <c r="R12" s="91"/>
      <c r="S12" s="91"/>
      <c r="T12" s="91"/>
      <c r="U12" s="101"/>
      <c r="V12" s="99"/>
      <c r="W12" s="99"/>
      <c r="X12" s="99"/>
      <c r="Y12" s="99"/>
      <c r="Z12" s="99"/>
      <c r="AB12" s="99"/>
      <c r="AC12" s="99"/>
      <c r="AD12" s="99"/>
      <c r="AE12" s="121"/>
      <c r="AF12" s="99"/>
      <c r="AG12" s="102"/>
      <c r="AH12" s="102"/>
      <c r="AI12" s="99"/>
      <c r="AQ12" s="99"/>
      <c r="AR12" s="99"/>
      <c r="AS12" s="99"/>
      <c r="AT12" s="99"/>
      <c r="AU12" s="99"/>
      <c r="AW12" s="99"/>
      <c r="AX12" s="99"/>
      <c r="AY12" s="99"/>
      <c r="AZ12" s="99"/>
      <c r="BA12" s="99"/>
      <c r="BB12" s="99"/>
      <c r="BC12" s="99"/>
    </row>
    <row r="13" spans="1:63" x14ac:dyDescent="0.25">
      <c r="A13" s="29">
        <v>3</v>
      </c>
      <c r="B13" s="32">
        <f t="shared" si="1"/>
        <v>225000</v>
      </c>
      <c r="C13" s="32">
        <f t="shared" si="3"/>
        <v>25000</v>
      </c>
      <c r="D13" s="32">
        <f t="shared" si="4"/>
        <v>3331.25</v>
      </c>
      <c r="E13" s="32"/>
      <c r="F13" s="32">
        <f t="shared" si="2"/>
        <v>0</v>
      </c>
      <c r="G13" s="32"/>
      <c r="H13" s="32"/>
      <c r="I13" s="32"/>
      <c r="J13" s="32">
        <f t="shared" si="0"/>
        <v>28331.25</v>
      </c>
      <c r="K13" s="80">
        <f t="shared" ca="1" si="5"/>
        <v>44562</v>
      </c>
      <c r="M13" s="99"/>
      <c r="O13" s="101"/>
      <c r="P13" s="101"/>
      <c r="Q13" s="101"/>
      <c r="R13" s="91"/>
      <c r="S13" s="91"/>
      <c r="T13" s="91"/>
      <c r="U13" s="101"/>
      <c r="V13" s="99"/>
      <c r="W13" s="99"/>
      <c r="X13" s="99"/>
      <c r="Y13" s="99"/>
      <c r="Z13" s="99"/>
      <c r="AB13" s="99"/>
      <c r="AC13" s="99"/>
      <c r="AD13" s="99"/>
      <c r="AE13" s="121"/>
      <c r="AF13" s="99"/>
      <c r="AG13" s="102"/>
      <c r="AH13" s="102"/>
      <c r="AI13" s="99"/>
      <c r="AQ13" s="99"/>
      <c r="AR13" s="99"/>
      <c r="AS13" s="99"/>
      <c r="AT13" s="99"/>
      <c r="AU13" s="99"/>
      <c r="AW13" s="99"/>
      <c r="AX13" s="99"/>
      <c r="AY13" s="99"/>
      <c r="AZ13" s="99"/>
      <c r="BA13" s="99"/>
      <c r="BB13" s="99"/>
      <c r="BC13" s="99"/>
    </row>
    <row r="14" spans="1:63" x14ac:dyDescent="0.25">
      <c r="A14" s="29">
        <v>4</v>
      </c>
      <c r="B14" s="32">
        <f t="shared" si="1"/>
        <v>200000</v>
      </c>
      <c r="C14" s="32">
        <f t="shared" si="3"/>
        <v>25000</v>
      </c>
      <c r="D14" s="32">
        <f t="shared" si="4"/>
        <v>2998.125</v>
      </c>
      <c r="E14" s="32"/>
      <c r="F14" s="32">
        <f t="shared" si="2"/>
        <v>0</v>
      </c>
      <c r="G14" s="32"/>
      <c r="H14" s="32"/>
      <c r="I14" s="32"/>
      <c r="J14" s="32">
        <f t="shared" si="0"/>
        <v>27998.125</v>
      </c>
      <c r="K14" s="80">
        <f t="shared" ca="1" si="5"/>
        <v>44593</v>
      </c>
      <c r="M14" s="99"/>
      <c r="O14" s="101"/>
      <c r="P14" s="101"/>
      <c r="Q14" s="101"/>
      <c r="R14" s="91"/>
      <c r="S14" s="91"/>
      <c r="T14" s="91"/>
      <c r="U14" s="101"/>
      <c r="V14" s="99"/>
      <c r="W14" s="99"/>
      <c r="X14" s="99"/>
      <c r="Y14" s="99"/>
      <c r="Z14" s="99"/>
      <c r="AB14" s="99"/>
      <c r="AC14" s="99"/>
      <c r="AD14" s="99"/>
      <c r="AE14" s="121"/>
      <c r="AF14" s="99"/>
      <c r="AG14" s="102"/>
      <c r="AH14" s="102"/>
      <c r="AI14" s="99"/>
      <c r="AQ14" s="99"/>
      <c r="AR14" s="99"/>
      <c r="AS14" s="99"/>
      <c r="AT14" s="99"/>
      <c r="AU14" s="99"/>
      <c r="AW14" s="99"/>
      <c r="AX14" s="99"/>
      <c r="AY14" s="99"/>
      <c r="AZ14" s="99"/>
      <c r="BA14" s="99"/>
      <c r="BB14" s="99"/>
      <c r="BC14" s="99"/>
    </row>
    <row r="15" spans="1:63" x14ac:dyDescent="0.25">
      <c r="A15" s="29">
        <v>5</v>
      </c>
      <c r="B15" s="32">
        <f t="shared" si="1"/>
        <v>175000</v>
      </c>
      <c r="C15" s="32">
        <f t="shared" si="3"/>
        <v>25000</v>
      </c>
      <c r="D15" s="32">
        <f t="shared" si="4"/>
        <v>2664.9999999999995</v>
      </c>
      <c r="E15" s="32"/>
      <c r="F15" s="32">
        <f t="shared" si="2"/>
        <v>0</v>
      </c>
      <c r="G15" s="32"/>
      <c r="H15" s="32"/>
      <c r="I15" s="32"/>
      <c r="J15" s="32">
        <f t="shared" si="0"/>
        <v>27665</v>
      </c>
      <c r="K15" s="80">
        <f t="shared" ca="1" si="5"/>
        <v>44621</v>
      </c>
      <c r="M15" s="99"/>
      <c r="O15" s="101"/>
      <c r="P15" s="101"/>
      <c r="Q15" s="101"/>
      <c r="R15" s="101"/>
      <c r="S15" s="101"/>
      <c r="T15" s="101"/>
      <c r="U15" s="101"/>
      <c r="V15" s="99"/>
      <c r="W15" s="99"/>
      <c r="X15" s="99"/>
      <c r="Y15" s="99"/>
      <c r="Z15" s="99"/>
      <c r="AB15" s="99"/>
      <c r="AC15" s="99"/>
      <c r="AD15" s="99"/>
      <c r="AE15" s="121"/>
      <c r="AF15" s="99"/>
      <c r="AG15" s="102"/>
      <c r="AH15" s="102"/>
      <c r="AI15" s="99"/>
      <c r="AQ15" s="99"/>
      <c r="AR15" s="99"/>
      <c r="AS15" s="99"/>
      <c r="AT15" s="99"/>
      <c r="AU15" s="99"/>
      <c r="AW15" s="99"/>
      <c r="AX15" s="99"/>
      <c r="AY15" s="99"/>
      <c r="AZ15" s="99"/>
      <c r="BA15" s="99"/>
      <c r="BB15" s="99"/>
      <c r="BC15" s="99"/>
    </row>
    <row r="16" spans="1:63" x14ac:dyDescent="0.25">
      <c r="A16" s="29">
        <v>6</v>
      </c>
      <c r="B16" s="32">
        <f t="shared" si="1"/>
        <v>150000</v>
      </c>
      <c r="C16" s="32">
        <f t="shared" si="3"/>
        <v>25000</v>
      </c>
      <c r="D16" s="32">
        <f t="shared" si="4"/>
        <v>2331.8749999999995</v>
      </c>
      <c r="E16" s="32"/>
      <c r="F16" s="32">
        <f t="shared" si="2"/>
        <v>0</v>
      </c>
      <c r="G16" s="32"/>
      <c r="H16" s="32"/>
      <c r="I16" s="32"/>
      <c r="J16" s="32">
        <f t="shared" si="0"/>
        <v>27331.875</v>
      </c>
      <c r="K16" s="80">
        <f t="shared" ca="1" si="5"/>
        <v>44652</v>
      </c>
      <c r="M16" s="99"/>
      <c r="O16" s="101"/>
      <c r="P16" s="101"/>
      <c r="Q16" s="101"/>
      <c r="R16" s="101"/>
      <c r="S16" s="101"/>
      <c r="T16" s="101"/>
      <c r="U16" s="101"/>
      <c r="V16" s="99"/>
      <c r="W16" s="99"/>
      <c r="X16" s="99"/>
      <c r="Y16" s="99"/>
      <c r="Z16" s="99"/>
      <c r="AB16" s="99"/>
      <c r="AC16" s="99"/>
      <c r="AD16" s="99"/>
      <c r="AE16" s="121"/>
      <c r="AF16" s="99"/>
      <c r="AG16" s="102"/>
      <c r="AH16" s="102"/>
      <c r="AI16" s="99"/>
      <c r="AQ16" s="99"/>
      <c r="AR16" s="99"/>
      <c r="AS16" s="99"/>
      <c r="AT16" s="99"/>
      <c r="AU16" s="99"/>
      <c r="AW16" s="99"/>
      <c r="AX16" s="99"/>
      <c r="AY16" s="99"/>
      <c r="AZ16" s="99"/>
      <c r="BA16" s="99"/>
      <c r="BB16" s="99"/>
      <c r="BC16" s="99"/>
    </row>
    <row r="17" spans="1:63" x14ac:dyDescent="0.25">
      <c r="A17" s="29">
        <v>7</v>
      </c>
      <c r="B17" s="32">
        <f t="shared" si="1"/>
        <v>125000</v>
      </c>
      <c r="C17" s="32">
        <f t="shared" si="3"/>
        <v>25000</v>
      </c>
      <c r="D17" s="32">
        <f t="shared" si="4"/>
        <v>1998.7499999999998</v>
      </c>
      <c r="E17" s="32"/>
      <c r="F17" s="32">
        <f t="shared" si="2"/>
        <v>0</v>
      </c>
      <c r="G17" s="32"/>
      <c r="H17" s="32"/>
      <c r="I17" s="32"/>
      <c r="J17" s="32">
        <f t="shared" si="0"/>
        <v>26998.75</v>
      </c>
      <c r="K17" s="80">
        <f t="shared" ca="1" si="5"/>
        <v>44682</v>
      </c>
      <c r="M17" s="99"/>
      <c r="O17" s="101"/>
      <c r="P17" s="101"/>
      <c r="Q17" s="101"/>
      <c r="R17" s="101"/>
      <c r="S17" s="101"/>
      <c r="T17" s="101"/>
      <c r="U17" s="101"/>
      <c r="V17" s="99"/>
      <c r="W17" s="99"/>
      <c r="X17" s="99"/>
      <c r="Y17" s="99"/>
      <c r="Z17" s="99"/>
      <c r="AB17" s="99"/>
      <c r="AC17" s="99"/>
      <c r="AD17" s="99"/>
      <c r="AE17" s="121"/>
      <c r="AF17" s="99"/>
      <c r="AG17" s="102"/>
      <c r="AH17" s="102"/>
      <c r="AI17" s="99"/>
      <c r="AQ17" s="99"/>
      <c r="AR17" s="99"/>
      <c r="AS17" s="99"/>
      <c r="AT17" s="99"/>
      <c r="AU17" s="99"/>
      <c r="AW17" s="99"/>
      <c r="AX17" s="99"/>
      <c r="AY17" s="99"/>
      <c r="AZ17" s="99"/>
      <c r="BA17" s="99"/>
      <c r="BB17" s="99"/>
      <c r="BC17" s="99"/>
    </row>
    <row r="18" spans="1:63" x14ac:dyDescent="0.25">
      <c r="A18" s="29">
        <v>8</v>
      </c>
      <c r="B18" s="32">
        <f t="shared" si="1"/>
        <v>100000</v>
      </c>
      <c r="C18" s="32">
        <f t="shared" si="3"/>
        <v>25000</v>
      </c>
      <c r="D18" s="32">
        <f t="shared" si="4"/>
        <v>1665.625</v>
      </c>
      <c r="E18" s="32"/>
      <c r="F18" s="32">
        <f t="shared" si="2"/>
        <v>0</v>
      </c>
      <c r="G18" s="32"/>
      <c r="H18" s="32"/>
      <c r="I18" s="32"/>
      <c r="J18" s="32">
        <f t="shared" si="0"/>
        <v>26665.625</v>
      </c>
      <c r="K18" s="80">
        <f t="shared" ca="1" si="5"/>
        <v>44713</v>
      </c>
      <c r="M18" s="99"/>
      <c r="O18" s="101"/>
      <c r="P18" s="101"/>
      <c r="Q18" s="101"/>
      <c r="R18" s="101"/>
      <c r="S18" s="101"/>
      <c r="T18" s="101"/>
      <c r="U18" s="101"/>
      <c r="V18" s="99"/>
      <c r="W18" s="99"/>
      <c r="X18" s="99"/>
      <c r="Y18" s="99"/>
      <c r="Z18" s="99"/>
      <c r="AB18" s="99"/>
      <c r="AC18" s="99"/>
      <c r="AD18" s="99"/>
      <c r="AE18" s="121"/>
      <c r="AF18" s="99"/>
      <c r="AG18" s="102"/>
      <c r="AH18" s="102"/>
      <c r="AI18" s="99"/>
      <c r="AQ18" s="99"/>
      <c r="AR18" s="99"/>
      <c r="AS18" s="99"/>
      <c r="AT18" s="99"/>
      <c r="AU18" s="99"/>
      <c r="AW18" s="99"/>
      <c r="AX18" s="99"/>
      <c r="AY18" s="99"/>
      <c r="AZ18" s="99"/>
      <c r="BA18" s="99"/>
      <c r="BB18" s="99"/>
      <c r="BC18" s="99"/>
    </row>
    <row r="19" spans="1:63" x14ac:dyDescent="0.25">
      <c r="A19" s="29">
        <v>9</v>
      </c>
      <c r="B19" s="32">
        <f t="shared" si="1"/>
        <v>75000</v>
      </c>
      <c r="C19" s="32">
        <f t="shared" si="3"/>
        <v>25000</v>
      </c>
      <c r="D19" s="32">
        <f t="shared" si="4"/>
        <v>1332.4999999999998</v>
      </c>
      <c r="E19" s="32"/>
      <c r="F19" s="32">
        <f t="shared" si="2"/>
        <v>0</v>
      </c>
      <c r="G19" s="32"/>
      <c r="H19" s="32"/>
      <c r="I19" s="32"/>
      <c r="J19" s="32">
        <f t="shared" si="0"/>
        <v>26332.5</v>
      </c>
      <c r="K19" s="80">
        <f t="shared" ca="1" si="5"/>
        <v>44743</v>
      </c>
      <c r="M19" s="99"/>
      <c r="O19" s="101"/>
      <c r="P19" s="101"/>
      <c r="Q19" s="101"/>
      <c r="R19" s="101"/>
      <c r="S19" s="101"/>
      <c r="T19" s="101"/>
      <c r="U19" s="101"/>
      <c r="V19" s="99"/>
      <c r="W19" s="99"/>
      <c r="X19" s="99"/>
      <c r="Y19" s="99"/>
      <c r="Z19" s="99"/>
      <c r="AB19" s="99"/>
      <c r="AC19" s="99"/>
      <c r="AD19" s="99"/>
      <c r="AE19" s="121"/>
      <c r="AF19" s="99"/>
      <c r="AG19" s="102"/>
      <c r="AH19" s="102"/>
      <c r="AI19" s="99"/>
      <c r="AQ19" s="99"/>
      <c r="AR19" s="99"/>
      <c r="AS19" s="99"/>
      <c r="AT19" s="99"/>
      <c r="AU19" s="99"/>
      <c r="AW19" s="99"/>
      <c r="AX19" s="99"/>
      <c r="AY19" s="99"/>
      <c r="AZ19" s="99"/>
      <c r="BA19" s="99"/>
      <c r="BB19" s="99"/>
      <c r="BC19" s="99"/>
    </row>
    <row r="20" spans="1:63" x14ac:dyDescent="0.25">
      <c r="A20" s="29">
        <v>10</v>
      </c>
      <c r="B20" s="32">
        <f t="shared" si="1"/>
        <v>50000</v>
      </c>
      <c r="C20" s="32">
        <f t="shared" si="3"/>
        <v>25000</v>
      </c>
      <c r="D20" s="32">
        <f t="shared" si="4"/>
        <v>999.37499999999989</v>
      </c>
      <c r="E20" s="32"/>
      <c r="F20" s="32">
        <f t="shared" si="2"/>
        <v>0</v>
      </c>
      <c r="G20" s="32"/>
      <c r="H20" s="32"/>
      <c r="I20" s="32"/>
      <c r="J20" s="32">
        <f t="shared" si="0"/>
        <v>25999.375</v>
      </c>
      <c r="K20" s="80">
        <f t="shared" ca="1" si="5"/>
        <v>44774</v>
      </c>
      <c r="M20" s="99"/>
      <c r="O20" s="101"/>
      <c r="P20" s="101"/>
      <c r="Q20" s="101"/>
      <c r="R20" s="101"/>
      <c r="S20" s="101"/>
      <c r="T20" s="101"/>
      <c r="U20" s="101"/>
      <c r="V20" s="99"/>
      <c r="W20" s="99"/>
      <c r="X20" s="99"/>
      <c r="Y20" s="99"/>
      <c r="Z20" s="99"/>
      <c r="AB20" s="99"/>
      <c r="AC20" s="99"/>
      <c r="AD20" s="99"/>
      <c r="AE20" s="121"/>
      <c r="AF20" s="99"/>
      <c r="AG20" s="102"/>
      <c r="AH20" s="102"/>
      <c r="AI20" s="99"/>
      <c r="AQ20" s="99"/>
      <c r="AR20" s="99"/>
      <c r="AS20" s="99"/>
      <c r="AT20" s="99"/>
      <c r="AU20" s="99"/>
      <c r="AW20" s="99"/>
      <c r="AX20" s="99"/>
      <c r="AY20" s="99"/>
      <c r="AZ20" s="99"/>
      <c r="BA20" s="99"/>
      <c r="BB20" s="99"/>
      <c r="BC20" s="99"/>
    </row>
    <row r="21" spans="1:63" x14ac:dyDescent="0.25">
      <c r="A21" s="29">
        <v>11</v>
      </c>
      <c r="B21" s="32">
        <f t="shared" si="1"/>
        <v>25000</v>
      </c>
      <c r="C21" s="32">
        <f t="shared" si="3"/>
        <v>25000</v>
      </c>
      <c r="D21" s="32">
        <f t="shared" si="4"/>
        <v>666.24999999999989</v>
      </c>
      <c r="E21" s="32"/>
      <c r="F21" s="32">
        <f t="shared" si="2"/>
        <v>0</v>
      </c>
      <c r="G21" s="32"/>
      <c r="H21" s="32"/>
      <c r="I21" s="32"/>
      <c r="J21" s="32">
        <f t="shared" si="0"/>
        <v>25666.25</v>
      </c>
      <c r="K21" s="80">
        <f t="shared" ca="1" si="5"/>
        <v>44805</v>
      </c>
      <c r="M21" s="99"/>
      <c r="O21" s="101"/>
      <c r="P21" s="101"/>
      <c r="Q21" s="101"/>
      <c r="R21" s="101"/>
      <c r="S21" s="101"/>
      <c r="T21" s="101"/>
      <c r="U21" s="101"/>
      <c r="V21" s="99"/>
      <c r="W21" s="99"/>
      <c r="X21" s="99"/>
      <c r="Y21" s="99"/>
      <c r="Z21" s="99"/>
      <c r="AB21" s="99"/>
      <c r="AC21" s="99"/>
      <c r="AD21" s="99"/>
      <c r="AE21" s="121"/>
      <c r="AF21" s="99"/>
      <c r="AG21" s="102"/>
      <c r="AH21" s="102"/>
      <c r="AI21" s="99"/>
      <c r="AQ21" s="99"/>
      <c r="AR21" s="99"/>
      <c r="AS21" s="99"/>
      <c r="AT21" s="99"/>
      <c r="AU21" s="99"/>
      <c r="AW21" s="99"/>
      <c r="AX21" s="99"/>
      <c r="AY21" s="99"/>
      <c r="AZ21" s="99"/>
      <c r="BA21" s="99"/>
      <c r="BB21" s="99"/>
      <c r="BC21" s="99"/>
    </row>
    <row r="22" spans="1:63" s="48" customFormat="1" x14ac:dyDescent="0.25">
      <c r="A22" s="66">
        <v>12</v>
      </c>
      <c r="B22" s="67">
        <f t="shared" si="1"/>
        <v>0</v>
      </c>
      <c r="C22" s="67">
        <f t="shared" si="3"/>
        <v>25000</v>
      </c>
      <c r="D22" s="67">
        <f t="shared" si="4"/>
        <v>333.12499999999994</v>
      </c>
      <c r="E22" s="67"/>
      <c r="F22" s="67">
        <f t="shared" si="2"/>
        <v>0</v>
      </c>
      <c r="G22" s="67">
        <f>IF(B22&gt;0,B22*$J$2,0)</f>
        <v>0</v>
      </c>
      <c r="H22" s="67">
        <f>IF(B22&gt;0,H10,0)</f>
        <v>0</v>
      </c>
      <c r="I22" s="67"/>
      <c r="J22" s="67">
        <f t="shared" si="0"/>
        <v>25333.125</v>
      </c>
      <c r="K22" s="80">
        <f t="shared" ca="1" si="5"/>
        <v>44835</v>
      </c>
      <c r="M22" s="99"/>
      <c r="N22" s="95"/>
      <c r="O22" s="101"/>
      <c r="P22" s="101"/>
      <c r="Q22" s="101"/>
      <c r="R22" s="101"/>
      <c r="S22" s="101"/>
      <c r="T22" s="101"/>
      <c r="U22" s="101"/>
      <c r="V22" s="99"/>
      <c r="W22" s="99"/>
      <c r="X22" s="99"/>
      <c r="Y22" s="99"/>
      <c r="Z22" s="99"/>
      <c r="AA22" s="95"/>
      <c r="AB22" s="99"/>
      <c r="AC22" s="99"/>
      <c r="AD22" s="99"/>
      <c r="AE22" s="121"/>
      <c r="AF22" s="99"/>
      <c r="AG22" s="102"/>
      <c r="AH22" s="102"/>
      <c r="AI22" s="99"/>
      <c r="AJ22" s="95"/>
      <c r="AK22" s="95"/>
      <c r="AL22" s="95"/>
      <c r="AM22" s="95"/>
      <c r="AN22" s="95"/>
      <c r="AO22" s="95"/>
      <c r="AP22" s="95"/>
      <c r="AQ22" s="99"/>
      <c r="AR22" s="99"/>
      <c r="AS22" s="99"/>
      <c r="AT22" s="99"/>
      <c r="AU22" s="99"/>
      <c r="AV22" s="95"/>
      <c r="AW22" s="99"/>
      <c r="AX22" s="99"/>
      <c r="AY22" s="99"/>
      <c r="AZ22" s="99"/>
      <c r="BA22" s="99"/>
      <c r="BB22" s="99"/>
      <c r="BC22" s="99"/>
      <c r="BD22" s="114"/>
      <c r="BE22" s="114"/>
      <c r="BF22"/>
      <c r="BG22"/>
      <c r="BH22"/>
      <c r="BI22"/>
      <c r="BJ22"/>
      <c r="BK22"/>
    </row>
    <row r="23" spans="1:63" x14ac:dyDescent="0.25">
      <c r="A23" s="29">
        <v>13</v>
      </c>
      <c r="B23" s="32">
        <f t="shared" si="1"/>
        <v>0</v>
      </c>
      <c r="C23" s="32">
        <f t="shared" ref="C23:C86" si="6">MIN(B22,IF($D$4="Ануїтет",-PMT($G$2/12,$D$6-12,$B$22,0,0)-D23,$D$3/$D$6))</f>
        <v>0</v>
      </c>
      <c r="D23" s="32">
        <f t="shared" ref="D23:D86" si="7">B22*$G$2/12</f>
        <v>0</v>
      </c>
      <c r="E23" s="32"/>
      <c r="F23" s="32">
        <f t="shared" si="2"/>
        <v>0</v>
      </c>
      <c r="G23" s="32"/>
      <c r="H23" s="32"/>
      <c r="I23" s="32"/>
      <c r="J23" s="32">
        <f t="shared" si="0"/>
        <v>0</v>
      </c>
      <c r="K23" s="80">
        <f t="shared" ca="1" si="5"/>
        <v>44866</v>
      </c>
      <c r="M23" s="99"/>
      <c r="O23" s="101"/>
      <c r="P23" s="101"/>
      <c r="Q23" s="101"/>
      <c r="R23" s="101"/>
      <c r="S23" s="101"/>
      <c r="T23" s="101"/>
      <c r="U23" s="101"/>
      <c r="V23" s="99"/>
      <c r="W23" s="99"/>
      <c r="X23" s="99"/>
      <c r="Y23" s="99"/>
      <c r="Z23" s="99"/>
      <c r="AB23" s="99"/>
      <c r="AC23" s="99"/>
      <c r="AD23" s="99"/>
      <c r="AE23" s="121"/>
      <c r="AF23" s="99"/>
      <c r="AG23" s="102"/>
      <c r="AH23" s="102"/>
      <c r="AI23" s="99"/>
      <c r="AQ23" s="99"/>
      <c r="AR23" s="99"/>
      <c r="AS23" s="99"/>
      <c r="AT23" s="99"/>
      <c r="AU23" s="99"/>
      <c r="AW23" s="99"/>
      <c r="AX23" s="99"/>
      <c r="AY23" s="99"/>
      <c r="AZ23" s="99"/>
      <c r="BA23" s="99"/>
      <c r="BB23" s="99"/>
      <c r="BC23" s="99"/>
    </row>
    <row r="24" spans="1:63" s="48" customFormat="1" x14ac:dyDescent="0.25">
      <c r="A24" s="44">
        <v>14</v>
      </c>
      <c r="B24" s="45">
        <f t="shared" si="1"/>
        <v>0</v>
      </c>
      <c r="C24" s="45">
        <f t="shared" si="6"/>
        <v>0</v>
      </c>
      <c r="D24" s="45">
        <f t="shared" si="7"/>
        <v>0</v>
      </c>
      <c r="E24" s="45"/>
      <c r="F24" s="32">
        <f t="shared" si="2"/>
        <v>0</v>
      </c>
      <c r="G24" s="45"/>
      <c r="H24" s="45"/>
      <c r="I24" s="45"/>
      <c r="J24" s="45">
        <f t="shared" si="0"/>
        <v>0</v>
      </c>
      <c r="K24" s="80">
        <f t="shared" ca="1" si="5"/>
        <v>44896</v>
      </c>
      <c r="M24" s="99"/>
      <c r="N24" s="95"/>
      <c r="O24" s="101"/>
      <c r="P24" s="101"/>
      <c r="Q24" s="101"/>
      <c r="R24" s="101"/>
      <c r="S24" s="101"/>
      <c r="T24" s="101"/>
      <c r="U24" s="101"/>
      <c r="V24" s="99"/>
      <c r="W24" s="99"/>
      <c r="X24" s="99"/>
      <c r="Y24" s="99"/>
      <c r="Z24" s="99"/>
      <c r="AA24" s="95"/>
      <c r="AB24" s="99"/>
      <c r="AC24" s="99"/>
      <c r="AD24" s="99"/>
      <c r="AE24" s="121"/>
      <c r="AF24" s="99"/>
      <c r="AG24" s="102"/>
      <c r="AH24" s="102"/>
      <c r="AI24" s="99"/>
      <c r="AJ24" s="95"/>
      <c r="AK24" s="95"/>
      <c r="AL24" s="95"/>
      <c r="AM24" s="95"/>
      <c r="AN24" s="95"/>
      <c r="AO24" s="95"/>
      <c r="AP24" s="95"/>
      <c r="AQ24" s="99"/>
      <c r="AR24" s="99"/>
      <c r="AS24" s="99"/>
      <c r="AT24" s="99"/>
      <c r="AU24" s="99"/>
      <c r="AV24" s="95"/>
      <c r="AW24" s="99"/>
      <c r="AX24" s="99"/>
      <c r="AY24" s="99"/>
      <c r="AZ24" s="99"/>
      <c r="BA24" s="99"/>
      <c r="BB24" s="99"/>
      <c r="BC24" s="99"/>
      <c r="BD24" s="114"/>
      <c r="BE24" s="114"/>
      <c r="BF24"/>
      <c r="BG24"/>
      <c r="BH24"/>
      <c r="BI24"/>
      <c r="BJ24"/>
      <c r="BK24"/>
    </row>
    <row r="25" spans="1:63" x14ac:dyDescent="0.25">
      <c r="A25" s="29">
        <v>15</v>
      </c>
      <c r="B25" s="32">
        <f t="shared" si="1"/>
        <v>0</v>
      </c>
      <c r="C25" s="32">
        <f t="shared" si="6"/>
        <v>0</v>
      </c>
      <c r="D25" s="32">
        <f t="shared" si="7"/>
        <v>0</v>
      </c>
      <c r="E25" s="32"/>
      <c r="F25" s="32">
        <f t="shared" si="2"/>
        <v>0</v>
      </c>
      <c r="G25" s="32"/>
      <c r="H25" s="32"/>
      <c r="I25" s="32"/>
      <c r="J25" s="32">
        <f t="shared" si="0"/>
        <v>0</v>
      </c>
      <c r="K25" s="80">
        <f t="shared" ca="1" si="5"/>
        <v>44927</v>
      </c>
      <c r="M25" s="99"/>
      <c r="O25" s="101"/>
      <c r="P25" s="101"/>
      <c r="Q25" s="101"/>
      <c r="R25" s="101"/>
      <c r="S25" s="101"/>
      <c r="T25" s="101"/>
      <c r="U25" s="101"/>
      <c r="V25" s="99"/>
      <c r="W25" s="99"/>
      <c r="X25" s="99"/>
      <c r="Y25" s="99"/>
      <c r="Z25" s="99"/>
      <c r="AB25" s="99"/>
      <c r="AC25" s="99"/>
      <c r="AD25" s="99"/>
      <c r="AE25" s="121"/>
      <c r="AF25" s="99"/>
      <c r="AG25" s="102"/>
      <c r="AH25" s="102"/>
      <c r="AI25" s="99"/>
      <c r="AQ25" s="99"/>
      <c r="AR25" s="99"/>
      <c r="AS25" s="99"/>
      <c r="AT25" s="99"/>
      <c r="AU25" s="99"/>
      <c r="AW25" s="99"/>
      <c r="AX25" s="99"/>
      <c r="AY25" s="99"/>
      <c r="AZ25" s="99"/>
      <c r="BA25" s="99"/>
      <c r="BB25" s="99"/>
      <c r="BC25" s="99"/>
    </row>
    <row r="26" spans="1:63" x14ac:dyDescent="0.25">
      <c r="A26" s="29">
        <v>16</v>
      </c>
      <c r="B26" s="32">
        <f t="shared" si="1"/>
        <v>0</v>
      </c>
      <c r="C26" s="32">
        <f t="shared" si="6"/>
        <v>0</v>
      </c>
      <c r="D26" s="32">
        <f t="shared" si="7"/>
        <v>0</v>
      </c>
      <c r="E26" s="32"/>
      <c r="F26" s="32">
        <f t="shared" si="2"/>
        <v>0</v>
      </c>
      <c r="G26" s="32"/>
      <c r="H26" s="32"/>
      <c r="I26" s="32"/>
      <c r="J26" s="32">
        <f t="shared" si="0"/>
        <v>0</v>
      </c>
      <c r="K26" s="80">
        <f t="shared" ca="1" si="5"/>
        <v>44958</v>
      </c>
      <c r="M26" s="99"/>
      <c r="O26" s="101"/>
      <c r="P26" s="101"/>
      <c r="Q26" s="101"/>
      <c r="R26" s="101"/>
      <c r="S26" s="101"/>
      <c r="T26" s="101"/>
      <c r="U26" s="101"/>
      <c r="V26" s="99"/>
      <c r="W26" s="99"/>
      <c r="X26" s="99"/>
      <c r="Y26" s="99"/>
      <c r="Z26" s="99"/>
      <c r="AB26" s="99"/>
      <c r="AC26" s="99"/>
      <c r="AD26" s="99"/>
      <c r="AE26" s="121"/>
      <c r="AF26" s="99"/>
      <c r="AG26" s="102"/>
      <c r="AH26" s="102"/>
      <c r="AI26" s="99"/>
      <c r="AQ26" s="99"/>
      <c r="AR26" s="99"/>
      <c r="AS26" s="99"/>
      <c r="AT26" s="99"/>
      <c r="AU26" s="99"/>
      <c r="AW26" s="99"/>
      <c r="AX26" s="99"/>
      <c r="AY26" s="99"/>
      <c r="AZ26" s="99"/>
      <c r="BA26" s="99"/>
      <c r="BB26" s="99"/>
      <c r="BC26" s="99"/>
    </row>
    <row r="27" spans="1:63" x14ac:dyDescent="0.25">
      <c r="A27" s="29">
        <v>17</v>
      </c>
      <c r="B27" s="32">
        <f t="shared" si="1"/>
        <v>0</v>
      </c>
      <c r="C27" s="32">
        <f t="shared" si="6"/>
        <v>0</v>
      </c>
      <c r="D27" s="32">
        <f t="shared" si="7"/>
        <v>0</v>
      </c>
      <c r="E27" s="32"/>
      <c r="F27" s="32">
        <f t="shared" si="2"/>
        <v>0</v>
      </c>
      <c r="G27" s="32"/>
      <c r="H27" s="32"/>
      <c r="I27" s="32"/>
      <c r="J27" s="32">
        <f t="shared" si="0"/>
        <v>0</v>
      </c>
      <c r="K27" s="80">
        <f t="shared" ca="1" si="5"/>
        <v>44986</v>
      </c>
      <c r="M27" s="99"/>
      <c r="O27" s="101"/>
      <c r="P27" s="101"/>
      <c r="Q27" s="101"/>
      <c r="R27" s="101"/>
      <c r="S27" s="101"/>
      <c r="T27" s="101"/>
      <c r="U27" s="101"/>
      <c r="V27" s="99"/>
      <c r="W27" s="99"/>
      <c r="X27" s="99"/>
      <c r="Y27" s="99"/>
      <c r="Z27" s="99"/>
      <c r="AB27" s="99"/>
      <c r="AC27" s="99"/>
      <c r="AD27" s="99"/>
      <c r="AE27" s="121"/>
      <c r="AF27" s="99"/>
      <c r="AG27" s="102"/>
      <c r="AH27" s="102"/>
      <c r="AI27" s="99"/>
      <c r="AQ27" s="99"/>
      <c r="AR27" s="99"/>
      <c r="AS27" s="99"/>
      <c r="AT27" s="99"/>
      <c r="AU27" s="99"/>
      <c r="AW27" s="99"/>
      <c r="AX27" s="99"/>
      <c r="AY27" s="99"/>
      <c r="AZ27" s="99"/>
      <c r="BA27" s="99"/>
      <c r="BB27" s="99"/>
      <c r="BC27" s="99"/>
    </row>
    <row r="28" spans="1:63" x14ac:dyDescent="0.25">
      <c r="A28" s="29">
        <v>18</v>
      </c>
      <c r="B28" s="32">
        <f t="shared" si="1"/>
        <v>0</v>
      </c>
      <c r="C28" s="32">
        <f t="shared" si="6"/>
        <v>0</v>
      </c>
      <c r="D28" s="32">
        <f t="shared" si="7"/>
        <v>0</v>
      </c>
      <c r="E28" s="32"/>
      <c r="F28" s="32">
        <f t="shared" si="2"/>
        <v>0</v>
      </c>
      <c r="G28" s="32"/>
      <c r="H28" s="32"/>
      <c r="I28" s="32"/>
      <c r="J28" s="32">
        <f t="shared" si="0"/>
        <v>0</v>
      </c>
      <c r="K28" s="80">
        <f t="shared" ca="1" si="5"/>
        <v>45017</v>
      </c>
      <c r="M28" s="99"/>
      <c r="O28" s="101"/>
      <c r="P28" s="101"/>
      <c r="Q28" s="101"/>
      <c r="R28" s="101"/>
      <c r="S28" s="101"/>
      <c r="T28" s="101"/>
      <c r="U28" s="101"/>
      <c r="V28" s="99"/>
      <c r="W28" s="99"/>
      <c r="X28" s="99"/>
      <c r="Y28" s="99"/>
      <c r="Z28" s="99"/>
      <c r="AB28" s="99"/>
      <c r="AC28" s="99"/>
      <c r="AD28" s="99"/>
      <c r="AE28" s="121"/>
      <c r="AF28" s="99"/>
      <c r="AG28" s="102"/>
      <c r="AH28" s="102"/>
      <c r="AI28" s="99"/>
      <c r="AQ28" s="99"/>
      <c r="AR28" s="99"/>
      <c r="AS28" s="99"/>
      <c r="AT28" s="99"/>
      <c r="AU28" s="99"/>
      <c r="AW28" s="99"/>
      <c r="AX28" s="99"/>
      <c r="AY28" s="99"/>
      <c r="AZ28" s="99"/>
      <c r="BA28" s="99"/>
      <c r="BB28" s="99"/>
      <c r="BC28" s="99"/>
    </row>
    <row r="29" spans="1:63" x14ac:dyDescent="0.25">
      <c r="A29" s="29">
        <v>19</v>
      </c>
      <c r="B29" s="32">
        <f t="shared" si="1"/>
        <v>0</v>
      </c>
      <c r="C29" s="32">
        <f t="shared" si="6"/>
        <v>0</v>
      </c>
      <c r="D29" s="32">
        <f t="shared" si="7"/>
        <v>0</v>
      </c>
      <c r="E29" s="32"/>
      <c r="F29" s="32">
        <f t="shared" si="2"/>
        <v>0</v>
      </c>
      <c r="G29" s="32"/>
      <c r="H29" s="32"/>
      <c r="I29" s="32"/>
      <c r="J29" s="32">
        <f t="shared" si="0"/>
        <v>0</v>
      </c>
      <c r="K29" s="80">
        <f t="shared" ca="1" si="5"/>
        <v>45047</v>
      </c>
      <c r="M29" s="99"/>
      <c r="O29" s="101"/>
      <c r="P29" s="101"/>
      <c r="Q29" s="101"/>
      <c r="R29" s="101"/>
      <c r="S29" s="101"/>
      <c r="T29" s="101"/>
      <c r="U29" s="101"/>
      <c r="V29" s="99"/>
      <c r="W29" s="99"/>
      <c r="X29" s="99"/>
      <c r="Y29" s="99"/>
      <c r="Z29" s="99"/>
      <c r="AB29" s="99"/>
      <c r="AC29" s="99"/>
      <c r="AD29" s="99"/>
      <c r="AE29" s="121"/>
      <c r="AF29" s="99"/>
      <c r="AG29" s="102"/>
      <c r="AH29" s="102"/>
      <c r="AI29" s="99"/>
      <c r="AQ29" s="99"/>
      <c r="AR29" s="99"/>
      <c r="AS29" s="99"/>
      <c r="AT29" s="99"/>
      <c r="AU29" s="99"/>
      <c r="AW29" s="99"/>
      <c r="AX29" s="99"/>
      <c r="AY29" s="99"/>
      <c r="AZ29" s="99"/>
      <c r="BA29" s="99"/>
      <c r="BB29" s="99"/>
      <c r="BC29" s="99"/>
    </row>
    <row r="30" spans="1:63" x14ac:dyDescent="0.25">
      <c r="A30" s="29">
        <v>20</v>
      </c>
      <c r="B30" s="32">
        <f t="shared" si="1"/>
        <v>0</v>
      </c>
      <c r="C30" s="32">
        <f t="shared" si="6"/>
        <v>0</v>
      </c>
      <c r="D30" s="32">
        <f t="shared" si="7"/>
        <v>0</v>
      </c>
      <c r="E30" s="32"/>
      <c r="F30" s="32">
        <f t="shared" si="2"/>
        <v>0</v>
      </c>
      <c r="G30" s="32"/>
      <c r="H30" s="32"/>
      <c r="I30" s="32"/>
      <c r="J30" s="32">
        <f t="shared" si="0"/>
        <v>0</v>
      </c>
      <c r="K30" s="80">
        <f t="shared" ca="1" si="5"/>
        <v>45078</v>
      </c>
      <c r="M30" s="99"/>
      <c r="O30" s="101"/>
      <c r="P30" s="101"/>
      <c r="Q30" s="101"/>
      <c r="R30" s="101"/>
      <c r="S30" s="101"/>
      <c r="T30" s="101"/>
      <c r="U30" s="101"/>
      <c r="V30" s="99"/>
      <c r="W30" s="99"/>
      <c r="X30" s="99"/>
      <c r="Y30" s="99"/>
      <c r="Z30" s="99"/>
      <c r="AB30" s="99"/>
      <c r="AC30" s="99"/>
      <c r="AD30" s="99"/>
      <c r="AE30" s="121"/>
      <c r="AF30" s="99"/>
      <c r="AG30" s="102"/>
      <c r="AH30" s="102"/>
      <c r="AI30" s="99"/>
      <c r="AQ30" s="99"/>
      <c r="AR30" s="99"/>
      <c r="AS30" s="99"/>
      <c r="AT30" s="99"/>
      <c r="AU30" s="99"/>
      <c r="AW30" s="99"/>
      <c r="AX30" s="99"/>
      <c r="AY30" s="99"/>
      <c r="AZ30" s="99"/>
      <c r="BA30" s="99"/>
      <c r="BB30" s="99"/>
      <c r="BC30" s="99"/>
    </row>
    <row r="31" spans="1:63" x14ac:dyDescent="0.25">
      <c r="A31" s="29">
        <v>21</v>
      </c>
      <c r="B31" s="32">
        <f t="shared" si="1"/>
        <v>0</v>
      </c>
      <c r="C31" s="32">
        <f t="shared" si="6"/>
        <v>0</v>
      </c>
      <c r="D31" s="32">
        <f t="shared" si="7"/>
        <v>0</v>
      </c>
      <c r="E31" s="32"/>
      <c r="F31" s="32">
        <f t="shared" si="2"/>
        <v>0</v>
      </c>
      <c r="G31" s="32"/>
      <c r="H31" s="32"/>
      <c r="I31" s="32"/>
      <c r="J31" s="32">
        <f t="shared" si="0"/>
        <v>0</v>
      </c>
      <c r="K31" s="80">
        <f t="shared" ca="1" si="5"/>
        <v>45108</v>
      </c>
      <c r="M31" s="99"/>
      <c r="O31" s="101"/>
      <c r="P31" s="101"/>
      <c r="Q31" s="101"/>
      <c r="R31" s="101"/>
      <c r="S31" s="101"/>
      <c r="T31" s="101"/>
      <c r="U31" s="101"/>
      <c r="V31" s="99"/>
      <c r="W31" s="99"/>
      <c r="X31" s="99"/>
      <c r="Y31" s="99"/>
      <c r="Z31" s="99"/>
      <c r="AB31" s="99"/>
      <c r="AC31" s="99"/>
      <c r="AD31" s="99"/>
      <c r="AE31" s="121"/>
      <c r="AF31" s="99"/>
      <c r="AG31" s="102"/>
      <c r="AH31" s="102"/>
      <c r="AI31" s="99"/>
      <c r="AQ31" s="99"/>
      <c r="AR31" s="99"/>
      <c r="AS31" s="99"/>
      <c r="AT31" s="99"/>
      <c r="AU31" s="99"/>
      <c r="AW31" s="99"/>
      <c r="AX31" s="99"/>
      <c r="AY31" s="99"/>
      <c r="AZ31" s="99"/>
      <c r="BA31" s="99"/>
      <c r="BB31" s="99"/>
      <c r="BC31" s="99"/>
    </row>
    <row r="32" spans="1:63" x14ac:dyDescent="0.25">
      <c r="A32" s="29">
        <v>22</v>
      </c>
      <c r="B32" s="32">
        <f t="shared" si="1"/>
        <v>0</v>
      </c>
      <c r="C32" s="32">
        <f t="shared" si="6"/>
        <v>0</v>
      </c>
      <c r="D32" s="32">
        <f t="shared" si="7"/>
        <v>0</v>
      </c>
      <c r="E32" s="32"/>
      <c r="F32" s="32">
        <f t="shared" si="2"/>
        <v>0</v>
      </c>
      <c r="G32" s="32"/>
      <c r="H32" s="32"/>
      <c r="I32" s="32"/>
      <c r="J32" s="32">
        <f t="shared" si="0"/>
        <v>0</v>
      </c>
      <c r="K32" s="80">
        <f t="shared" ca="1" si="5"/>
        <v>45139</v>
      </c>
      <c r="M32" s="99"/>
      <c r="O32" s="101"/>
      <c r="P32" s="101"/>
      <c r="Q32" s="101"/>
      <c r="R32" s="101"/>
      <c r="S32" s="101"/>
      <c r="T32" s="101"/>
      <c r="U32" s="101"/>
      <c r="V32" s="99"/>
      <c r="W32" s="99"/>
      <c r="X32" s="99"/>
      <c r="Y32" s="99"/>
      <c r="Z32" s="99"/>
      <c r="AB32" s="99"/>
      <c r="AC32" s="99"/>
      <c r="AD32" s="99"/>
      <c r="AE32" s="121"/>
      <c r="AF32" s="99"/>
      <c r="AG32" s="102"/>
      <c r="AH32" s="102"/>
      <c r="AI32" s="99"/>
      <c r="AQ32" s="99"/>
      <c r="AR32" s="99"/>
      <c r="AS32" s="99"/>
      <c r="AT32" s="99"/>
      <c r="AU32" s="99"/>
      <c r="AW32" s="99"/>
      <c r="AX32" s="99"/>
      <c r="AY32" s="99"/>
      <c r="AZ32" s="99"/>
      <c r="BA32" s="99"/>
      <c r="BB32" s="99"/>
      <c r="BC32" s="99"/>
    </row>
    <row r="33" spans="1:63" x14ac:dyDescent="0.25">
      <c r="A33" s="29">
        <v>23</v>
      </c>
      <c r="B33" s="32">
        <f t="shared" si="1"/>
        <v>0</v>
      </c>
      <c r="C33" s="32">
        <f t="shared" si="6"/>
        <v>0</v>
      </c>
      <c r="D33" s="32">
        <f t="shared" si="7"/>
        <v>0</v>
      </c>
      <c r="E33" s="32"/>
      <c r="F33" s="32">
        <f t="shared" si="2"/>
        <v>0</v>
      </c>
      <c r="G33" s="32"/>
      <c r="H33" s="32"/>
      <c r="I33" s="32"/>
      <c r="J33" s="32">
        <f t="shared" si="0"/>
        <v>0</v>
      </c>
      <c r="K33" s="80">
        <f t="shared" ca="1" si="5"/>
        <v>45170</v>
      </c>
      <c r="M33" s="99"/>
      <c r="O33" s="101"/>
      <c r="P33" s="101"/>
      <c r="Q33" s="101"/>
      <c r="R33" s="101"/>
      <c r="S33" s="101"/>
      <c r="T33" s="101"/>
      <c r="U33" s="101"/>
      <c r="V33" s="99"/>
      <c r="W33" s="99"/>
      <c r="X33" s="99"/>
      <c r="Y33" s="99"/>
      <c r="Z33" s="99"/>
      <c r="AB33" s="99"/>
      <c r="AC33" s="99"/>
      <c r="AD33" s="99"/>
      <c r="AE33" s="121"/>
      <c r="AF33" s="99"/>
      <c r="AG33" s="102"/>
      <c r="AH33" s="102"/>
      <c r="AI33" s="99"/>
      <c r="AQ33" s="99"/>
      <c r="AR33" s="99"/>
      <c r="AS33" s="99"/>
      <c r="AT33" s="99"/>
      <c r="AU33" s="99"/>
      <c r="AW33" s="99"/>
      <c r="AX33" s="99"/>
      <c r="AY33" s="99"/>
      <c r="AZ33" s="99"/>
      <c r="BA33" s="99"/>
      <c r="BB33" s="99"/>
      <c r="BC33" s="99"/>
    </row>
    <row r="34" spans="1:63" s="48" customFormat="1" x14ac:dyDescent="0.25">
      <c r="A34" s="66">
        <v>24</v>
      </c>
      <c r="B34" s="67">
        <f t="shared" si="1"/>
        <v>0</v>
      </c>
      <c r="C34" s="67">
        <f t="shared" si="6"/>
        <v>0</v>
      </c>
      <c r="D34" s="67">
        <f t="shared" si="7"/>
        <v>0</v>
      </c>
      <c r="E34" s="67"/>
      <c r="F34" s="67">
        <f t="shared" si="2"/>
        <v>0</v>
      </c>
      <c r="G34" s="67">
        <f>IF(B34&gt;0,B34*$J$2,0)</f>
        <v>0</v>
      </c>
      <c r="H34" s="67">
        <f>IF(B34&gt;0,H22,0)</f>
        <v>0</v>
      </c>
      <c r="I34" s="67"/>
      <c r="J34" s="67">
        <f t="shared" si="0"/>
        <v>0</v>
      </c>
      <c r="K34" s="80">
        <f t="shared" ca="1" si="5"/>
        <v>45200</v>
      </c>
      <c r="M34" s="99"/>
      <c r="N34" s="95"/>
      <c r="O34" s="101"/>
      <c r="P34" s="101"/>
      <c r="Q34" s="101"/>
      <c r="R34" s="101"/>
      <c r="S34" s="101"/>
      <c r="T34" s="101"/>
      <c r="U34" s="101"/>
      <c r="V34" s="99"/>
      <c r="W34" s="99"/>
      <c r="X34" s="99"/>
      <c r="Y34" s="99"/>
      <c r="Z34" s="99"/>
      <c r="AA34" s="95"/>
      <c r="AB34" s="99"/>
      <c r="AC34" s="99"/>
      <c r="AD34" s="99"/>
      <c r="AE34" s="121"/>
      <c r="AF34" s="99"/>
      <c r="AG34" s="102"/>
      <c r="AH34" s="102"/>
      <c r="AI34" s="99"/>
      <c r="AJ34" s="95"/>
      <c r="AK34" s="95"/>
      <c r="AL34" s="95"/>
      <c r="AM34" s="95"/>
      <c r="AN34" s="95"/>
      <c r="AO34" s="95"/>
      <c r="AP34" s="95"/>
      <c r="AQ34" s="99"/>
      <c r="AR34" s="99"/>
      <c r="AS34" s="99"/>
      <c r="AT34" s="99"/>
      <c r="AU34" s="99"/>
      <c r="AV34" s="95"/>
      <c r="AW34" s="99"/>
      <c r="AX34" s="99"/>
      <c r="AY34" s="99"/>
      <c r="AZ34" s="99"/>
      <c r="BA34" s="99"/>
      <c r="BB34" s="99"/>
      <c r="BC34" s="99"/>
      <c r="BD34" s="114"/>
      <c r="BE34" s="114"/>
      <c r="BF34"/>
      <c r="BG34"/>
      <c r="BH34"/>
      <c r="BI34"/>
      <c r="BJ34"/>
      <c r="BK34"/>
    </row>
    <row r="35" spans="1:63" x14ac:dyDescent="0.25">
      <c r="A35" s="29">
        <v>25</v>
      </c>
      <c r="B35" s="32">
        <f t="shared" si="1"/>
        <v>0</v>
      </c>
      <c r="C35" s="32">
        <f t="shared" si="6"/>
        <v>0</v>
      </c>
      <c r="D35" s="32">
        <f t="shared" si="7"/>
        <v>0</v>
      </c>
      <c r="E35" s="32"/>
      <c r="F35" s="32">
        <f t="shared" si="2"/>
        <v>0</v>
      </c>
      <c r="G35" s="32"/>
      <c r="H35" s="32"/>
      <c r="I35" s="32"/>
      <c r="J35" s="32">
        <f t="shared" si="0"/>
        <v>0</v>
      </c>
      <c r="K35" s="80">
        <f t="shared" ca="1" si="5"/>
        <v>45231</v>
      </c>
      <c r="M35" s="99"/>
      <c r="O35" s="101"/>
      <c r="P35" s="101"/>
      <c r="Q35" s="101"/>
      <c r="R35" s="101"/>
      <c r="S35" s="101"/>
      <c r="T35" s="101"/>
      <c r="U35" s="101"/>
      <c r="V35" s="99"/>
      <c r="W35" s="99"/>
      <c r="X35" s="99"/>
      <c r="Y35" s="99"/>
      <c r="Z35" s="99"/>
      <c r="AB35" s="99"/>
      <c r="AC35" s="99"/>
      <c r="AD35" s="99"/>
      <c r="AE35" s="121"/>
      <c r="AF35" s="99"/>
      <c r="AG35" s="102"/>
      <c r="AH35" s="102"/>
      <c r="AI35" s="99"/>
      <c r="AQ35" s="99"/>
      <c r="AR35" s="99"/>
      <c r="AS35" s="99"/>
      <c r="AT35" s="99"/>
      <c r="AU35" s="99"/>
      <c r="AW35" s="99"/>
      <c r="AX35" s="99"/>
      <c r="AY35" s="99"/>
      <c r="AZ35" s="99"/>
      <c r="BA35" s="99"/>
      <c r="BB35" s="99"/>
      <c r="BC35" s="99"/>
    </row>
    <row r="36" spans="1:63" x14ac:dyDescent="0.25">
      <c r="A36" s="29">
        <v>26</v>
      </c>
      <c r="B36" s="32">
        <f t="shared" si="1"/>
        <v>0</v>
      </c>
      <c r="C36" s="32">
        <f t="shared" si="6"/>
        <v>0</v>
      </c>
      <c r="D36" s="32">
        <f t="shared" si="7"/>
        <v>0</v>
      </c>
      <c r="E36" s="32"/>
      <c r="F36" s="32">
        <f t="shared" si="2"/>
        <v>0</v>
      </c>
      <c r="G36" s="32"/>
      <c r="H36" s="32"/>
      <c r="I36" s="32"/>
      <c r="J36" s="32">
        <f t="shared" si="0"/>
        <v>0</v>
      </c>
      <c r="K36" s="80">
        <f t="shared" ca="1" si="5"/>
        <v>45261</v>
      </c>
      <c r="M36" s="99"/>
      <c r="O36" s="101"/>
      <c r="P36" s="101"/>
      <c r="Q36" s="101"/>
      <c r="R36" s="101"/>
      <c r="S36" s="101"/>
      <c r="T36" s="101"/>
      <c r="U36" s="101"/>
      <c r="V36" s="99"/>
      <c r="W36" s="99"/>
      <c r="X36" s="99"/>
      <c r="Y36" s="99"/>
      <c r="Z36" s="99"/>
      <c r="AB36" s="99"/>
      <c r="AC36" s="99"/>
      <c r="AD36" s="99"/>
      <c r="AE36" s="121"/>
      <c r="AF36" s="99"/>
      <c r="AG36" s="102"/>
      <c r="AH36" s="102"/>
      <c r="AI36" s="99"/>
      <c r="AQ36" s="99"/>
      <c r="AR36" s="99"/>
      <c r="AS36" s="99"/>
      <c r="AT36" s="99"/>
      <c r="AU36" s="99"/>
      <c r="AW36" s="99"/>
      <c r="AX36" s="99"/>
      <c r="AY36" s="99"/>
      <c r="AZ36" s="99"/>
      <c r="BA36" s="99"/>
      <c r="BB36" s="99"/>
      <c r="BC36" s="99"/>
    </row>
    <row r="37" spans="1:63" x14ac:dyDescent="0.25">
      <c r="A37" s="29">
        <v>27</v>
      </c>
      <c r="B37" s="32">
        <f t="shared" si="1"/>
        <v>0</v>
      </c>
      <c r="C37" s="32">
        <f t="shared" si="6"/>
        <v>0</v>
      </c>
      <c r="D37" s="32">
        <f t="shared" si="7"/>
        <v>0</v>
      </c>
      <c r="E37" s="32"/>
      <c r="F37" s="32">
        <f t="shared" si="2"/>
        <v>0</v>
      </c>
      <c r="G37" s="32"/>
      <c r="H37" s="32"/>
      <c r="I37" s="32"/>
      <c r="J37" s="32">
        <f t="shared" si="0"/>
        <v>0</v>
      </c>
      <c r="K37" s="80">
        <f t="shared" ca="1" si="5"/>
        <v>45292</v>
      </c>
      <c r="M37" s="99"/>
      <c r="O37" s="101"/>
      <c r="P37" s="101"/>
      <c r="Q37" s="101"/>
      <c r="R37" s="101"/>
      <c r="S37" s="101"/>
      <c r="T37" s="101"/>
      <c r="U37" s="101"/>
      <c r="V37" s="99"/>
      <c r="W37" s="99"/>
      <c r="X37" s="99"/>
      <c r="Y37" s="99"/>
      <c r="Z37" s="99"/>
      <c r="AB37" s="99"/>
      <c r="AC37" s="99"/>
      <c r="AD37" s="99"/>
      <c r="AE37" s="121"/>
      <c r="AF37" s="99"/>
      <c r="AG37" s="102"/>
      <c r="AH37" s="102"/>
      <c r="AI37" s="99"/>
      <c r="AQ37" s="99"/>
      <c r="AR37" s="99"/>
      <c r="AS37" s="99"/>
      <c r="AT37" s="99"/>
      <c r="AU37" s="99"/>
      <c r="AW37" s="99"/>
      <c r="AX37" s="99"/>
      <c r="AY37" s="99"/>
      <c r="AZ37" s="99"/>
      <c r="BA37" s="99"/>
      <c r="BB37" s="99"/>
      <c r="BC37" s="99"/>
    </row>
    <row r="38" spans="1:63" x14ac:dyDescent="0.25">
      <c r="A38" s="29">
        <v>28</v>
      </c>
      <c r="B38" s="32">
        <f t="shared" si="1"/>
        <v>0</v>
      </c>
      <c r="C38" s="32">
        <f t="shared" si="6"/>
        <v>0</v>
      </c>
      <c r="D38" s="32">
        <f t="shared" si="7"/>
        <v>0</v>
      </c>
      <c r="E38" s="32"/>
      <c r="F38" s="32">
        <f t="shared" si="2"/>
        <v>0</v>
      </c>
      <c r="G38" s="32"/>
      <c r="H38" s="32"/>
      <c r="I38" s="32"/>
      <c r="J38" s="32">
        <f t="shared" si="0"/>
        <v>0</v>
      </c>
      <c r="K38" s="80">
        <f t="shared" ca="1" si="5"/>
        <v>45323</v>
      </c>
      <c r="M38" s="99"/>
      <c r="O38" s="101"/>
      <c r="P38" s="101"/>
      <c r="Q38" s="101"/>
      <c r="R38" s="101"/>
      <c r="S38" s="101"/>
      <c r="T38" s="101"/>
      <c r="U38" s="101"/>
      <c r="V38" s="99"/>
      <c r="W38" s="99"/>
      <c r="X38" s="99"/>
      <c r="Y38" s="99"/>
      <c r="Z38" s="99"/>
      <c r="AB38" s="99"/>
      <c r="AC38" s="99"/>
      <c r="AD38" s="99"/>
      <c r="AE38" s="121"/>
      <c r="AF38" s="99"/>
      <c r="AG38" s="102"/>
      <c r="AH38" s="102"/>
      <c r="AI38" s="99"/>
      <c r="AQ38" s="99"/>
      <c r="AR38" s="99"/>
      <c r="AS38" s="99"/>
      <c r="AT38" s="99"/>
      <c r="AU38" s="99"/>
      <c r="AW38" s="99"/>
      <c r="AX38" s="99"/>
      <c r="AY38" s="99"/>
      <c r="AZ38" s="99"/>
      <c r="BA38" s="99"/>
      <c r="BB38" s="99"/>
      <c r="BC38" s="99"/>
    </row>
    <row r="39" spans="1:63" x14ac:dyDescent="0.25">
      <c r="A39" s="29">
        <v>29</v>
      </c>
      <c r="B39" s="32">
        <f t="shared" si="1"/>
        <v>0</v>
      </c>
      <c r="C39" s="32">
        <f t="shared" si="6"/>
        <v>0</v>
      </c>
      <c r="D39" s="32">
        <f t="shared" si="7"/>
        <v>0</v>
      </c>
      <c r="E39" s="32"/>
      <c r="F39" s="32">
        <f t="shared" si="2"/>
        <v>0</v>
      </c>
      <c r="G39" s="32"/>
      <c r="H39" s="32"/>
      <c r="I39" s="32"/>
      <c r="J39" s="32">
        <f t="shared" si="0"/>
        <v>0</v>
      </c>
      <c r="K39" s="80">
        <f t="shared" ca="1" si="5"/>
        <v>45352</v>
      </c>
      <c r="M39" s="99"/>
      <c r="O39" s="101"/>
      <c r="P39" s="101"/>
      <c r="Q39" s="101"/>
      <c r="R39" s="101"/>
      <c r="S39" s="101"/>
      <c r="T39" s="101"/>
      <c r="U39" s="101"/>
      <c r="V39" s="99"/>
      <c r="W39" s="99"/>
      <c r="X39" s="99"/>
      <c r="Y39" s="99"/>
      <c r="Z39" s="99"/>
      <c r="AB39" s="99"/>
      <c r="AC39" s="99"/>
      <c r="AD39" s="99"/>
      <c r="AE39" s="121"/>
      <c r="AF39" s="99"/>
      <c r="AG39" s="102"/>
      <c r="AH39" s="102"/>
      <c r="AI39" s="99"/>
      <c r="AQ39" s="99"/>
      <c r="AR39" s="99"/>
      <c r="AS39" s="99"/>
      <c r="AT39" s="99"/>
      <c r="AU39" s="99"/>
      <c r="AW39" s="99"/>
      <c r="AX39" s="99"/>
      <c r="AY39" s="99"/>
      <c r="AZ39" s="99"/>
      <c r="BA39" s="99"/>
      <c r="BB39" s="99"/>
      <c r="BC39" s="99"/>
    </row>
    <row r="40" spans="1:63" s="48" customFormat="1" x14ac:dyDescent="0.25">
      <c r="A40" s="44">
        <v>30</v>
      </c>
      <c r="B40" s="45">
        <f t="shared" si="1"/>
        <v>0</v>
      </c>
      <c r="C40" s="45">
        <f t="shared" si="6"/>
        <v>0</v>
      </c>
      <c r="D40" s="45">
        <f t="shared" si="7"/>
        <v>0</v>
      </c>
      <c r="E40" s="45"/>
      <c r="F40" s="32">
        <f t="shared" si="2"/>
        <v>0</v>
      </c>
      <c r="G40" s="45"/>
      <c r="H40" s="45"/>
      <c r="I40" s="45"/>
      <c r="J40" s="45">
        <f t="shared" si="0"/>
        <v>0</v>
      </c>
      <c r="K40" s="80">
        <f t="shared" ca="1" si="5"/>
        <v>45383</v>
      </c>
      <c r="M40" s="99"/>
      <c r="N40" s="95"/>
      <c r="O40" s="101"/>
      <c r="P40" s="101"/>
      <c r="Q40" s="101"/>
      <c r="R40" s="101"/>
      <c r="S40" s="101"/>
      <c r="T40" s="101"/>
      <c r="U40" s="101"/>
      <c r="V40" s="99"/>
      <c r="W40" s="99"/>
      <c r="X40" s="99"/>
      <c r="Y40" s="99"/>
      <c r="Z40" s="99"/>
      <c r="AA40" s="95"/>
      <c r="AB40" s="99"/>
      <c r="AC40" s="99"/>
      <c r="AD40" s="99"/>
      <c r="AE40" s="121"/>
      <c r="AF40" s="99"/>
      <c r="AG40" s="102"/>
      <c r="AH40" s="102"/>
      <c r="AI40" s="99"/>
      <c r="AJ40" s="95"/>
      <c r="AK40" s="95"/>
      <c r="AL40" s="95"/>
      <c r="AM40" s="95"/>
      <c r="AN40" s="95"/>
      <c r="AO40" s="95"/>
      <c r="AP40" s="95"/>
      <c r="AQ40" s="99"/>
      <c r="AR40" s="99"/>
      <c r="AS40" s="99"/>
      <c r="AT40" s="99"/>
      <c r="AU40" s="99"/>
      <c r="AV40" s="95"/>
      <c r="AW40" s="99"/>
      <c r="AX40" s="99"/>
      <c r="AY40" s="99"/>
      <c r="AZ40" s="99"/>
      <c r="BA40" s="99"/>
      <c r="BB40" s="99"/>
      <c r="BC40" s="99"/>
      <c r="BD40" s="114"/>
      <c r="BE40" s="114"/>
      <c r="BF40"/>
      <c r="BG40"/>
      <c r="BH40"/>
      <c r="BI40"/>
      <c r="BJ40"/>
      <c r="BK40"/>
    </row>
    <row r="41" spans="1:63" x14ac:dyDescent="0.25">
      <c r="A41" s="29">
        <v>31</v>
      </c>
      <c r="B41" s="32">
        <f t="shared" si="1"/>
        <v>0</v>
      </c>
      <c r="C41" s="32">
        <f t="shared" si="6"/>
        <v>0</v>
      </c>
      <c r="D41" s="32">
        <f t="shared" si="7"/>
        <v>0</v>
      </c>
      <c r="E41" s="32"/>
      <c r="F41" s="32">
        <f t="shared" si="2"/>
        <v>0</v>
      </c>
      <c r="G41" s="32"/>
      <c r="H41" s="32"/>
      <c r="I41" s="32"/>
      <c r="J41" s="32">
        <f t="shared" si="0"/>
        <v>0</v>
      </c>
      <c r="K41" s="80">
        <f t="shared" ca="1" si="5"/>
        <v>45413</v>
      </c>
      <c r="M41" s="99"/>
      <c r="O41" s="101"/>
      <c r="P41" s="101"/>
      <c r="Q41" s="101"/>
      <c r="R41" s="101"/>
      <c r="S41" s="101"/>
      <c r="T41" s="101"/>
      <c r="U41" s="101"/>
      <c r="V41" s="99"/>
      <c r="W41" s="99"/>
      <c r="X41" s="99"/>
      <c r="Y41" s="99"/>
      <c r="Z41" s="99"/>
      <c r="AB41" s="99"/>
      <c r="AC41" s="99"/>
      <c r="AD41" s="99"/>
      <c r="AE41" s="121"/>
      <c r="AF41" s="99"/>
      <c r="AG41" s="102"/>
      <c r="AH41" s="102"/>
      <c r="AI41" s="99"/>
      <c r="AQ41" s="99"/>
      <c r="AR41" s="99"/>
      <c r="AS41" s="99"/>
      <c r="AT41" s="99"/>
      <c r="AU41" s="99"/>
      <c r="AW41" s="99"/>
      <c r="AX41" s="99"/>
      <c r="AY41" s="99"/>
      <c r="AZ41" s="99"/>
      <c r="BA41" s="99"/>
      <c r="BB41" s="99"/>
      <c r="BC41" s="99"/>
    </row>
    <row r="42" spans="1:63" x14ac:dyDescent="0.25">
      <c r="A42" s="29">
        <v>32</v>
      </c>
      <c r="B42" s="32">
        <f t="shared" si="1"/>
        <v>0</v>
      </c>
      <c r="C42" s="32">
        <f t="shared" si="6"/>
        <v>0</v>
      </c>
      <c r="D42" s="32">
        <f t="shared" si="7"/>
        <v>0</v>
      </c>
      <c r="E42" s="32"/>
      <c r="F42" s="32">
        <f t="shared" si="2"/>
        <v>0</v>
      </c>
      <c r="G42" s="32"/>
      <c r="H42" s="32"/>
      <c r="I42" s="32"/>
      <c r="J42" s="32">
        <f t="shared" si="0"/>
        <v>0</v>
      </c>
      <c r="K42" s="80">
        <f t="shared" ca="1" si="5"/>
        <v>45444</v>
      </c>
      <c r="M42" s="99"/>
      <c r="O42" s="101"/>
      <c r="P42" s="101"/>
      <c r="Q42" s="101"/>
      <c r="R42" s="101"/>
      <c r="S42" s="101"/>
      <c r="T42" s="101"/>
      <c r="U42" s="101"/>
      <c r="V42" s="99"/>
      <c r="W42" s="99"/>
      <c r="X42" s="99"/>
      <c r="Y42" s="99"/>
      <c r="Z42" s="99"/>
      <c r="AB42" s="99"/>
      <c r="AC42" s="99"/>
      <c r="AD42" s="99"/>
      <c r="AE42" s="121"/>
      <c r="AF42" s="99"/>
      <c r="AG42" s="102"/>
      <c r="AH42" s="102"/>
      <c r="AI42" s="99"/>
      <c r="AQ42" s="99"/>
      <c r="AR42" s="99"/>
      <c r="AS42" s="99"/>
      <c r="AT42" s="99"/>
      <c r="AU42" s="99"/>
      <c r="AW42" s="99"/>
      <c r="AX42" s="99"/>
      <c r="AY42" s="99"/>
      <c r="AZ42" s="99"/>
      <c r="BA42" s="99"/>
      <c r="BB42" s="99"/>
      <c r="BC42" s="99"/>
    </row>
    <row r="43" spans="1:63" x14ac:dyDescent="0.25">
      <c r="A43" s="29">
        <v>33</v>
      </c>
      <c r="B43" s="32">
        <f t="shared" si="1"/>
        <v>0</v>
      </c>
      <c r="C43" s="32">
        <f t="shared" si="6"/>
        <v>0</v>
      </c>
      <c r="D43" s="32">
        <f t="shared" si="7"/>
        <v>0</v>
      </c>
      <c r="E43" s="32"/>
      <c r="F43" s="32">
        <f t="shared" si="2"/>
        <v>0</v>
      </c>
      <c r="G43" s="32"/>
      <c r="H43" s="32"/>
      <c r="I43" s="32"/>
      <c r="J43" s="32">
        <f t="shared" si="0"/>
        <v>0</v>
      </c>
      <c r="K43" s="80">
        <f t="shared" ca="1" si="5"/>
        <v>45474</v>
      </c>
      <c r="M43" s="99"/>
      <c r="O43" s="101"/>
      <c r="P43" s="101"/>
      <c r="Q43" s="101"/>
      <c r="R43" s="101"/>
      <c r="S43" s="101"/>
      <c r="T43" s="101"/>
      <c r="U43" s="101"/>
      <c r="V43" s="99"/>
      <c r="W43" s="99"/>
      <c r="X43" s="99"/>
      <c r="Y43" s="99"/>
      <c r="Z43" s="99"/>
      <c r="AB43" s="99"/>
      <c r="AC43" s="99"/>
      <c r="AD43" s="99"/>
      <c r="AE43" s="121"/>
      <c r="AF43" s="99"/>
      <c r="AG43" s="102"/>
      <c r="AH43" s="102"/>
      <c r="AI43" s="99"/>
      <c r="AQ43" s="99"/>
      <c r="AR43" s="99"/>
      <c r="AS43" s="99"/>
      <c r="AT43" s="99"/>
      <c r="AU43" s="99"/>
      <c r="AW43" s="99"/>
      <c r="AX43" s="99"/>
      <c r="AY43" s="99"/>
      <c r="AZ43" s="99"/>
      <c r="BA43" s="99"/>
      <c r="BB43" s="99"/>
      <c r="BC43" s="99"/>
    </row>
    <row r="44" spans="1:63" x14ac:dyDescent="0.25">
      <c r="A44" s="29">
        <v>34</v>
      </c>
      <c r="B44" s="32">
        <f t="shared" si="1"/>
        <v>0</v>
      </c>
      <c r="C44" s="32">
        <f t="shared" si="6"/>
        <v>0</v>
      </c>
      <c r="D44" s="32">
        <f t="shared" si="7"/>
        <v>0</v>
      </c>
      <c r="E44" s="32"/>
      <c r="F44" s="32">
        <f t="shared" si="2"/>
        <v>0</v>
      </c>
      <c r="G44" s="32"/>
      <c r="H44" s="32"/>
      <c r="I44" s="32"/>
      <c r="J44" s="32">
        <f t="shared" si="0"/>
        <v>0</v>
      </c>
      <c r="K44" s="80">
        <f t="shared" ca="1" si="5"/>
        <v>45505</v>
      </c>
      <c r="M44" s="99"/>
      <c r="O44" s="101"/>
      <c r="P44" s="101"/>
      <c r="Q44" s="101"/>
      <c r="R44" s="101"/>
      <c r="S44" s="101"/>
      <c r="T44" s="101"/>
      <c r="U44" s="101"/>
      <c r="V44" s="99"/>
      <c r="W44" s="99"/>
      <c r="X44" s="99"/>
      <c r="Y44" s="99"/>
      <c r="Z44" s="99"/>
      <c r="AB44" s="99"/>
      <c r="AC44" s="99"/>
      <c r="AD44" s="99"/>
      <c r="AE44" s="121"/>
      <c r="AF44" s="99"/>
      <c r="AG44" s="102"/>
      <c r="AH44" s="102"/>
      <c r="AI44" s="99"/>
      <c r="AQ44" s="99"/>
      <c r="AR44" s="99"/>
      <c r="AS44" s="99"/>
      <c r="AT44" s="99"/>
      <c r="AU44" s="99"/>
      <c r="AW44" s="99"/>
      <c r="AX44" s="99"/>
      <c r="AY44" s="99"/>
      <c r="AZ44" s="99"/>
      <c r="BA44" s="99"/>
      <c r="BB44" s="99"/>
      <c r="BC44" s="99"/>
    </row>
    <row r="45" spans="1:63" x14ac:dyDescent="0.25">
      <c r="A45" s="29">
        <v>35</v>
      </c>
      <c r="B45" s="32">
        <f t="shared" si="1"/>
        <v>0</v>
      </c>
      <c r="C45" s="32">
        <f t="shared" si="6"/>
        <v>0</v>
      </c>
      <c r="D45" s="32">
        <f t="shared" si="7"/>
        <v>0</v>
      </c>
      <c r="E45" s="32"/>
      <c r="F45" s="32">
        <f t="shared" si="2"/>
        <v>0</v>
      </c>
      <c r="G45" s="32"/>
      <c r="H45" s="32"/>
      <c r="I45" s="32"/>
      <c r="J45" s="32">
        <f t="shared" si="0"/>
        <v>0</v>
      </c>
      <c r="K45" s="80">
        <f t="shared" ca="1" si="5"/>
        <v>45536</v>
      </c>
      <c r="M45" s="99"/>
      <c r="O45" s="101"/>
      <c r="P45" s="101"/>
      <c r="Q45" s="101"/>
      <c r="R45" s="101"/>
      <c r="S45" s="101"/>
      <c r="T45" s="101"/>
      <c r="U45" s="101"/>
      <c r="V45" s="99"/>
      <c r="W45" s="99"/>
      <c r="X45" s="99"/>
      <c r="Y45" s="99"/>
      <c r="Z45" s="99"/>
      <c r="AB45" s="99"/>
      <c r="AC45" s="99"/>
      <c r="AD45" s="99"/>
      <c r="AE45" s="121"/>
      <c r="AF45" s="99"/>
      <c r="AG45" s="102"/>
      <c r="AH45" s="102"/>
      <c r="AI45" s="99"/>
      <c r="AQ45" s="99"/>
      <c r="AR45" s="99"/>
      <c r="AS45" s="99"/>
      <c r="AT45" s="99"/>
      <c r="AU45" s="99"/>
      <c r="AW45" s="99"/>
      <c r="AX45" s="99"/>
      <c r="AY45" s="99"/>
      <c r="AZ45" s="99"/>
      <c r="BA45" s="99"/>
      <c r="BB45" s="99"/>
      <c r="BC45" s="99"/>
    </row>
    <row r="46" spans="1:63" x14ac:dyDescent="0.25">
      <c r="A46" s="66">
        <v>36</v>
      </c>
      <c r="B46" s="67">
        <f t="shared" si="1"/>
        <v>0</v>
      </c>
      <c r="C46" s="67">
        <f t="shared" si="6"/>
        <v>0</v>
      </c>
      <c r="D46" s="67">
        <f t="shared" si="7"/>
        <v>0</v>
      </c>
      <c r="E46" s="67"/>
      <c r="F46" s="67">
        <f t="shared" si="2"/>
        <v>0</v>
      </c>
      <c r="G46" s="67">
        <f>IF(B46&gt;0,B46*$J$2,0)</f>
        <v>0</v>
      </c>
      <c r="H46" s="67">
        <f>IF(B46&gt;0,H34,0)</f>
        <v>0</v>
      </c>
      <c r="I46" s="67"/>
      <c r="J46" s="67">
        <f t="shared" si="0"/>
        <v>0</v>
      </c>
      <c r="K46" s="80">
        <f t="shared" ca="1" si="5"/>
        <v>45566</v>
      </c>
      <c r="M46" s="99"/>
      <c r="O46" s="101"/>
      <c r="P46" s="101"/>
      <c r="Q46" s="101"/>
      <c r="R46" s="101"/>
      <c r="S46" s="101"/>
      <c r="T46" s="101"/>
      <c r="U46" s="101"/>
      <c r="V46" s="99"/>
      <c r="W46" s="99"/>
      <c r="X46" s="99"/>
      <c r="Y46" s="99"/>
      <c r="Z46" s="99"/>
      <c r="AB46" s="99"/>
      <c r="AC46" s="99"/>
      <c r="AD46" s="99"/>
      <c r="AE46" s="121"/>
      <c r="AF46" s="99"/>
      <c r="AG46" s="102"/>
      <c r="AH46" s="102"/>
      <c r="AI46" s="99"/>
      <c r="AQ46" s="99"/>
      <c r="AR46" s="99"/>
      <c r="AS46" s="99"/>
      <c r="AT46" s="99"/>
      <c r="AU46" s="99"/>
      <c r="AW46" s="99"/>
      <c r="AX46" s="99"/>
      <c r="AY46" s="99"/>
      <c r="AZ46" s="99"/>
      <c r="BA46" s="99"/>
      <c r="BB46" s="99"/>
      <c r="BC46" s="99"/>
    </row>
    <row r="47" spans="1:63" x14ac:dyDescent="0.25">
      <c r="A47" s="29">
        <v>37</v>
      </c>
      <c r="B47" s="32">
        <f t="shared" si="1"/>
        <v>0</v>
      </c>
      <c r="C47" s="32">
        <f t="shared" si="6"/>
        <v>0</v>
      </c>
      <c r="D47" s="32">
        <f t="shared" si="7"/>
        <v>0</v>
      </c>
      <c r="E47" s="32"/>
      <c r="F47" s="32">
        <f t="shared" si="2"/>
        <v>0</v>
      </c>
      <c r="G47" s="32"/>
      <c r="H47" s="32"/>
      <c r="I47" s="32"/>
      <c r="J47" s="32">
        <f t="shared" si="0"/>
        <v>0</v>
      </c>
      <c r="K47" s="80">
        <f t="shared" ca="1" si="5"/>
        <v>45597</v>
      </c>
      <c r="M47" s="99"/>
      <c r="O47" s="101"/>
      <c r="P47" s="101"/>
      <c r="Q47" s="101"/>
      <c r="R47" s="101"/>
      <c r="S47" s="101"/>
      <c r="T47" s="101"/>
      <c r="U47" s="101"/>
      <c r="V47" s="99"/>
      <c r="W47" s="99"/>
      <c r="X47" s="99"/>
      <c r="Y47" s="99"/>
      <c r="Z47" s="99"/>
      <c r="AB47" s="99"/>
      <c r="AC47" s="99"/>
      <c r="AD47" s="99"/>
      <c r="AE47" s="121"/>
      <c r="AF47" s="99"/>
      <c r="AG47" s="102"/>
      <c r="AH47" s="102"/>
      <c r="AI47" s="99"/>
      <c r="AQ47" s="99"/>
      <c r="AR47" s="99"/>
      <c r="AS47" s="99"/>
      <c r="AT47" s="99"/>
      <c r="AU47" s="99"/>
      <c r="AW47" s="99"/>
      <c r="AX47" s="99"/>
      <c r="AY47" s="99"/>
      <c r="AZ47" s="99"/>
      <c r="BA47" s="99"/>
      <c r="BB47" s="99"/>
      <c r="BC47" s="99"/>
    </row>
    <row r="48" spans="1:63" x14ac:dyDescent="0.25">
      <c r="A48" s="29">
        <v>38</v>
      </c>
      <c r="B48" s="32">
        <f t="shared" si="1"/>
        <v>0</v>
      </c>
      <c r="C48" s="32">
        <f t="shared" si="6"/>
        <v>0</v>
      </c>
      <c r="D48" s="32">
        <f t="shared" si="7"/>
        <v>0</v>
      </c>
      <c r="E48" s="32"/>
      <c r="F48" s="32">
        <f t="shared" si="2"/>
        <v>0</v>
      </c>
      <c r="G48" s="32"/>
      <c r="H48" s="32"/>
      <c r="I48" s="32"/>
      <c r="J48" s="32">
        <f t="shared" si="0"/>
        <v>0</v>
      </c>
      <c r="K48" s="80">
        <f t="shared" ca="1" si="5"/>
        <v>45627</v>
      </c>
      <c r="M48" s="99"/>
      <c r="O48" s="101"/>
      <c r="P48" s="101"/>
      <c r="Q48" s="101"/>
      <c r="R48" s="101"/>
      <c r="S48" s="101"/>
      <c r="T48" s="101"/>
      <c r="U48" s="101"/>
      <c r="V48" s="99"/>
      <c r="W48" s="99"/>
      <c r="X48" s="99"/>
      <c r="Y48" s="99"/>
      <c r="Z48" s="99"/>
      <c r="AB48" s="99"/>
      <c r="AC48" s="99"/>
      <c r="AD48" s="99"/>
      <c r="AE48" s="121"/>
      <c r="AF48" s="99"/>
      <c r="AG48" s="102"/>
      <c r="AH48" s="102"/>
      <c r="AI48" s="99"/>
      <c r="AQ48" s="99"/>
      <c r="AR48" s="99"/>
      <c r="AS48" s="99"/>
      <c r="AT48" s="99"/>
      <c r="AU48" s="99"/>
      <c r="AW48" s="99"/>
      <c r="AX48" s="99"/>
      <c r="AY48" s="99"/>
      <c r="AZ48" s="99"/>
      <c r="BA48" s="99"/>
      <c r="BB48" s="99"/>
      <c r="BC48" s="99"/>
    </row>
    <row r="49" spans="1:55" x14ac:dyDescent="0.25">
      <c r="A49" s="29">
        <v>39</v>
      </c>
      <c r="B49" s="32">
        <f t="shared" si="1"/>
        <v>0</v>
      </c>
      <c r="C49" s="32">
        <f t="shared" si="6"/>
        <v>0</v>
      </c>
      <c r="D49" s="32">
        <f t="shared" si="7"/>
        <v>0</v>
      </c>
      <c r="E49" s="32"/>
      <c r="F49" s="32">
        <f t="shared" si="2"/>
        <v>0</v>
      </c>
      <c r="G49" s="32"/>
      <c r="H49" s="32"/>
      <c r="I49" s="32"/>
      <c r="J49" s="32">
        <f t="shared" si="0"/>
        <v>0</v>
      </c>
      <c r="K49" s="80">
        <f t="shared" ca="1" si="5"/>
        <v>45658</v>
      </c>
      <c r="M49" s="99"/>
      <c r="O49" s="101"/>
      <c r="P49" s="101"/>
      <c r="Q49" s="101"/>
      <c r="R49" s="101"/>
      <c r="S49" s="101"/>
      <c r="T49" s="101"/>
      <c r="U49" s="101"/>
      <c r="V49" s="99"/>
      <c r="W49" s="99"/>
      <c r="X49" s="99"/>
      <c r="Y49" s="99"/>
      <c r="Z49" s="99"/>
      <c r="AB49" s="99"/>
      <c r="AC49" s="99"/>
      <c r="AD49" s="99"/>
      <c r="AE49" s="121"/>
      <c r="AF49" s="99"/>
      <c r="AG49" s="102"/>
      <c r="AH49" s="102"/>
      <c r="AI49" s="99"/>
      <c r="AQ49" s="99"/>
      <c r="AR49" s="99"/>
      <c r="AS49" s="99"/>
      <c r="AT49" s="99"/>
      <c r="AU49" s="99"/>
      <c r="AW49" s="99"/>
      <c r="AX49" s="99"/>
      <c r="AY49" s="99"/>
      <c r="AZ49" s="99"/>
      <c r="BA49" s="99"/>
      <c r="BB49" s="99"/>
      <c r="BC49" s="99"/>
    </row>
    <row r="50" spans="1:55" x14ac:dyDescent="0.25">
      <c r="A50" s="29">
        <v>40</v>
      </c>
      <c r="B50" s="32">
        <f t="shared" si="1"/>
        <v>0</v>
      </c>
      <c r="C50" s="32">
        <f t="shared" si="6"/>
        <v>0</v>
      </c>
      <c r="D50" s="32">
        <f t="shared" si="7"/>
        <v>0</v>
      </c>
      <c r="E50" s="32"/>
      <c r="F50" s="32">
        <f t="shared" si="2"/>
        <v>0</v>
      </c>
      <c r="G50" s="32"/>
      <c r="H50" s="32"/>
      <c r="I50" s="32"/>
      <c r="J50" s="32">
        <f t="shared" si="0"/>
        <v>0</v>
      </c>
      <c r="K50" s="80">
        <f t="shared" ca="1" si="5"/>
        <v>45689</v>
      </c>
      <c r="M50" s="99"/>
      <c r="O50" s="101"/>
      <c r="P50" s="101"/>
      <c r="Q50" s="101"/>
      <c r="R50" s="101"/>
      <c r="S50" s="101"/>
      <c r="T50" s="101"/>
      <c r="U50" s="101"/>
      <c r="V50" s="99"/>
      <c r="W50" s="99"/>
      <c r="X50" s="99"/>
      <c r="Y50" s="99"/>
      <c r="Z50" s="99"/>
      <c r="AB50" s="99"/>
      <c r="AC50" s="99"/>
      <c r="AD50" s="99"/>
      <c r="AE50" s="121"/>
      <c r="AF50" s="99"/>
      <c r="AG50" s="102"/>
      <c r="AH50" s="102"/>
      <c r="AI50" s="99"/>
      <c r="AQ50" s="99"/>
      <c r="AR50" s="99"/>
      <c r="AS50" s="99"/>
      <c r="AT50" s="99"/>
      <c r="AU50" s="99"/>
      <c r="AW50" s="99"/>
      <c r="AX50" s="99"/>
      <c r="AY50" s="99"/>
      <c r="AZ50" s="99"/>
      <c r="BA50" s="99"/>
      <c r="BB50" s="99"/>
      <c r="BC50" s="99"/>
    </row>
    <row r="51" spans="1:55" x14ac:dyDescent="0.25">
      <c r="A51" s="29">
        <v>41</v>
      </c>
      <c r="B51" s="32">
        <f t="shared" si="1"/>
        <v>0</v>
      </c>
      <c r="C51" s="32">
        <f t="shared" si="6"/>
        <v>0</v>
      </c>
      <c r="D51" s="32">
        <f t="shared" si="7"/>
        <v>0</v>
      </c>
      <c r="E51" s="32"/>
      <c r="F51" s="32">
        <f t="shared" si="2"/>
        <v>0</v>
      </c>
      <c r="G51" s="32"/>
      <c r="H51" s="32"/>
      <c r="I51" s="32"/>
      <c r="J51" s="32">
        <f t="shared" si="0"/>
        <v>0</v>
      </c>
      <c r="K51" s="80">
        <f t="shared" ca="1" si="5"/>
        <v>45717</v>
      </c>
      <c r="M51" s="99"/>
      <c r="O51" s="101"/>
      <c r="P51" s="101"/>
      <c r="Q51" s="101"/>
      <c r="R51" s="101"/>
      <c r="S51" s="101"/>
      <c r="T51" s="101"/>
      <c r="U51" s="101"/>
      <c r="V51" s="99"/>
      <c r="W51" s="99"/>
      <c r="X51" s="99"/>
      <c r="Y51" s="99"/>
      <c r="Z51" s="99"/>
      <c r="AB51" s="99"/>
      <c r="AC51" s="99"/>
      <c r="AD51" s="99"/>
      <c r="AE51" s="121"/>
      <c r="AF51" s="99"/>
      <c r="AG51" s="102"/>
      <c r="AH51" s="102"/>
      <c r="AI51" s="99"/>
      <c r="AQ51" s="99"/>
      <c r="AR51" s="99"/>
      <c r="AS51" s="99"/>
      <c r="AT51" s="99"/>
      <c r="AU51" s="99"/>
      <c r="AW51" s="99"/>
      <c r="AX51" s="99"/>
      <c r="AY51" s="99"/>
      <c r="AZ51" s="99"/>
      <c r="BA51" s="99"/>
      <c r="BB51" s="99"/>
      <c r="BC51" s="99"/>
    </row>
    <row r="52" spans="1:55" x14ac:dyDescent="0.25">
      <c r="A52" s="29">
        <v>42</v>
      </c>
      <c r="B52" s="32">
        <f t="shared" si="1"/>
        <v>0</v>
      </c>
      <c r="C52" s="32">
        <f t="shared" si="6"/>
        <v>0</v>
      </c>
      <c r="D52" s="32">
        <f t="shared" si="7"/>
        <v>0</v>
      </c>
      <c r="E52" s="32"/>
      <c r="F52" s="32">
        <f t="shared" si="2"/>
        <v>0</v>
      </c>
      <c r="G52" s="32"/>
      <c r="H52" s="32"/>
      <c r="I52" s="32"/>
      <c r="J52" s="32">
        <f t="shared" si="0"/>
        <v>0</v>
      </c>
      <c r="K52" s="80">
        <f t="shared" ca="1" si="5"/>
        <v>45748</v>
      </c>
      <c r="M52" s="99"/>
      <c r="O52" s="101"/>
      <c r="P52" s="101"/>
      <c r="Q52" s="101"/>
      <c r="R52" s="101"/>
      <c r="S52" s="101"/>
      <c r="T52" s="101"/>
      <c r="U52" s="101"/>
      <c r="V52" s="99"/>
      <c r="W52" s="99"/>
      <c r="X52" s="99"/>
      <c r="Y52" s="99"/>
      <c r="Z52" s="99"/>
      <c r="AB52" s="99"/>
      <c r="AC52" s="99"/>
      <c r="AD52" s="99"/>
      <c r="AE52" s="121"/>
      <c r="AF52" s="99"/>
      <c r="AG52" s="102"/>
      <c r="AH52" s="102"/>
      <c r="AI52" s="99"/>
      <c r="AQ52" s="99"/>
      <c r="AR52" s="99"/>
      <c r="AS52" s="99"/>
      <c r="AT52" s="99"/>
      <c r="AU52" s="99"/>
      <c r="AW52" s="99"/>
      <c r="AX52" s="99"/>
      <c r="AY52" s="99"/>
      <c r="AZ52" s="99"/>
      <c r="BA52" s="99"/>
      <c r="BB52" s="99"/>
      <c r="BC52" s="99"/>
    </row>
    <row r="53" spans="1:55" x14ac:dyDescent="0.25">
      <c r="A53" s="29">
        <v>43</v>
      </c>
      <c r="B53" s="32">
        <f t="shared" si="1"/>
        <v>0</v>
      </c>
      <c r="C53" s="32">
        <f t="shared" si="6"/>
        <v>0</v>
      </c>
      <c r="D53" s="32">
        <f t="shared" si="7"/>
        <v>0</v>
      </c>
      <c r="E53" s="32"/>
      <c r="F53" s="32">
        <f t="shared" si="2"/>
        <v>0</v>
      </c>
      <c r="G53" s="32"/>
      <c r="H53" s="32"/>
      <c r="I53" s="32"/>
      <c r="J53" s="32">
        <f t="shared" si="0"/>
        <v>0</v>
      </c>
      <c r="K53" s="80">
        <f t="shared" ca="1" si="5"/>
        <v>45778</v>
      </c>
      <c r="M53" s="99"/>
      <c r="O53" s="101"/>
      <c r="P53" s="101"/>
      <c r="Q53" s="101"/>
      <c r="R53" s="101"/>
      <c r="S53" s="101"/>
      <c r="T53" s="101"/>
      <c r="U53" s="101"/>
      <c r="V53" s="99"/>
      <c r="W53" s="99"/>
      <c r="X53" s="99"/>
      <c r="Y53" s="99"/>
      <c r="Z53" s="99"/>
      <c r="AB53" s="99"/>
      <c r="AC53" s="99"/>
      <c r="AD53" s="99"/>
      <c r="AE53" s="121"/>
      <c r="AF53" s="99"/>
      <c r="AG53" s="102"/>
      <c r="AH53" s="102"/>
      <c r="AI53" s="99"/>
      <c r="AQ53" s="99"/>
      <c r="AR53" s="99"/>
      <c r="AS53" s="99"/>
      <c r="AT53" s="99"/>
      <c r="AU53" s="99"/>
      <c r="AW53" s="99"/>
      <c r="AX53" s="99"/>
      <c r="AY53" s="99"/>
      <c r="AZ53" s="99"/>
      <c r="BA53" s="99"/>
      <c r="BB53" s="99"/>
      <c r="BC53" s="99"/>
    </row>
    <row r="54" spans="1:55" x14ac:dyDescent="0.25">
      <c r="A54" s="29">
        <v>44</v>
      </c>
      <c r="B54" s="32">
        <f t="shared" si="1"/>
        <v>0</v>
      </c>
      <c r="C54" s="32">
        <f t="shared" si="6"/>
        <v>0</v>
      </c>
      <c r="D54" s="32">
        <f t="shared" si="7"/>
        <v>0</v>
      </c>
      <c r="E54" s="32"/>
      <c r="F54" s="32">
        <f t="shared" si="2"/>
        <v>0</v>
      </c>
      <c r="G54" s="32"/>
      <c r="H54" s="32"/>
      <c r="I54" s="32"/>
      <c r="J54" s="32">
        <f t="shared" si="0"/>
        <v>0</v>
      </c>
      <c r="K54" s="80">
        <f t="shared" ca="1" si="5"/>
        <v>45809</v>
      </c>
      <c r="M54" s="99"/>
      <c r="O54" s="101"/>
      <c r="P54" s="101"/>
      <c r="Q54" s="101"/>
      <c r="R54" s="101"/>
      <c r="S54" s="101"/>
      <c r="T54" s="101"/>
      <c r="U54" s="101"/>
      <c r="V54" s="99"/>
      <c r="W54" s="99"/>
      <c r="X54" s="99"/>
      <c r="Y54" s="99"/>
      <c r="Z54" s="99"/>
      <c r="AB54" s="99"/>
      <c r="AC54" s="99"/>
      <c r="AD54" s="99"/>
      <c r="AE54" s="121"/>
      <c r="AF54" s="99"/>
      <c r="AG54" s="102"/>
      <c r="AH54" s="102"/>
      <c r="AI54" s="99"/>
      <c r="AQ54" s="99"/>
      <c r="AR54" s="99"/>
      <c r="AS54" s="99"/>
      <c r="AT54" s="99"/>
      <c r="AU54" s="99"/>
      <c r="AW54" s="99"/>
      <c r="AX54" s="99"/>
      <c r="AY54" s="99"/>
      <c r="AZ54" s="99"/>
      <c r="BA54" s="99"/>
      <c r="BB54" s="99"/>
      <c r="BC54" s="99"/>
    </row>
    <row r="55" spans="1:55" x14ac:dyDescent="0.25">
      <c r="A55" s="29">
        <v>45</v>
      </c>
      <c r="B55" s="32">
        <f t="shared" si="1"/>
        <v>0</v>
      </c>
      <c r="C55" s="32">
        <f t="shared" si="6"/>
        <v>0</v>
      </c>
      <c r="D55" s="32">
        <f t="shared" si="7"/>
        <v>0</v>
      </c>
      <c r="E55" s="32"/>
      <c r="F55" s="32">
        <f t="shared" si="2"/>
        <v>0</v>
      </c>
      <c r="G55" s="32"/>
      <c r="H55" s="32"/>
      <c r="I55" s="32"/>
      <c r="J55" s="32">
        <f t="shared" si="0"/>
        <v>0</v>
      </c>
      <c r="K55" s="80">
        <f t="shared" ca="1" si="5"/>
        <v>45839</v>
      </c>
      <c r="M55" s="99"/>
      <c r="O55" s="101"/>
      <c r="P55" s="101"/>
      <c r="Q55" s="101"/>
      <c r="R55" s="101"/>
      <c r="S55" s="101"/>
      <c r="T55" s="101"/>
      <c r="U55" s="101"/>
      <c r="V55" s="99"/>
      <c r="W55" s="99"/>
      <c r="X55" s="99"/>
      <c r="Y55" s="99"/>
      <c r="Z55" s="99"/>
      <c r="AB55" s="99"/>
      <c r="AC55" s="99"/>
      <c r="AD55" s="99"/>
      <c r="AE55" s="121"/>
      <c r="AF55" s="99"/>
      <c r="AG55" s="102"/>
      <c r="AH55" s="102"/>
      <c r="AI55" s="99"/>
      <c r="AQ55" s="99"/>
      <c r="AR55" s="99"/>
      <c r="AS55" s="99"/>
      <c r="AT55" s="99"/>
      <c r="AU55" s="99"/>
      <c r="AW55" s="99"/>
      <c r="AX55" s="99"/>
      <c r="AY55" s="99"/>
      <c r="AZ55" s="99"/>
      <c r="BA55" s="99"/>
      <c r="BB55" s="99"/>
      <c r="BC55" s="99"/>
    </row>
    <row r="56" spans="1:55" x14ac:dyDescent="0.25">
      <c r="A56" s="29">
        <v>46</v>
      </c>
      <c r="B56" s="32">
        <f t="shared" si="1"/>
        <v>0</v>
      </c>
      <c r="C56" s="32">
        <f t="shared" si="6"/>
        <v>0</v>
      </c>
      <c r="D56" s="32">
        <f t="shared" si="7"/>
        <v>0</v>
      </c>
      <c r="E56" s="32"/>
      <c r="F56" s="32">
        <f t="shared" si="2"/>
        <v>0</v>
      </c>
      <c r="G56" s="32"/>
      <c r="H56" s="32"/>
      <c r="I56" s="32"/>
      <c r="J56" s="32">
        <f t="shared" si="0"/>
        <v>0</v>
      </c>
      <c r="K56" s="80">
        <f t="shared" ca="1" si="5"/>
        <v>45870</v>
      </c>
      <c r="M56" s="99"/>
      <c r="O56" s="101"/>
      <c r="P56" s="101"/>
      <c r="Q56" s="101"/>
      <c r="R56" s="101"/>
      <c r="S56" s="101"/>
      <c r="T56" s="101"/>
      <c r="U56" s="101"/>
      <c r="V56" s="99"/>
      <c r="W56" s="99"/>
      <c r="X56" s="99"/>
      <c r="Y56" s="99"/>
      <c r="Z56" s="99"/>
      <c r="AB56" s="99"/>
      <c r="AC56" s="99"/>
      <c r="AD56" s="99"/>
      <c r="AE56" s="121"/>
      <c r="AF56" s="99"/>
      <c r="AG56" s="102"/>
      <c r="AH56" s="102"/>
      <c r="AI56" s="99"/>
      <c r="AQ56" s="99"/>
      <c r="AR56" s="99"/>
      <c r="AS56" s="99"/>
      <c r="AT56" s="99"/>
      <c r="AU56" s="99"/>
      <c r="AW56" s="99"/>
      <c r="AX56" s="99"/>
      <c r="AY56" s="99"/>
      <c r="AZ56" s="99"/>
      <c r="BA56" s="99"/>
      <c r="BB56" s="99"/>
      <c r="BC56" s="99"/>
    </row>
    <row r="57" spans="1:55" x14ac:dyDescent="0.25">
      <c r="A57" s="29">
        <v>47</v>
      </c>
      <c r="B57" s="32">
        <f t="shared" si="1"/>
        <v>0</v>
      </c>
      <c r="C57" s="32">
        <f t="shared" si="6"/>
        <v>0</v>
      </c>
      <c r="D57" s="32">
        <f t="shared" si="7"/>
        <v>0</v>
      </c>
      <c r="E57" s="32"/>
      <c r="F57" s="32">
        <f t="shared" si="2"/>
        <v>0</v>
      </c>
      <c r="G57" s="32"/>
      <c r="H57" s="32"/>
      <c r="I57" s="32"/>
      <c r="J57" s="32">
        <f t="shared" si="0"/>
        <v>0</v>
      </c>
      <c r="K57" s="80">
        <f t="shared" ca="1" si="5"/>
        <v>45901</v>
      </c>
      <c r="M57" s="99"/>
      <c r="O57" s="101"/>
      <c r="P57" s="101"/>
      <c r="Q57" s="101"/>
      <c r="R57" s="101"/>
      <c r="S57" s="101"/>
      <c r="T57" s="101"/>
      <c r="U57" s="101"/>
      <c r="V57" s="99"/>
      <c r="W57" s="99"/>
      <c r="X57" s="99"/>
      <c r="Y57" s="99"/>
      <c r="Z57" s="99"/>
      <c r="AB57" s="99"/>
      <c r="AC57" s="99"/>
      <c r="AD57" s="99"/>
      <c r="AE57" s="121"/>
      <c r="AF57" s="99"/>
      <c r="AG57" s="102"/>
      <c r="AH57" s="102"/>
      <c r="AI57" s="99"/>
      <c r="AQ57" s="99"/>
      <c r="AR57" s="99"/>
      <c r="AS57" s="99"/>
      <c r="AT57" s="99"/>
      <c r="AU57" s="99"/>
      <c r="AW57" s="99"/>
      <c r="AX57" s="99"/>
      <c r="AY57" s="99"/>
      <c r="AZ57" s="99"/>
      <c r="BA57" s="99"/>
      <c r="BB57" s="99"/>
      <c r="BC57" s="99"/>
    </row>
    <row r="58" spans="1:55" x14ac:dyDescent="0.25">
      <c r="A58" s="66">
        <v>48</v>
      </c>
      <c r="B58" s="67">
        <f t="shared" si="1"/>
        <v>0</v>
      </c>
      <c r="C58" s="67">
        <f t="shared" si="6"/>
        <v>0</v>
      </c>
      <c r="D58" s="67">
        <f t="shared" si="7"/>
        <v>0</v>
      </c>
      <c r="E58" s="67"/>
      <c r="F58" s="67">
        <f t="shared" si="2"/>
        <v>0</v>
      </c>
      <c r="G58" s="67">
        <f>IF(B58&gt;0,B58*$J$2,0)</f>
        <v>0</v>
      </c>
      <c r="H58" s="67">
        <f>IF(B58&gt;0,H46,0)</f>
        <v>0</v>
      </c>
      <c r="I58" s="67"/>
      <c r="J58" s="67">
        <f t="shared" si="0"/>
        <v>0</v>
      </c>
      <c r="K58" s="80">
        <f t="shared" ca="1" si="5"/>
        <v>45931</v>
      </c>
      <c r="M58" s="99"/>
      <c r="O58" s="101"/>
      <c r="P58" s="101"/>
      <c r="Q58" s="101"/>
      <c r="R58" s="101"/>
      <c r="S58" s="101"/>
      <c r="T58" s="101"/>
      <c r="U58" s="101"/>
      <c r="V58" s="99"/>
      <c r="W58" s="99"/>
      <c r="X58" s="99"/>
      <c r="Y58" s="99"/>
      <c r="Z58" s="99"/>
      <c r="AB58" s="99"/>
      <c r="AC58" s="99"/>
      <c r="AD58" s="99"/>
      <c r="AE58" s="121"/>
      <c r="AF58" s="99"/>
      <c r="AG58" s="102"/>
      <c r="AH58" s="102"/>
      <c r="AI58" s="99"/>
      <c r="AQ58" s="99"/>
      <c r="AR58" s="99"/>
      <c r="AS58" s="99"/>
      <c r="AT58" s="99"/>
      <c r="AU58" s="99"/>
      <c r="AW58" s="99"/>
      <c r="AX58" s="99"/>
      <c r="AY58" s="99"/>
      <c r="AZ58" s="99"/>
      <c r="BA58" s="99"/>
      <c r="BB58" s="99"/>
      <c r="BC58" s="99"/>
    </row>
    <row r="59" spans="1:55" x14ac:dyDescent="0.25">
      <c r="A59" s="29">
        <v>49</v>
      </c>
      <c r="B59" s="32">
        <f t="shared" si="1"/>
        <v>0</v>
      </c>
      <c r="C59" s="32">
        <f t="shared" si="6"/>
        <v>0</v>
      </c>
      <c r="D59" s="32">
        <f t="shared" si="7"/>
        <v>0</v>
      </c>
      <c r="E59" s="32"/>
      <c r="F59" s="32">
        <f t="shared" si="2"/>
        <v>0</v>
      </c>
      <c r="G59" s="32"/>
      <c r="H59" s="32"/>
      <c r="I59" s="32"/>
      <c r="J59" s="32">
        <f t="shared" si="0"/>
        <v>0</v>
      </c>
      <c r="K59" s="80">
        <f t="shared" ca="1" si="5"/>
        <v>45962</v>
      </c>
      <c r="M59" s="99"/>
      <c r="O59" s="101"/>
      <c r="P59" s="101"/>
      <c r="Q59" s="101"/>
      <c r="R59" s="101"/>
      <c r="S59" s="101"/>
      <c r="T59" s="101"/>
      <c r="U59" s="101"/>
      <c r="V59" s="99"/>
      <c r="W59" s="99"/>
      <c r="X59" s="99"/>
      <c r="Y59" s="99"/>
      <c r="Z59" s="99"/>
      <c r="AB59" s="99"/>
      <c r="AC59" s="99"/>
      <c r="AD59" s="99"/>
      <c r="AE59" s="121"/>
      <c r="AF59" s="99"/>
      <c r="AG59" s="102"/>
      <c r="AH59" s="102"/>
      <c r="AI59" s="99"/>
      <c r="AQ59" s="99"/>
      <c r="AR59" s="99"/>
      <c r="AS59" s="99"/>
      <c r="AT59" s="99"/>
      <c r="AU59" s="99"/>
      <c r="AW59" s="99"/>
      <c r="AX59" s="99"/>
      <c r="AY59" s="99"/>
      <c r="AZ59" s="99"/>
      <c r="BA59" s="99"/>
      <c r="BB59" s="99"/>
      <c r="BC59" s="99"/>
    </row>
    <row r="60" spans="1:55" x14ac:dyDescent="0.25">
      <c r="A60" s="29">
        <v>50</v>
      </c>
      <c r="B60" s="32">
        <f t="shared" si="1"/>
        <v>0</v>
      </c>
      <c r="C60" s="32">
        <f t="shared" si="6"/>
        <v>0</v>
      </c>
      <c r="D60" s="32">
        <f t="shared" si="7"/>
        <v>0</v>
      </c>
      <c r="E60" s="32"/>
      <c r="F60" s="32">
        <f t="shared" si="2"/>
        <v>0</v>
      </c>
      <c r="G60" s="32"/>
      <c r="H60" s="32"/>
      <c r="I60" s="32"/>
      <c r="J60" s="32">
        <f t="shared" si="0"/>
        <v>0</v>
      </c>
      <c r="K60" s="80">
        <f t="shared" ca="1" si="5"/>
        <v>45992</v>
      </c>
      <c r="M60" s="99"/>
      <c r="O60" s="101"/>
      <c r="P60" s="101"/>
      <c r="Q60" s="101"/>
      <c r="R60" s="101"/>
      <c r="S60" s="101"/>
      <c r="T60" s="101"/>
      <c r="U60" s="101"/>
      <c r="V60" s="99"/>
      <c r="W60" s="99"/>
      <c r="X60" s="99"/>
      <c r="Y60" s="99"/>
      <c r="Z60" s="99"/>
      <c r="AB60" s="99"/>
      <c r="AC60" s="99"/>
      <c r="AD60" s="99"/>
      <c r="AE60" s="121"/>
      <c r="AF60" s="99"/>
      <c r="AG60" s="102"/>
      <c r="AH60" s="102"/>
      <c r="AI60" s="99"/>
      <c r="AQ60" s="99"/>
      <c r="AR60" s="99"/>
      <c r="AS60" s="99"/>
      <c r="AT60" s="99"/>
      <c r="AU60" s="99"/>
      <c r="AW60" s="99"/>
      <c r="AX60" s="99"/>
      <c r="AY60" s="99"/>
      <c r="AZ60" s="99"/>
      <c r="BA60" s="99"/>
      <c r="BB60" s="99"/>
      <c r="BC60" s="99"/>
    </row>
    <row r="61" spans="1:55" x14ac:dyDescent="0.25">
      <c r="A61" s="29">
        <v>51</v>
      </c>
      <c r="B61" s="32">
        <f t="shared" si="1"/>
        <v>0</v>
      </c>
      <c r="C61" s="32">
        <f t="shared" si="6"/>
        <v>0</v>
      </c>
      <c r="D61" s="32">
        <f t="shared" si="7"/>
        <v>0</v>
      </c>
      <c r="E61" s="32"/>
      <c r="F61" s="32">
        <f t="shared" si="2"/>
        <v>0</v>
      </c>
      <c r="G61" s="32"/>
      <c r="H61" s="32"/>
      <c r="I61" s="32"/>
      <c r="J61" s="32">
        <f t="shared" si="0"/>
        <v>0</v>
      </c>
      <c r="K61" s="80">
        <f t="shared" ca="1" si="5"/>
        <v>46023</v>
      </c>
      <c r="M61" s="99"/>
      <c r="O61" s="101"/>
      <c r="P61" s="101"/>
      <c r="Q61" s="101"/>
      <c r="R61" s="101"/>
      <c r="S61" s="101"/>
      <c r="T61" s="101"/>
      <c r="U61" s="101"/>
      <c r="V61" s="99"/>
      <c r="W61" s="99"/>
      <c r="X61" s="99"/>
      <c r="Y61" s="99"/>
      <c r="Z61" s="99"/>
      <c r="AB61" s="99"/>
      <c r="AC61" s="99"/>
      <c r="AD61" s="99"/>
      <c r="AE61" s="121"/>
      <c r="AF61" s="99"/>
      <c r="AG61" s="102"/>
      <c r="AH61" s="102"/>
      <c r="AI61" s="99"/>
      <c r="AQ61" s="99"/>
      <c r="AR61" s="99"/>
      <c r="AS61" s="99"/>
      <c r="AT61" s="99"/>
      <c r="AU61" s="99"/>
      <c r="AW61" s="99"/>
      <c r="AX61" s="99"/>
      <c r="AY61" s="99"/>
      <c r="AZ61" s="99"/>
      <c r="BA61" s="99"/>
      <c r="BB61" s="99"/>
      <c r="BC61" s="99"/>
    </row>
    <row r="62" spans="1:55" x14ac:dyDescent="0.25">
      <c r="A62" s="29">
        <v>52</v>
      </c>
      <c r="B62" s="32">
        <f t="shared" si="1"/>
        <v>0</v>
      </c>
      <c r="C62" s="32">
        <f t="shared" si="6"/>
        <v>0</v>
      </c>
      <c r="D62" s="32">
        <f t="shared" si="7"/>
        <v>0</v>
      </c>
      <c r="E62" s="32"/>
      <c r="F62" s="32">
        <f t="shared" si="2"/>
        <v>0</v>
      </c>
      <c r="G62" s="32"/>
      <c r="H62" s="32"/>
      <c r="I62" s="32"/>
      <c r="J62" s="32">
        <f t="shared" si="0"/>
        <v>0</v>
      </c>
      <c r="K62" s="80">
        <f t="shared" ca="1" si="5"/>
        <v>46054</v>
      </c>
      <c r="M62" s="99"/>
      <c r="O62" s="101"/>
      <c r="P62" s="101"/>
      <c r="Q62" s="101"/>
      <c r="R62" s="101"/>
      <c r="S62" s="101"/>
      <c r="T62" s="101"/>
      <c r="U62" s="101"/>
      <c r="V62" s="99"/>
      <c r="W62" s="99"/>
      <c r="X62" s="99"/>
      <c r="Y62" s="99"/>
      <c r="Z62" s="99"/>
      <c r="AB62" s="99"/>
      <c r="AC62" s="99"/>
      <c r="AD62" s="99"/>
      <c r="AE62" s="121"/>
      <c r="AF62" s="99"/>
      <c r="AG62" s="102"/>
      <c r="AH62" s="102"/>
      <c r="AI62" s="99"/>
      <c r="AQ62" s="99"/>
      <c r="AR62" s="99"/>
      <c r="AS62" s="99"/>
      <c r="AT62" s="99"/>
      <c r="AU62" s="99"/>
      <c r="AW62" s="99"/>
      <c r="AX62" s="99"/>
      <c r="AY62" s="99"/>
      <c r="AZ62" s="99"/>
      <c r="BA62" s="99"/>
      <c r="BB62" s="99"/>
      <c r="BC62" s="99"/>
    </row>
    <row r="63" spans="1:55" x14ac:dyDescent="0.25">
      <c r="A63" s="29">
        <v>53</v>
      </c>
      <c r="B63" s="32">
        <f t="shared" si="1"/>
        <v>0</v>
      </c>
      <c r="C63" s="32">
        <f t="shared" si="6"/>
        <v>0</v>
      </c>
      <c r="D63" s="32">
        <f t="shared" si="7"/>
        <v>0</v>
      </c>
      <c r="E63" s="32"/>
      <c r="F63" s="32">
        <f t="shared" si="2"/>
        <v>0</v>
      </c>
      <c r="G63" s="32"/>
      <c r="H63" s="32"/>
      <c r="I63" s="32"/>
      <c r="J63" s="32">
        <f t="shared" si="0"/>
        <v>0</v>
      </c>
      <c r="K63" s="80">
        <f t="shared" ca="1" si="5"/>
        <v>46082</v>
      </c>
      <c r="M63" s="99"/>
      <c r="O63" s="101"/>
      <c r="P63" s="101"/>
      <c r="Q63" s="101"/>
      <c r="R63" s="101"/>
      <c r="S63" s="101"/>
      <c r="T63" s="101"/>
      <c r="U63" s="101"/>
      <c r="V63" s="99"/>
      <c r="W63" s="99"/>
      <c r="X63" s="99"/>
      <c r="Y63" s="99"/>
      <c r="Z63" s="99"/>
      <c r="AB63" s="99"/>
      <c r="AC63" s="99"/>
      <c r="AD63" s="99"/>
      <c r="AE63" s="121"/>
      <c r="AF63" s="99"/>
      <c r="AG63" s="102"/>
      <c r="AH63" s="102"/>
      <c r="AI63" s="99"/>
      <c r="AQ63" s="99"/>
      <c r="AR63" s="99"/>
      <c r="AS63" s="99"/>
      <c r="AT63" s="99"/>
      <c r="AU63" s="99"/>
      <c r="AW63" s="99"/>
      <c r="AX63" s="99"/>
      <c r="AY63" s="99"/>
      <c r="AZ63" s="99"/>
      <c r="BA63" s="99"/>
      <c r="BB63" s="99"/>
      <c r="BC63" s="99"/>
    </row>
    <row r="64" spans="1:55" x14ac:dyDescent="0.25">
      <c r="A64" s="29">
        <v>54</v>
      </c>
      <c r="B64" s="32">
        <f t="shared" si="1"/>
        <v>0</v>
      </c>
      <c r="C64" s="32">
        <f t="shared" si="6"/>
        <v>0</v>
      </c>
      <c r="D64" s="32">
        <f t="shared" si="7"/>
        <v>0</v>
      </c>
      <c r="E64" s="32"/>
      <c r="F64" s="32">
        <f t="shared" si="2"/>
        <v>0</v>
      </c>
      <c r="G64" s="32"/>
      <c r="H64" s="32"/>
      <c r="I64" s="32"/>
      <c r="J64" s="32">
        <f t="shared" si="0"/>
        <v>0</v>
      </c>
      <c r="K64" s="80">
        <f t="shared" ca="1" si="5"/>
        <v>46113</v>
      </c>
      <c r="M64" s="99"/>
      <c r="O64" s="101"/>
      <c r="P64" s="101"/>
      <c r="Q64" s="101"/>
      <c r="R64" s="101"/>
      <c r="S64" s="101"/>
      <c r="T64" s="101"/>
      <c r="U64" s="101"/>
      <c r="V64" s="99"/>
      <c r="W64" s="99"/>
      <c r="X64" s="99"/>
      <c r="Y64" s="99"/>
      <c r="Z64" s="99"/>
      <c r="AB64" s="99"/>
      <c r="AC64" s="99"/>
      <c r="AD64" s="99"/>
      <c r="AE64" s="121"/>
      <c r="AF64" s="99"/>
      <c r="AG64" s="102"/>
      <c r="AH64" s="102"/>
      <c r="AI64" s="99"/>
      <c r="AQ64" s="99"/>
      <c r="AR64" s="99"/>
      <c r="AS64" s="99"/>
      <c r="AT64" s="99"/>
      <c r="AU64" s="99"/>
      <c r="AW64" s="99"/>
      <c r="AX64" s="99"/>
      <c r="AY64" s="99"/>
      <c r="AZ64" s="99"/>
      <c r="BA64" s="99"/>
      <c r="BB64" s="99"/>
      <c r="BC64" s="99"/>
    </row>
    <row r="65" spans="1:55" x14ac:dyDescent="0.25">
      <c r="A65" s="29">
        <v>55</v>
      </c>
      <c r="B65" s="32">
        <f t="shared" si="1"/>
        <v>0</v>
      </c>
      <c r="C65" s="32">
        <f t="shared" si="6"/>
        <v>0</v>
      </c>
      <c r="D65" s="32">
        <f t="shared" si="7"/>
        <v>0</v>
      </c>
      <c r="E65" s="32"/>
      <c r="F65" s="32">
        <f t="shared" si="2"/>
        <v>0</v>
      </c>
      <c r="G65" s="32"/>
      <c r="H65" s="32"/>
      <c r="I65" s="32"/>
      <c r="J65" s="32">
        <f t="shared" si="0"/>
        <v>0</v>
      </c>
      <c r="K65" s="80">
        <f t="shared" ca="1" si="5"/>
        <v>46143</v>
      </c>
      <c r="M65" s="99"/>
      <c r="O65" s="101"/>
      <c r="P65" s="101"/>
      <c r="Q65" s="101"/>
      <c r="R65" s="101"/>
      <c r="S65" s="101"/>
      <c r="T65" s="101"/>
      <c r="U65" s="101"/>
      <c r="V65" s="99"/>
      <c r="W65" s="99"/>
      <c r="X65" s="99"/>
      <c r="Y65" s="99"/>
      <c r="Z65" s="99"/>
      <c r="AB65" s="99"/>
      <c r="AC65" s="99"/>
      <c r="AD65" s="99"/>
      <c r="AE65" s="121"/>
      <c r="AF65" s="99"/>
      <c r="AG65" s="102"/>
      <c r="AH65" s="102"/>
      <c r="AI65" s="99"/>
      <c r="AQ65" s="99"/>
      <c r="AR65" s="99"/>
      <c r="AS65" s="99"/>
      <c r="AT65" s="99"/>
      <c r="AU65" s="99"/>
      <c r="AW65" s="99"/>
      <c r="AX65" s="99"/>
      <c r="AY65" s="99"/>
      <c r="AZ65" s="99"/>
      <c r="BA65" s="99"/>
      <c r="BB65" s="99"/>
      <c r="BC65" s="99"/>
    </row>
    <row r="66" spans="1:55" x14ac:dyDescent="0.25">
      <c r="A66" s="29">
        <v>56</v>
      </c>
      <c r="B66" s="32">
        <f t="shared" si="1"/>
        <v>0</v>
      </c>
      <c r="C66" s="32">
        <f t="shared" si="6"/>
        <v>0</v>
      </c>
      <c r="D66" s="32">
        <f t="shared" si="7"/>
        <v>0</v>
      </c>
      <c r="E66" s="32"/>
      <c r="F66" s="32">
        <f t="shared" si="2"/>
        <v>0</v>
      </c>
      <c r="G66" s="32"/>
      <c r="H66" s="32"/>
      <c r="I66" s="32"/>
      <c r="J66" s="32">
        <f t="shared" si="0"/>
        <v>0</v>
      </c>
      <c r="K66" s="80">
        <f t="shared" ca="1" si="5"/>
        <v>46174</v>
      </c>
      <c r="M66" s="99"/>
      <c r="O66" s="101"/>
      <c r="P66" s="101"/>
      <c r="Q66" s="101"/>
      <c r="R66" s="101"/>
      <c r="S66" s="101"/>
      <c r="T66" s="101"/>
      <c r="U66" s="101"/>
      <c r="V66" s="99"/>
      <c r="W66" s="99"/>
      <c r="X66" s="99"/>
      <c r="Y66" s="99"/>
      <c r="Z66" s="99"/>
      <c r="AB66" s="99"/>
      <c r="AC66" s="99"/>
      <c r="AD66" s="99"/>
      <c r="AE66" s="121"/>
      <c r="AF66" s="99"/>
      <c r="AG66" s="102"/>
      <c r="AH66" s="102"/>
      <c r="AI66" s="99"/>
      <c r="AQ66" s="99"/>
      <c r="AR66" s="99"/>
      <c r="AS66" s="99"/>
      <c r="AT66" s="99"/>
      <c r="AU66" s="99"/>
      <c r="AW66" s="99"/>
      <c r="AX66" s="99"/>
      <c r="AY66" s="99"/>
      <c r="AZ66" s="99"/>
      <c r="BA66" s="99"/>
      <c r="BB66" s="99"/>
      <c r="BC66" s="99"/>
    </row>
    <row r="67" spans="1:55" x14ac:dyDescent="0.25">
      <c r="A67" s="29">
        <v>57</v>
      </c>
      <c r="B67" s="32">
        <f t="shared" si="1"/>
        <v>0</v>
      </c>
      <c r="C67" s="32">
        <f t="shared" si="6"/>
        <v>0</v>
      </c>
      <c r="D67" s="32">
        <f t="shared" si="7"/>
        <v>0</v>
      </c>
      <c r="E67" s="32"/>
      <c r="F67" s="32">
        <f t="shared" si="2"/>
        <v>0</v>
      </c>
      <c r="G67" s="32"/>
      <c r="H67" s="32"/>
      <c r="I67" s="32"/>
      <c r="J67" s="32">
        <f t="shared" si="0"/>
        <v>0</v>
      </c>
      <c r="K67" s="80">
        <f t="shared" ca="1" si="5"/>
        <v>46204</v>
      </c>
      <c r="M67" s="99"/>
      <c r="O67" s="101"/>
      <c r="P67" s="101"/>
      <c r="Q67" s="101"/>
      <c r="R67" s="101"/>
      <c r="S67" s="101"/>
      <c r="T67" s="101"/>
      <c r="U67" s="101"/>
      <c r="V67" s="99"/>
      <c r="W67" s="99"/>
      <c r="X67" s="99"/>
      <c r="Y67" s="99"/>
      <c r="Z67" s="99"/>
      <c r="AB67" s="99"/>
      <c r="AC67" s="99"/>
      <c r="AD67" s="99"/>
      <c r="AE67" s="121"/>
      <c r="AF67" s="99"/>
      <c r="AG67" s="102"/>
      <c r="AH67" s="102"/>
      <c r="AI67" s="99"/>
      <c r="AQ67" s="99"/>
      <c r="AR67" s="99"/>
      <c r="AS67" s="99"/>
      <c r="AT67" s="99"/>
      <c r="AU67" s="99"/>
      <c r="AW67" s="99"/>
      <c r="AX67" s="99"/>
      <c r="AY67" s="99"/>
      <c r="AZ67" s="99"/>
      <c r="BA67" s="99"/>
      <c r="BB67" s="99"/>
      <c r="BC67" s="99"/>
    </row>
    <row r="68" spans="1:55" x14ac:dyDescent="0.25">
      <c r="A68" s="29">
        <v>58</v>
      </c>
      <c r="B68" s="32">
        <f t="shared" si="1"/>
        <v>0</v>
      </c>
      <c r="C68" s="32">
        <f t="shared" si="6"/>
        <v>0</v>
      </c>
      <c r="D68" s="32">
        <f t="shared" si="7"/>
        <v>0</v>
      </c>
      <c r="E68" s="32"/>
      <c r="F68" s="32">
        <f t="shared" si="2"/>
        <v>0</v>
      </c>
      <c r="G68" s="32"/>
      <c r="H68" s="32"/>
      <c r="I68" s="32"/>
      <c r="J68" s="32">
        <f t="shared" si="0"/>
        <v>0</v>
      </c>
      <c r="K68" s="80">
        <f t="shared" ca="1" si="5"/>
        <v>46235</v>
      </c>
      <c r="M68" s="99"/>
      <c r="O68" s="101"/>
      <c r="P68" s="101"/>
      <c r="Q68" s="101"/>
      <c r="R68" s="101"/>
      <c r="S68" s="101"/>
      <c r="T68" s="101"/>
      <c r="U68" s="101"/>
      <c r="V68" s="99"/>
      <c r="W68" s="99"/>
      <c r="X68" s="99"/>
      <c r="Y68" s="99"/>
      <c r="Z68" s="99"/>
      <c r="AB68" s="99"/>
      <c r="AC68" s="99"/>
      <c r="AD68" s="99"/>
      <c r="AE68" s="121"/>
      <c r="AF68" s="99"/>
      <c r="AG68" s="102"/>
      <c r="AH68" s="102"/>
      <c r="AI68" s="99"/>
      <c r="AQ68" s="99"/>
      <c r="AR68" s="99"/>
      <c r="AS68" s="99"/>
      <c r="AT68" s="99"/>
      <c r="AU68" s="99"/>
      <c r="AW68" s="99"/>
      <c r="AX68" s="99"/>
      <c r="AY68" s="99"/>
      <c r="AZ68" s="99"/>
      <c r="BA68" s="99"/>
      <c r="BB68" s="99"/>
      <c r="BC68" s="99"/>
    </row>
    <row r="69" spans="1:55" x14ac:dyDescent="0.25">
      <c r="A69" s="29">
        <v>59</v>
      </c>
      <c r="B69" s="32">
        <f t="shared" si="1"/>
        <v>0</v>
      </c>
      <c r="C69" s="32">
        <f t="shared" si="6"/>
        <v>0</v>
      </c>
      <c r="D69" s="32">
        <f t="shared" si="7"/>
        <v>0</v>
      </c>
      <c r="E69" s="32"/>
      <c r="F69" s="32">
        <f t="shared" si="2"/>
        <v>0</v>
      </c>
      <c r="G69" s="32"/>
      <c r="H69" s="32"/>
      <c r="I69" s="32"/>
      <c r="J69" s="32">
        <f t="shared" si="0"/>
        <v>0</v>
      </c>
      <c r="K69" s="80">
        <f t="shared" ca="1" si="5"/>
        <v>46266</v>
      </c>
      <c r="M69" s="99"/>
      <c r="O69" s="101"/>
      <c r="P69" s="101"/>
      <c r="Q69" s="101"/>
      <c r="R69" s="101"/>
      <c r="S69" s="101"/>
      <c r="T69" s="101"/>
      <c r="U69" s="101"/>
      <c r="V69" s="99"/>
      <c r="W69" s="99"/>
      <c r="X69" s="99"/>
      <c r="Y69" s="99"/>
      <c r="Z69" s="99"/>
      <c r="AB69" s="99"/>
      <c r="AC69" s="99"/>
      <c r="AD69" s="99"/>
      <c r="AE69" s="121"/>
      <c r="AF69" s="99"/>
      <c r="AG69" s="102"/>
      <c r="AH69" s="102"/>
      <c r="AI69" s="99"/>
      <c r="AQ69" s="99"/>
      <c r="AR69" s="99"/>
      <c r="AS69" s="99"/>
      <c r="AT69" s="99"/>
      <c r="AU69" s="99"/>
      <c r="AW69" s="99"/>
      <c r="AX69" s="99"/>
      <c r="AY69" s="99"/>
      <c r="AZ69" s="99"/>
      <c r="BA69" s="99"/>
      <c r="BB69" s="99"/>
      <c r="BC69" s="99"/>
    </row>
    <row r="70" spans="1:55" x14ac:dyDescent="0.25">
      <c r="A70" s="66">
        <v>60</v>
      </c>
      <c r="B70" s="67">
        <f t="shared" si="1"/>
        <v>0</v>
      </c>
      <c r="C70" s="67">
        <f t="shared" si="6"/>
        <v>0</v>
      </c>
      <c r="D70" s="67">
        <f t="shared" si="7"/>
        <v>0</v>
      </c>
      <c r="E70" s="68"/>
      <c r="F70" s="67">
        <f t="shared" si="2"/>
        <v>0</v>
      </c>
      <c r="G70" s="67">
        <f>IF(B70&gt;0,B70*$J$2,0)</f>
        <v>0</v>
      </c>
      <c r="H70" s="67">
        <f>IF(B70&gt;0,H58,0)</f>
        <v>0</v>
      </c>
      <c r="I70" s="67"/>
      <c r="J70" s="67">
        <f t="shared" si="0"/>
        <v>0</v>
      </c>
      <c r="K70" s="80">
        <f t="shared" ca="1" si="5"/>
        <v>46296</v>
      </c>
      <c r="M70" s="99"/>
      <c r="O70" s="101"/>
      <c r="P70" s="101"/>
      <c r="Q70" s="101"/>
      <c r="R70" s="101"/>
      <c r="S70" s="101"/>
      <c r="T70" s="101"/>
      <c r="U70" s="101"/>
      <c r="V70" s="99"/>
      <c r="W70" s="99"/>
      <c r="X70" s="99"/>
      <c r="Y70" s="99"/>
      <c r="Z70" s="99"/>
      <c r="AB70" s="99"/>
      <c r="AC70" s="99"/>
      <c r="AD70" s="99"/>
      <c r="AE70" s="121"/>
      <c r="AF70" s="99"/>
      <c r="AG70" s="102"/>
      <c r="AH70" s="102"/>
      <c r="AI70" s="99"/>
      <c r="AQ70" s="99"/>
      <c r="AR70" s="99"/>
      <c r="AS70" s="99"/>
      <c r="AT70" s="99"/>
      <c r="AU70" s="99"/>
      <c r="AW70" s="99"/>
      <c r="AX70" s="99"/>
      <c r="AY70" s="99"/>
      <c r="AZ70" s="99"/>
      <c r="BA70" s="99"/>
      <c r="BB70" s="99"/>
      <c r="BC70" s="99"/>
    </row>
    <row r="71" spans="1:55" x14ac:dyDescent="0.25">
      <c r="A71" s="29">
        <v>61</v>
      </c>
      <c r="B71" s="32">
        <f t="shared" si="1"/>
        <v>0</v>
      </c>
      <c r="C71" s="32">
        <f t="shared" si="6"/>
        <v>0</v>
      </c>
      <c r="D71" s="32">
        <f t="shared" si="7"/>
        <v>0</v>
      </c>
      <c r="E71" s="32"/>
      <c r="F71" s="32">
        <f t="shared" si="2"/>
        <v>0</v>
      </c>
      <c r="G71" s="32"/>
      <c r="H71" s="32"/>
      <c r="I71" s="32"/>
      <c r="J71" s="32">
        <f t="shared" si="0"/>
        <v>0</v>
      </c>
      <c r="K71" s="80">
        <f t="shared" ca="1" si="5"/>
        <v>46327</v>
      </c>
      <c r="M71" s="99"/>
      <c r="O71" s="101"/>
      <c r="P71" s="101"/>
      <c r="Q71" s="101"/>
      <c r="R71" s="101"/>
      <c r="S71" s="101"/>
      <c r="T71" s="101"/>
      <c r="U71" s="101"/>
      <c r="V71" s="99"/>
      <c r="W71" s="99"/>
      <c r="X71" s="99"/>
      <c r="Y71" s="99"/>
      <c r="Z71" s="99"/>
      <c r="AB71" s="99"/>
      <c r="AC71" s="99"/>
      <c r="AD71" s="99"/>
      <c r="AE71" s="121"/>
      <c r="AF71" s="99"/>
      <c r="AG71" s="102"/>
      <c r="AH71" s="102"/>
      <c r="AI71" s="99"/>
      <c r="AQ71" s="99"/>
      <c r="AR71" s="99"/>
      <c r="AS71" s="99"/>
      <c r="AT71" s="99"/>
      <c r="AU71" s="99"/>
      <c r="AW71" s="99"/>
      <c r="AX71" s="99"/>
      <c r="AY71" s="99"/>
      <c r="AZ71" s="99"/>
      <c r="BA71" s="99"/>
      <c r="BB71" s="99"/>
      <c r="BC71" s="99"/>
    </row>
    <row r="72" spans="1:55" x14ac:dyDescent="0.25">
      <c r="A72" s="29">
        <v>62</v>
      </c>
      <c r="B72" s="32">
        <f t="shared" si="1"/>
        <v>0</v>
      </c>
      <c r="C72" s="32">
        <f t="shared" si="6"/>
        <v>0</v>
      </c>
      <c r="D72" s="32">
        <f t="shared" si="7"/>
        <v>0</v>
      </c>
      <c r="E72" s="32"/>
      <c r="F72" s="32">
        <f t="shared" si="2"/>
        <v>0</v>
      </c>
      <c r="G72" s="32"/>
      <c r="H72" s="32"/>
      <c r="I72" s="32"/>
      <c r="J72" s="32">
        <f t="shared" si="0"/>
        <v>0</v>
      </c>
      <c r="K72" s="80">
        <f t="shared" ca="1" si="5"/>
        <v>46357</v>
      </c>
      <c r="M72" s="99"/>
      <c r="O72" s="101"/>
      <c r="P72" s="101"/>
      <c r="Q72" s="101"/>
      <c r="R72" s="101"/>
      <c r="S72" s="101"/>
      <c r="T72" s="101"/>
      <c r="U72" s="101"/>
      <c r="V72" s="99"/>
      <c r="W72" s="99"/>
      <c r="X72" s="99"/>
      <c r="Y72" s="99"/>
      <c r="Z72" s="99"/>
      <c r="AB72" s="99"/>
      <c r="AC72" s="99"/>
      <c r="AD72" s="99"/>
      <c r="AE72" s="121"/>
      <c r="AF72" s="99"/>
      <c r="AG72" s="102"/>
      <c r="AH72" s="102"/>
      <c r="AI72" s="99"/>
      <c r="AQ72" s="99"/>
      <c r="AR72" s="99"/>
      <c r="AS72" s="99"/>
      <c r="AT72" s="99"/>
      <c r="AU72" s="99"/>
      <c r="AW72" s="99"/>
      <c r="AX72" s="99"/>
      <c r="AY72" s="99"/>
      <c r="AZ72" s="99"/>
      <c r="BA72" s="99"/>
      <c r="BB72" s="99"/>
      <c r="BC72" s="99"/>
    </row>
    <row r="73" spans="1:55" x14ac:dyDescent="0.25">
      <c r="A73" s="29">
        <v>63</v>
      </c>
      <c r="B73" s="32">
        <f t="shared" si="1"/>
        <v>0</v>
      </c>
      <c r="C73" s="32">
        <f t="shared" si="6"/>
        <v>0</v>
      </c>
      <c r="D73" s="32">
        <f t="shared" si="7"/>
        <v>0</v>
      </c>
      <c r="E73" s="32"/>
      <c r="F73" s="32">
        <f t="shared" si="2"/>
        <v>0</v>
      </c>
      <c r="G73" s="32"/>
      <c r="H73" s="32"/>
      <c r="I73" s="32"/>
      <c r="J73" s="32">
        <f t="shared" si="0"/>
        <v>0</v>
      </c>
      <c r="K73" s="80">
        <f t="shared" ca="1" si="5"/>
        <v>46388</v>
      </c>
      <c r="M73" s="99"/>
      <c r="O73" s="101"/>
      <c r="P73" s="101"/>
      <c r="Q73" s="101"/>
      <c r="R73" s="101"/>
      <c r="S73" s="101"/>
      <c r="T73" s="101"/>
      <c r="U73" s="101"/>
      <c r="V73" s="99"/>
      <c r="W73" s="99"/>
      <c r="X73" s="99"/>
      <c r="Y73" s="99"/>
      <c r="Z73" s="99"/>
      <c r="AB73" s="99"/>
      <c r="AC73" s="99"/>
      <c r="AD73" s="99"/>
      <c r="AE73" s="121"/>
      <c r="AF73" s="99"/>
      <c r="AG73" s="102"/>
      <c r="AH73" s="102"/>
      <c r="AI73" s="99"/>
      <c r="AQ73" s="99"/>
      <c r="AR73" s="99"/>
      <c r="AS73" s="99"/>
      <c r="AT73" s="99"/>
      <c r="AU73" s="99"/>
      <c r="AW73" s="99"/>
      <c r="AX73" s="99"/>
      <c r="AY73" s="99"/>
      <c r="AZ73" s="99"/>
      <c r="BA73" s="99"/>
      <c r="BB73" s="99"/>
      <c r="BC73" s="99"/>
    </row>
    <row r="74" spans="1:55" x14ac:dyDescent="0.25">
      <c r="A74" s="29">
        <v>64</v>
      </c>
      <c r="B74" s="32">
        <f t="shared" si="1"/>
        <v>0</v>
      </c>
      <c r="C74" s="32">
        <f t="shared" si="6"/>
        <v>0</v>
      </c>
      <c r="D74" s="32">
        <f t="shared" si="7"/>
        <v>0</v>
      </c>
      <c r="E74" s="32"/>
      <c r="F74" s="32">
        <f t="shared" si="2"/>
        <v>0</v>
      </c>
      <c r="G74" s="32"/>
      <c r="H74" s="32"/>
      <c r="I74" s="32"/>
      <c r="J74" s="32">
        <f t="shared" ref="J74:J137" si="8">SUM(C74:I74)</f>
        <v>0</v>
      </c>
      <c r="K74" s="80">
        <f t="shared" ca="1" si="5"/>
        <v>46419</v>
      </c>
      <c r="M74" s="99"/>
      <c r="O74" s="101"/>
      <c r="P74" s="101"/>
      <c r="Q74" s="101"/>
      <c r="R74" s="101"/>
      <c r="S74" s="101"/>
      <c r="T74" s="101"/>
      <c r="U74" s="101"/>
      <c r="V74" s="99"/>
      <c r="W74" s="99"/>
      <c r="X74" s="99"/>
      <c r="Y74" s="99"/>
      <c r="Z74" s="99"/>
      <c r="AB74" s="99"/>
      <c r="AC74" s="99"/>
      <c r="AD74" s="99"/>
      <c r="AE74" s="121"/>
      <c r="AF74" s="99"/>
      <c r="AG74" s="102"/>
      <c r="AH74" s="102"/>
      <c r="AI74" s="99"/>
      <c r="AQ74" s="99"/>
      <c r="AR74" s="99"/>
      <c r="AS74" s="99"/>
      <c r="AT74" s="99"/>
      <c r="AU74" s="99"/>
      <c r="AW74" s="99"/>
      <c r="AX74" s="99"/>
      <c r="AY74" s="99"/>
      <c r="AZ74" s="99"/>
      <c r="BA74" s="99"/>
      <c r="BB74" s="99"/>
      <c r="BC74" s="99"/>
    </row>
    <row r="75" spans="1:55" x14ac:dyDescent="0.25">
      <c r="A75" s="29">
        <v>65</v>
      </c>
      <c r="B75" s="32">
        <f t="shared" ref="B75:B138" si="9">B74-C75</f>
        <v>0</v>
      </c>
      <c r="C75" s="32">
        <f t="shared" si="6"/>
        <v>0</v>
      </c>
      <c r="D75" s="32">
        <f t="shared" si="7"/>
        <v>0</v>
      </c>
      <c r="E75" s="32"/>
      <c r="F75" s="32">
        <f t="shared" ref="F75:F138" si="10">IF(B75&gt;0,$D$3*$G$4,0)</f>
        <v>0</v>
      </c>
      <c r="G75" s="32"/>
      <c r="H75" s="32"/>
      <c r="I75" s="32"/>
      <c r="J75" s="32">
        <f t="shared" si="8"/>
        <v>0</v>
      </c>
      <c r="K75" s="80">
        <f t="shared" ca="1" si="5"/>
        <v>46447</v>
      </c>
      <c r="M75" s="99"/>
      <c r="O75" s="101"/>
      <c r="P75" s="101"/>
      <c r="Q75" s="101"/>
      <c r="R75" s="101"/>
      <c r="S75" s="101"/>
      <c r="T75" s="101"/>
      <c r="U75" s="101"/>
      <c r="V75" s="99"/>
      <c r="W75" s="99"/>
      <c r="X75" s="99"/>
      <c r="Y75" s="99"/>
      <c r="Z75" s="99"/>
      <c r="AB75" s="99"/>
      <c r="AC75" s="99"/>
      <c r="AD75" s="99"/>
      <c r="AE75" s="121"/>
      <c r="AF75" s="99"/>
      <c r="AG75" s="102"/>
      <c r="AH75" s="102"/>
      <c r="AI75" s="99"/>
      <c r="AQ75" s="99"/>
      <c r="AR75" s="99"/>
      <c r="AS75" s="99"/>
      <c r="AT75" s="99"/>
      <c r="AU75" s="99"/>
      <c r="AW75" s="99"/>
      <c r="AX75" s="99"/>
      <c r="AY75" s="99"/>
      <c r="AZ75" s="99"/>
      <c r="BA75" s="99"/>
      <c r="BB75" s="99"/>
      <c r="BC75" s="99"/>
    </row>
    <row r="76" spans="1:55" x14ac:dyDescent="0.25">
      <c r="A76" s="29">
        <v>66</v>
      </c>
      <c r="B76" s="32">
        <f t="shared" si="9"/>
        <v>0</v>
      </c>
      <c r="C76" s="32">
        <f t="shared" si="6"/>
        <v>0</v>
      </c>
      <c r="D76" s="32">
        <f t="shared" si="7"/>
        <v>0</v>
      </c>
      <c r="E76" s="32"/>
      <c r="F76" s="32">
        <f t="shared" si="10"/>
        <v>0</v>
      </c>
      <c r="G76" s="32"/>
      <c r="H76" s="32"/>
      <c r="I76" s="32"/>
      <c r="J76" s="32">
        <f t="shared" si="8"/>
        <v>0</v>
      </c>
      <c r="K76" s="80">
        <f t="shared" ref="K76:K139" ca="1" si="11">EOMONTH(K75,0)+1</f>
        <v>46478</v>
      </c>
      <c r="M76" s="99"/>
      <c r="O76" s="101"/>
      <c r="P76" s="101"/>
      <c r="Q76" s="101"/>
      <c r="R76" s="101"/>
      <c r="S76" s="101"/>
      <c r="T76" s="101"/>
      <c r="U76" s="101"/>
      <c r="V76" s="99"/>
      <c r="W76" s="99"/>
      <c r="X76" s="99"/>
      <c r="Y76" s="99"/>
      <c r="Z76" s="99"/>
      <c r="AB76" s="99"/>
      <c r="AC76" s="99"/>
      <c r="AD76" s="99"/>
      <c r="AE76" s="121"/>
      <c r="AF76" s="99"/>
      <c r="AG76" s="102"/>
      <c r="AH76" s="102"/>
      <c r="AI76" s="99"/>
      <c r="AQ76" s="99"/>
      <c r="AR76" s="99"/>
      <c r="AS76" s="99"/>
      <c r="AT76" s="99"/>
      <c r="AU76" s="99"/>
      <c r="AW76" s="99"/>
      <c r="AX76" s="99"/>
      <c r="AY76" s="99"/>
      <c r="AZ76" s="99"/>
      <c r="BA76" s="99"/>
      <c r="BB76" s="99"/>
      <c r="BC76" s="99"/>
    </row>
    <row r="77" spans="1:55" x14ac:dyDescent="0.25">
      <c r="A77" s="29">
        <v>67</v>
      </c>
      <c r="B77" s="32">
        <f t="shared" si="9"/>
        <v>0</v>
      </c>
      <c r="C77" s="32">
        <f t="shared" si="6"/>
        <v>0</v>
      </c>
      <c r="D77" s="32">
        <f t="shared" si="7"/>
        <v>0</v>
      </c>
      <c r="E77" s="32"/>
      <c r="F77" s="32">
        <f t="shared" si="10"/>
        <v>0</v>
      </c>
      <c r="G77" s="32"/>
      <c r="H77" s="32"/>
      <c r="I77" s="32"/>
      <c r="J77" s="32">
        <f t="shared" si="8"/>
        <v>0</v>
      </c>
      <c r="K77" s="80">
        <f t="shared" ca="1" si="11"/>
        <v>46508</v>
      </c>
      <c r="M77" s="99"/>
      <c r="O77" s="101"/>
      <c r="P77" s="101"/>
      <c r="Q77" s="101"/>
      <c r="R77" s="101"/>
      <c r="S77" s="101"/>
      <c r="T77" s="101"/>
      <c r="U77" s="101"/>
      <c r="V77" s="99"/>
      <c r="W77" s="99"/>
      <c r="X77" s="99"/>
      <c r="Y77" s="99"/>
      <c r="Z77" s="99"/>
      <c r="AB77" s="99"/>
      <c r="AC77" s="99"/>
      <c r="AD77" s="99"/>
      <c r="AE77" s="121"/>
      <c r="AF77" s="99"/>
      <c r="AG77" s="102"/>
      <c r="AH77" s="102"/>
      <c r="AI77" s="99"/>
      <c r="AQ77" s="99"/>
      <c r="AR77" s="99"/>
      <c r="AS77" s="99"/>
      <c r="AT77" s="99"/>
      <c r="AU77" s="99"/>
      <c r="AW77" s="99"/>
      <c r="AX77" s="99"/>
      <c r="AY77" s="99"/>
      <c r="AZ77" s="99"/>
      <c r="BA77" s="99"/>
      <c r="BB77" s="99"/>
      <c r="BC77" s="99"/>
    </row>
    <row r="78" spans="1:55" x14ac:dyDescent="0.25">
      <c r="A78" s="29">
        <v>68</v>
      </c>
      <c r="B78" s="32">
        <f t="shared" si="9"/>
        <v>0</v>
      </c>
      <c r="C78" s="32">
        <f t="shared" si="6"/>
        <v>0</v>
      </c>
      <c r="D78" s="32">
        <f t="shared" si="7"/>
        <v>0</v>
      </c>
      <c r="E78" s="32"/>
      <c r="F78" s="32">
        <f t="shared" si="10"/>
        <v>0</v>
      </c>
      <c r="G78" s="32"/>
      <c r="H78" s="32"/>
      <c r="I78" s="32"/>
      <c r="J78" s="32">
        <f t="shared" si="8"/>
        <v>0</v>
      </c>
      <c r="K78" s="80">
        <f t="shared" ca="1" si="11"/>
        <v>46539</v>
      </c>
      <c r="M78" s="99"/>
      <c r="O78" s="101"/>
      <c r="P78" s="101"/>
      <c r="Q78" s="101"/>
      <c r="R78" s="101"/>
      <c r="S78" s="101"/>
      <c r="T78" s="101"/>
      <c r="U78" s="101"/>
      <c r="V78" s="99"/>
      <c r="W78" s="99"/>
      <c r="X78" s="99"/>
      <c r="Y78" s="99"/>
      <c r="Z78" s="99"/>
      <c r="AB78" s="99"/>
      <c r="AC78" s="99"/>
      <c r="AD78" s="99"/>
      <c r="AE78" s="121"/>
      <c r="AF78" s="99"/>
      <c r="AG78" s="102"/>
      <c r="AH78" s="102"/>
      <c r="AI78" s="99"/>
      <c r="AQ78" s="99"/>
      <c r="AR78" s="99"/>
      <c r="AS78" s="99"/>
      <c r="AT78" s="99"/>
      <c r="AU78" s="99"/>
      <c r="AW78" s="99"/>
      <c r="AX78" s="99"/>
      <c r="AY78" s="99"/>
      <c r="AZ78" s="99"/>
      <c r="BA78" s="99"/>
      <c r="BB78" s="99"/>
      <c r="BC78" s="99"/>
    </row>
    <row r="79" spans="1:55" x14ac:dyDescent="0.25">
      <c r="A79" s="29">
        <v>69</v>
      </c>
      <c r="B79" s="32">
        <f t="shared" si="9"/>
        <v>0</v>
      </c>
      <c r="C79" s="32">
        <f t="shared" si="6"/>
        <v>0</v>
      </c>
      <c r="D79" s="32">
        <f t="shared" si="7"/>
        <v>0</v>
      </c>
      <c r="E79" s="32"/>
      <c r="F79" s="32">
        <f t="shared" si="10"/>
        <v>0</v>
      </c>
      <c r="G79" s="32"/>
      <c r="H79" s="32"/>
      <c r="I79" s="32"/>
      <c r="J79" s="32">
        <f t="shared" si="8"/>
        <v>0</v>
      </c>
      <c r="K79" s="80">
        <f t="shared" ca="1" si="11"/>
        <v>46569</v>
      </c>
      <c r="M79" s="99"/>
      <c r="O79" s="101"/>
      <c r="P79" s="101"/>
      <c r="Q79" s="101"/>
      <c r="R79" s="101"/>
      <c r="S79" s="101"/>
      <c r="T79" s="101"/>
      <c r="U79" s="101"/>
      <c r="V79" s="99"/>
      <c r="W79" s="99"/>
      <c r="X79" s="99"/>
      <c r="Y79" s="99"/>
      <c r="Z79" s="99"/>
      <c r="AB79" s="99"/>
      <c r="AC79" s="99"/>
      <c r="AD79" s="99"/>
      <c r="AE79" s="121"/>
      <c r="AF79" s="99"/>
      <c r="AG79" s="102"/>
      <c r="AH79" s="102"/>
      <c r="AI79" s="99"/>
      <c r="AQ79" s="99"/>
      <c r="AR79" s="99"/>
      <c r="AS79" s="99"/>
      <c r="AT79" s="99"/>
      <c r="AU79" s="99"/>
      <c r="AW79" s="99"/>
      <c r="AX79" s="99"/>
      <c r="AY79" s="99"/>
      <c r="AZ79" s="99"/>
      <c r="BA79" s="99"/>
      <c r="BB79" s="99"/>
      <c r="BC79" s="99"/>
    </row>
    <row r="80" spans="1:55" x14ac:dyDescent="0.25">
      <c r="A80" s="29">
        <v>70</v>
      </c>
      <c r="B80" s="32">
        <f t="shared" si="9"/>
        <v>0</v>
      </c>
      <c r="C80" s="32">
        <f t="shared" si="6"/>
        <v>0</v>
      </c>
      <c r="D80" s="32">
        <f t="shared" si="7"/>
        <v>0</v>
      </c>
      <c r="E80" s="32"/>
      <c r="F80" s="32">
        <f t="shared" si="10"/>
        <v>0</v>
      </c>
      <c r="G80" s="32"/>
      <c r="H80" s="32"/>
      <c r="I80" s="32"/>
      <c r="J80" s="32">
        <f t="shared" si="8"/>
        <v>0</v>
      </c>
      <c r="K80" s="80">
        <f t="shared" ca="1" si="11"/>
        <v>46600</v>
      </c>
      <c r="M80" s="99"/>
      <c r="O80" s="101"/>
      <c r="P80" s="101"/>
      <c r="Q80" s="101"/>
      <c r="R80" s="101"/>
      <c r="S80" s="101"/>
      <c r="T80" s="101"/>
      <c r="U80" s="101"/>
      <c r="V80" s="99"/>
      <c r="W80" s="99"/>
      <c r="X80" s="99"/>
      <c r="Y80" s="99"/>
      <c r="Z80" s="99"/>
      <c r="AB80" s="99"/>
      <c r="AC80" s="99"/>
      <c r="AD80" s="99"/>
      <c r="AE80" s="121"/>
      <c r="AF80" s="99"/>
      <c r="AG80" s="102"/>
      <c r="AH80" s="102"/>
      <c r="AI80" s="99"/>
      <c r="AQ80" s="99"/>
      <c r="AR80" s="99"/>
      <c r="AS80" s="99"/>
      <c r="AT80" s="99"/>
      <c r="AU80" s="99"/>
      <c r="AW80" s="99"/>
      <c r="AX80" s="99"/>
      <c r="AY80" s="99"/>
      <c r="AZ80" s="99"/>
      <c r="BA80" s="99"/>
      <c r="BB80" s="99"/>
      <c r="BC80" s="99"/>
    </row>
    <row r="81" spans="1:55" x14ac:dyDescent="0.25">
      <c r="A81" s="29">
        <v>71</v>
      </c>
      <c r="B81" s="32">
        <f t="shared" si="9"/>
        <v>0</v>
      </c>
      <c r="C81" s="32">
        <f t="shared" si="6"/>
        <v>0</v>
      </c>
      <c r="D81" s="32">
        <f t="shared" si="7"/>
        <v>0</v>
      </c>
      <c r="E81" s="32"/>
      <c r="F81" s="32">
        <f t="shared" si="10"/>
        <v>0</v>
      </c>
      <c r="G81" s="32"/>
      <c r="H81" s="32"/>
      <c r="I81" s="32"/>
      <c r="J81" s="32">
        <f t="shared" si="8"/>
        <v>0</v>
      </c>
      <c r="K81" s="80">
        <f t="shared" ca="1" si="11"/>
        <v>46631</v>
      </c>
      <c r="M81" s="99"/>
      <c r="O81" s="101"/>
      <c r="P81" s="101"/>
      <c r="Q81" s="101"/>
      <c r="R81" s="101"/>
      <c r="S81" s="101"/>
      <c r="T81" s="101"/>
      <c r="U81" s="101"/>
      <c r="V81" s="99"/>
      <c r="W81" s="99"/>
      <c r="X81" s="99"/>
      <c r="Y81" s="99"/>
      <c r="Z81" s="99"/>
      <c r="AB81" s="99"/>
      <c r="AC81" s="99"/>
      <c r="AD81" s="99"/>
      <c r="AE81" s="121"/>
      <c r="AF81" s="99"/>
      <c r="AG81" s="102"/>
      <c r="AH81" s="102"/>
      <c r="AI81" s="99"/>
      <c r="AQ81" s="99"/>
      <c r="AR81" s="99"/>
      <c r="AS81" s="99"/>
      <c r="AT81" s="99"/>
      <c r="AU81" s="99"/>
      <c r="AW81" s="99"/>
      <c r="AX81" s="99"/>
      <c r="AY81" s="99"/>
      <c r="AZ81" s="99"/>
      <c r="BA81" s="99"/>
      <c r="BB81" s="99"/>
      <c r="BC81" s="99"/>
    </row>
    <row r="82" spans="1:55" x14ac:dyDescent="0.25">
      <c r="A82" s="66">
        <v>72</v>
      </c>
      <c r="B82" s="67">
        <f t="shared" si="9"/>
        <v>0</v>
      </c>
      <c r="C82" s="67">
        <f t="shared" si="6"/>
        <v>0</v>
      </c>
      <c r="D82" s="67">
        <f t="shared" si="7"/>
        <v>0</v>
      </c>
      <c r="E82" s="67"/>
      <c r="F82" s="67">
        <f t="shared" si="10"/>
        <v>0</v>
      </c>
      <c r="G82" s="67">
        <f>IF(B82&gt;0,B82*$J$2,0)</f>
        <v>0</v>
      </c>
      <c r="H82" s="67">
        <f>IF(B82&gt;0,H70,0)</f>
        <v>0</v>
      </c>
      <c r="I82" s="67"/>
      <c r="J82" s="67">
        <f t="shared" si="8"/>
        <v>0</v>
      </c>
      <c r="K82" s="80">
        <f t="shared" ca="1" si="11"/>
        <v>46661</v>
      </c>
      <c r="M82" s="99"/>
      <c r="O82" s="101"/>
      <c r="P82" s="101"/>
      <c r="Q82" s="101"/>
      <c r="R82" s="101"/>
      <c r="S82" s="101"/>
      <c r="T82" s="101"/>
      <c r="U82" s="101"/>
      <c r="V82" s="99"/>
      <c r="W82" s="99"/>
      <c r="X82" s="99"/>
      <c r="Y82" s="99"/>
      <c r="Z82" s="99"/>
      <c r="AB82" s="99"/>
      <c r="AC82" s="99"/>
      <c r="AD82" s="99"/>
      <c r="AE82" s="121"/>
      <c r="AF82" s="99"/>
      <c r="AG82" s="102"/>
      <c r="AH82" s="102"/>
      <c r="AI82" s="99"/>
      <c r="AQ82" s="99"/>
      <c r="AR82" s="99"/>
      <c r="AS82" s="99"/>
      <c r="AT82" s="99"/>
      <c r="AU82" s="99"/>
      <c r="AW82" s="99"/>
      <c r="AX82" s="99"/>
      <c r="AY82" s="99"/>
      <c r="AZ82" s="99"/>
      <c r="BA82" s="99"/>
      <c r="BB82" s="99"/>
      <c r="BC82" s="99"/>
    </row>
    <row r="83" spans="1:55" x14ac:dyDescent="0.25">
      <c r="A83" s="29">
        <v>73</v>
      </c>
      <c r="B83" s="32">
        <f t="shared" si="9"/>
        <v>0</v>
      </c>
      <c r="C83" s="32">
        <f t="shared" si="6"/>
        <v>0</v>
      </c>
      <c r="D83" s="32">
        <f t="shared" si="7"/>
        <v>0</v>
      </c>
      <c r="E83" s="32"/>
      <c r="F83" s="32">
        <f t="shared" si="10"/>
        <v>0</v>
      </c>
      <c r="G83" s="32"/>
      <c r="H83" s="32"/>
      <c r="I83" s="32"/>
      <c r="J83" s="32">
        <f t="shared" si="8"/>
        <v>0</v>
      </c>
      <c r="K83" s="80">
        <f t="shared" ca="1" si="11"/>
        <v>46692</v>
      </c>
      <c r="M83" s="99"/>
      <c r="O83" s="101"/>
      <c r="P83" s="101"/>
      <c r="Q83" s="101"/>
      <c r="R83" s="101"/>
      <c r="S83" s="101"/>
      <c r="T83" s="101"/>
      <c r="U83" s="101"/>
      <c r="V83" s="99"/>
      <c r="W83" s="99"/>
      <c r="X83" s="99"/>
      <c r="Y83" s="99"/>
      <c r="Z83" s="99"/>
      <c r="AB83" s="99"/>
      <c r="AC83" s="99"/>
      <c r="AD83" s="99"/>
      <c r="AE83" s="121"/>
      <c r="AF83" s="99"/>
      <c r="AG83" s="102"/>
      <c r="AH83" s="102"/>
      <c r="AI83" s="99"/>
      <c r="AQ83" s="99"/>
      <c r="AR83" s="99"/>
      <c r="AS83" s="99"/>
      <c r="AT83" s="99"/>
      <c r="AU83" s="99"/>
      <c r="AW83" s="99"/>
      <c r="AX83" s="99"/>
      <c r="AY83" s="99"/>
      <c r="AZ83" s="99"/>
      <c r="BA83" s="99"/>
      <c r="BB83" s="99"/>
      <c r="BC83" s="99"/>
    </row>
    <row r="84" spans="1:55" x14ac:dyDescent="0.25">
      <c r="A84" s="44">
        <v>74</v>
      </c>
      <c r="B84" s="45">
        <f t="shared" si="9"/>
        <v>0</v>
      </c>
      <c r="C84" s="45">
        <f t="shared" si="6"/>
        <v>0</v>
      </c>
      <c r="D84" s="45">
        <f t="shared" si="7"/>
        <v>0</v>
      </c>
      <c r="E84" s="45"/>
      <c r="F84" s="32">
        <f t="shared" si="10"/>
        <v>0</v>
      </c>
      <c r="G84" s="45"/>
      <c r="H84" s="45"/>
      <c r="I84" s="45"/>
      <c r="J84" s="45">
        <f t="shared" si="8"/>
        <v>0</v>
      </c>
      <c r="K84" s="80">
        <f t="shared" ca="1" si="11"/>
        <v>46722</v>
      </c>
      <c r="M84" s="99"/>
      <c r="O84" s="101"/>
      <c r="P84" s="101"/>
      <c r="Q84" s="101"/>
      <c r="R84" s="101"/>
      <c r="S84" s="101"/>
      <c r="T84" s="101"/>
      <c r="U84" s="101"/>
      <c r="V84" s="99"/>
      <c r="W84" s="99"/>
      <c r="X84" s="99"/>
      <c r="Y84" s="99"/>
      <c r="Z84" s="99"/>
      <c r="AB84" s="99"/>
      <c r="AC84" s="99"/>
      <c r="AD84" s="99"/>
      <c r="AE84" s="121"/>
      <c r="AF84" s="99"/>
      <c r="AG84" s="102"/>
      <c r="AH84" s="102"/>
      <c r="AI84" s="99"/>
      <c r="AQ84" s="99"/>
      <c r="AR84" s="99"/>
      <c r="AS84" s="99"/>
      <c r="AT84" s="99"/>
      <c r="AU84" s="99"/>
      <c r="AW84" s="99"/>
      <c r="AX84" s="99"/>
      <c r="AY84" s="99"/>
      <c r="AZ84" s="99"/>
      <c r="BA84" s="99"/>
      <c r="BB84" s="99"/>
      <c r="BC84" s="99"/>
    </row>
    <row r="85" spans="1:55" x14ac:dyDescent="0.25">
      <c r="A85" s="29">
        <v>75</v>
      </c>
      <c r="B85" s="32">
        <f t="shared" si="9"/>
        <v>0</v>
      </c>
      <c r="C85" s="32">
        <f t="shared" si="6"/>
        <v>0</v>
      </c>
      <c r="D85" s="32">
        <f t="shared" si="7"/>
        <v>0</v>
      </c>
      <c r="E85" s="32"/>
      <c r="F85" s="32">
        <f t="shared" si="10"/>
        <v>0</v>
      </c>
      <c r="G85" s="32"/>
      <c r="H85" s="32"/>
      <c r="I85" s="32"/>
      <c r="J85" s="32">
        <f t="shared" si="8"/>
        <v>0</v>
      </c>
      <c r="K85" s="80">
        <f t="shared" ca="1" si="11"/>
        <v>46753</v>
      </c>
      <c r="M85" s="99"/>
      <c r="O85" s="101"/>
      <c r="P85" s="101"/>
      <c r="Q85" s="101"/>
      <c r="R85" s="101"/>
      <c r="S85" s="101"/>
      <c r="T85" s="101"/>
      <c r="U85" s="101"/>
      <c r="V85" s="99"/>
      <c r="W85" s="99"/>
      <c r="X85" s="99"/>
      <c r="Y85" s="99"/>
      <c r="Z85" s="99"/>
      <c r="AB85" s="99"/>
      <c r="AC85" s="99"/>
      <c r="AD85" s="99"/>
      <c r="AE85" s="121"/>
      <c r="AF85" s="99"/>
      <c r="AG85" s="102"/>
      <c r="AH85" s="102"/>
      <c r="AI85" s="99"/>
      <c r="AQ85" s="99"/>
      <c r="AR85" s="99"/>
      <c r="AS85" s="99"/>
      <c r="AT85" s="99"/>
      <c r="AU85" s="99"/>
      <c r="AW85" s="99"/>
      <c r="AX85" s="99"/>
      <c r="AY85" s="99"/>
      <c r="AZ85" s="99"/>
      <c r="BA85" s="99"/>
      <c r="BB85" s="99"/>
      <c r="BC85" s="99"/>
    </row>
    <row r="86" spans="1:55" x14ac:dyDescent="0.25">
      <c r="A86" s="29">
        <v>76</v>
      </c>
      <c r="B86" s="32">
        <f t="shared" si="9"/>
        <v>0</v>
      </c>
      <c r="C86" s="32">
        <f t="shared" si="6"/>
        <v>0</v>
      </c>
      <c r="D86" s="32">
        <f t="shared" si="7"/>
        <v>0</v>
      </c>
      <c r="E86" s="32"/>
      <c r="F86" s="32">
        <f t="shared" si="10"/>
        <v>0</v>
      </c>
      <c r="G86" s="32"/>
      <c r="H86" s="32"/>
      <c r="I86" s="32"/>
      <c r="J86" s="32">
        <f t="shared" si="8"/>
        <v>0</v>
      </c>
      <c r="K86" s="80">
        <f t="shared" ca="1" si="11"/>
        <v>46784</v>
      </c>
      <c r="M86" s="99"/>
      <c r="O86" s="101"/>
      <c r="P86" s="101"/>
      <c r="Q86" s="101"/>
      <c r="R86" s="101"/>
      <c r="S86" s="101"/>
      <c r="T86" s="101"/>
      <c r="U86" s="101"/>
      <c r="V86" s="99"/>
      <c r="W86" s="99"/>
      <c r="X86" s="99"/>
      <c r="Y86" s="99"/>
      <c r="Z86" s="99"/>
      <c r="AB86" s="99"/>
      <c r="AC86" s="99"/>
      <c r="AD86" s="99"/>
      <c r="AE86" s="121"/>
      <c r="AF86" s="99"/>
      <c r="AG86" s="102"/>
      <c r="AH86" s="102"/>
      <c r="AI86" s="99"/>
      <c r="AQ86" s="99"/>
      <c r="AR86" s="99"/>
      <c r="AS86" s="99"/>
      <c r="AT86" s="99"/>
      <c r="AU86" s="99"/>
      <c r="AW86" s="99"/>
      <c r="AX86" s="99"/>
      <c r="AY86" s="99"/>
      <c r="AZ86" s="99"/>
      <c r="BA86" s="99"/>
      <c r="BB86" s="99"/>
      <c r="BC86" s="99"/>
    </row>
    <row r="87" spans="1:55" x14ac:dyDescent="0.25">
      <c r="A87" s="29">
        <v>77</v>
      </c>
      <c r="B87" s="32">
        <f t="shared" si="9"/>
        <v>0</v>
      </c>
      <c r="C87" s="32">
        <f t="shared" ref="C87:C150" si="12">MIN(B86,IF($D$4="Ануїтет",-PMT($G$2/12,$D$6-12,$B$22,0,0)-D87,$D$3/$D$6))</f>
        <v>0</v>
      </c>
      <c r="D87" s="32">
        <f t="shared" ref="D87:D150" si="13">B86*$G$2/12</f>
        <v>0</v>
      </c>
      <c r="E87" s="32"/>
      <c r="F87" s="32">
        <f t="shared" si="10"/>
        <v>0</v>
      </c>
      <c r="G87" s="32"/>
      <c r="H87" s="32"/>
      <c r="I87" s="32"/>
      <c r="J87" s="32">
        <f t="shared" si="8"/>
        <v>0</v>
      </c>
      <c r="K87" s="80">
        <f t="shared" ca="1" si="11"/>
        <v>46813</v>
      </c>
      <c r="M87" s="99"/>
      <c r="O87" s="101"/>
      <c r="P87" s="101"/>
      <c r="Q87" s="101"/>
      <c r="R87" s="101"/>
      <c r="S87" s="101"/>
      <c r="T87" s="101"/>
      <c r="U87" s="101"/>
      <c r="V87" s="99"/>
      <c r="W87" s="99"/>
      <c r="X87" s="99"/>
      <c r="Y87" s="99"/>
      <c r="Z87" s="99"/>
      <c r="AB87" s="99"/>
      <c r="AC87" s="99"/>
      <c r="AD87" s="99"/>
      <c r="AE87" s="121"/>
      <c r="AF87" s="99"/>
      <c r="AG87" s="102"/>
      <c r="AH87" s="102"/>
      <c r="AI87" s="99"/>
      <c r="AQ87" s="99"/>
      <c r="AR87" s="99"/>
      <c r="AS87" s="99"/>
      <c r="AT87" s="99"/>
      <c r="AU87" s="99"/>
      <c r="AW87" s="99"/>
      <c r="AX87" s="99"/>
      <c r="AY87" s="99"/>
      <c r="AZ87" s="99"/>
      <c r="BA87" s="99"/>
      <c r="BB87" s="99"/>
      <c r="BC87" s="99"/>
    </row>
    <row r="88" spans="1:55" x14ac:dyDescent="0.25">
      <c r="A88" s="29">
        <v>78</v>
      </c>
      <c r="B88" s="32">
        <f t="shared" si="9"/>
        <v>0</v>
      </c>
      <c r="C88" s="32">
        <f t="shared" si="12"/>
        <v>0</v>
      </c>
      <c r="D88" s="32">
        <f t="shared" si="13"/>
        <v>0</v>
      </c>
      <c r="E88" s="32"/>
      <c r="F88" s="32">
        <f t="shared" si="10"/>
        <v>0</v>
      </c>
      <c r="G88" s="32"/>
      <c r="H88" s="32"/>
      <c r="I88" s="32"/>
      <c r="J88" s="32">
        <f t="shared" si="8"/>
        <v>0</v>
      </c>
      <c r="K88" s="80">
        <f t="shared" ca="1" si="11"/>
        <v>46844</v>
      </c>
      <c r="M88" s="99"/>
      <c r="O88" s="101"/>
      <c r="P88" s="101"/>
      <c r="Q88" s="101"/>
      <c r="R88" s="101"/>
      <c r="S88" s="101"/>
      <c r="T88" s="101"/>
      <c r="U88" s="101"/>
      <c r="V88" s="99"/>
      <c r="W88" s="99"/>
      <c r="X88" s="99"/>
      <c r="Y88" s="99"/>
      <c r="Z88" s="99"/>
      <c r="AB88" s="99"/>
      <c r="AC88" s="99"/>
      <c r="AD88" s="99"/>
      <c r="AE88" s="121"/>
      <c r="AF88" s="99"/>
      <c r="AG88" s="102"/>
      <c r="AH88" s="102"/>
      <c r="AI88" s="99"/>
      <c r="AQ88" s="99"/>
      <c r="AR88" s="99"/>
      <c r="AS88" s="99"/>
      <c r="AT88" s="99"/>
      <c r="AU88" s="99"/>
      <c r="AW88" s="99"/>
      <c r="AX88" s="99"/>
      <c r="AY88" s="99"/>
      <c r="AZ88" s="99"/>
      <c r="BA88" s="99"/>
      <c r="BB88" s="99"/>
      <c r="BC88" s="99"/>
    </row>
    <row r="89" spans="1:55" x14ac:dyDescent="0.25">
      <c r="A89" s="29">
        <v>79</v>
      </c>
      <c r="B89" s="32">
        <f t="shared" si="9"/>
        <v>0</v>
      </c>
      <c r="C89" s="32">
        <f t="shared" si="12"/>
        <v>0</v>
      </c>
      <c r="D89" s="32">
        <f t="shared" si="13"/>
        <v>0</v>
      </c>
      <c r="E89" s="32"/>
      <c r="F89" s="32">
        <f t="shared" si="10"/>
        <v>0</v>
      </c>
      <c r="G89" s="32"/>
      <c r="H89" s="32"/>
      <c r="I89" s="32"/>
      <c r="J89" s="32">
        <f t="shared" si="8"/>
        <v>0</v>
      </c>
      <c r="K89" s="80">
        <f t="shared" ca="1" si="11"/>
        <v>46874</v>
      </c>
      <c r="M89" s="99"/>
      <c r="O89" s="101"/>
      <c r="P89" s="101"/>
      <c r="Q89" s="101"/>
      <c r="R89" s="101"/>
      <c r="S89" s="101"/>
      <c r="T89" s="101"/>
      <c r="U89" s="101"/>
      <c r="V89" s="99"/>
      <c r="W89" s="99"/>
      <c r="X89" s="99"/>
      <c r="Y89" s="99"/>
      <c r="Z89" s="99"/>
      <c r="AB89" s="99"/>
      <c r="AC89" s="99"/>
      <c r="AD89" s="99"/>
      <c r="AE89" s="121"/>
      <c r="AF89" s="99"/>
      <c r="AG89" s="102"/>
      <c r="AH89" s="102"/>
      <c r="AI89" s="99"/>
      <c r="AQ89" s="99"/>
      <c r="AR89" s="99"/>
      <c r="AS89" s="99"/>
      <c r="AT89" s="99"/>
      <c r="AU89" s="99"/>
      <c r="AW89" s="99"/>
      <c r="AX89" s="99"/>
      <c r="AY89" s="99"/>
      <c r="AZ89" s="99"/>
      <c r="BA89" s="99"/>
      <c r="BB89" s="99"/>
      <c r="BC89" s="99"/>
    </row>
    <row r="90" spans="1:55" x14ac:dyDescent="0.25">
      <c r="A90" s="29">
        <v>80</v>
      </c>
      <c r="B90" s="32">
        <f t="shared" si="9"/>
        <v>0</v>
      </c>
      <c r="C90" s="32">
        <f t="shared" si="12"/>
        <v>0</v>
      </c>
      <c r="D90" s="32">
        <f t="shared" si="13"/>
        <v>0</v>
      </c>
      <c r="E90" s="32"/>
      <c r="F90" s="32">
        <f t="shared" si="10"/>
        <v>0</v>
      </c>
      <c r="G90" s="32"/>
      <c r="H90" s="32"/>
      <c r="I90" s="32"/>
      <c r="J90" s="32">
        <f t="shared" si="8"/>
        <v>0</v>
      </c>
      <c r="K90" s="80">
        <f t="shared" ca="1" si="11"/>
        <v>46905</v>
      </c>
      <c r="M90" s="99"/>
      <c r="O90" s="101"/>
      <c r="P90" s="101"/>
      <c r="Q90" s="101"/>
      <c r="R90" s="101"/>
      <c r="S90" s="101"/>
      <c r="T90" s="101"/>
      <c r="U90" s="101"/>
      <c r="V90" s="99"/>
      <c r="W90" s="99"/>
      <c r="X90" s="99"/>
      <c r="Y90" s="99"/>
      <c r="Z90" s="99"/>
      <c r="AB90" s="99"/>
      <c r="AC90" s="99"/>
      <c r="AD90" s="99"/>
      <c r="AE90" s="121"/>
      <c r="AF90" s="99"/>
      <c r="AG90" s="102"/>
      <c r="AH90" s="102"/>
      <c r="AI90" s="99"/>
      <c r="AQ90" s="99"/>
      <c r="AR90" s="99"/>
      <c r="AS90" s="99"/>
      <c r="AT90" s="99"/>
      <c r="AU90" s="99"/>
      <c r="AW90" s="99"/>
      <c r="AX90" s="99"/>
      <c r="AY90" s="99"/>
      <c r="AZ90" s="99"/>
      <c r="BA90" s="99"/>
      <c r="BB90" s="99"/>
      <c r="BC90" s="99"/>
    </row>
    <row r="91" spans="1:55" x14ac:dyDescent="0.25">
      <c r="A91" s="29">
        <v>81</v>
      </c>
      <c r="B91" s="32">
        <f t="shared" si="9"/>
        <v>0</v>
      </c>
      <c r="C91" s="32">
        <f t="shared" si="12"/>
        <v>0</v>
      </c>
      <c r="D91" s="32">
        <f t="shared" si="13"/>
        <v>0</v>
      </c>
      <c r="E91" s="32"/>
      <c r="F91" s="32">
        <f t="shared" si="10"/>
        <v>0</v>
      </c>
      <c r="G91" s="32"/>
      <c r="H91" s="32"/>
      <c r="I91" s="32"/>
      <c r="J91" s="32">
        <f t="shared" si="8"/>
        <v>0</v>
      </c>
      <c r="K91" s="80">
        <f t="shared" ca="1" si="11"/>
        <v>46935</v>
      </c>
      <c r="M91" s="99"/>
      <c r="O91" s="101"/>
      <c r="P91" s="101"/>
      <c r="Q91" s="101"/>
      <c r="R91" s="101"/>
      <c r="S91" s="101"/>
      <c r="T91" s="101"/>
      <c r="U91" s="101"/>
      <c r="V91" s="99"/>
      <c r="W91" s="99"/>
      <c r="X91" s="99"/>
      <c r="Y91" s="99"/>
      <c r="Z91" s="99"/>
      <c r="AB91" s="99"/>
      <c r="AC91" s="99"/>
      <c r="AD91" s="99"/>
      <c r="AE91" s="121"/>
      <c r="AF91" s="99"/>
      <c r="AG91" s="102"/>
      <c r="AH91" s="102"/>
      <c r="AI91" s="99"/>
      <c r="AQ91" s="99"/>
      <c r="AR91" s="99"/>
      <c r="AS91" s="99"/>
      <c r="AT91" s="99"/>
      <c r="AU91" s="99"/>
      <c r="AW91" s="99"/>
      <c r="AX91" s="99"/>
      <c r="AY91" s="99"/>
      <c r="AZ91" s="99"/>
      <c r="BA91" s="99"/>
      <c r="BB91" s="99"/>
      <c r="BC91" s="99"/>
    </row>
    <row r="92" spans="1:55" x14ac:dyDescent="0.25">
      <c r="A92" s="29">
        <v>82</v>
      </c>
      <c r="B92" s="32">
        <f t="shared" si="9"/>
        <v>0</v>
      </c>
      <c r="C92" s="32">
        <f t="shared" si="12"/>
        <v>0</v>
      </c>
      <c r="D92" s="32">
        <f t="shared" si="13"/>
        <v>0</v>
      </c>
      <c r="E92" s="32"/>
      <c r="F92" s="32">
        <f t="shared" si="10"/>
        <v>0</v>
      </c>
      <c r="G92" s="32"/>
      <c r="H92" s="32"/>
      <c r="I92" s="32"/>
      <c r="J92" s="32">
        <f t="shared" si="8"/>
        <v>0</v>
      </c>
      <c r="K92" s="80">
        <f t="shared" ca="1" si="11"/>
        <v>46966</v>
      </c>
      <c r="M92" s="99"/>
      <c r="O92" s="101"/>
      <c r="P92" s="101"/>
      <c r="Q92" s="101"/>
      <c r="R92" s="101"/>
      <c r="S92" s="101"/>
      <c r="T92" s="101"/>
      <c r="U92" s="101"/>
      <c r="V92" s="99"/>
      <c r="W92" s="99"/>
      <c r="X92" s="99"/>
      <c r="Y92" s="99"/>
      <c r="Z92" s="99"/>
      <c r="AB92" s="99"/>
      <c r="AC92" s="99"/>
      <c r="AD92" s="99"/>
      <c r="AE92" s="121"/>
      <c r="AF92" s="99"/>
      <c r="AG92" s="102"/>
      <c r="AH92" s="102"/>
      <c r="AI92" s="99"/>
      <c r="AQ92" s="99"/>
      <c r="AR92" s="99"/>
      <c r="AS92" s="99"/>
      <c r="AT92" s="99"/>
      <c r="AU92" s="99"/>
      <c r="AW92" s="99"/>
      <c r="AX92" s="99"/>
      <c r="AY92" s="99"/>
      <c r="AZ92" s="99"/>
      <c r="BA92" s="99"/>
      <c r="BB92" s="99"/>
      <c r="BC92" s="99"/>
    </row>
    <row r="93" spans="1:55" x14ac:dyDescent="0.25">
      <c r="A93" s="29">
        <v>83</v>
      </c>
      <c r="B93" s="32">
        <f t="shared" si="9"/>
        <v>0</v>
      </c>
      <c r="C93" s="32">
        <f t="shared" si="12"/>
        <v>0</v>
      </c>
      <c r="D93" s="32">
        <f t="shared" si="13"/>
        <v>0</v>
      </c>
      <c r="E93" s="32"/>
      <c r="F93" s="32">
        <f t="shared" si="10"/>
        <v>0</v>
      </c>
      <c r="G93" s="32"/>
      <c r="H93" s="32"/>
      <c r="I93" s="32"/>
      <c r="J93" s="32">
        <f t="shared" si="8"/>
        <v>0</v>
      </c>
      <c r="K93" s="80">
        <f t="shared" ca="1" si="11"/>
        <v>46997</v>
      </c>
      <c r="M93" s="99"/>
      <c r="O93" s="101"/>
      <c r="P93" s="101"/>
      <c r="Q93" s="101"/>
      <c r="R93" s="101"/>
      <c r="S93" s="101"/>
      <c r="T93" s="101"/>
      <c r="U93" s="101"/>
      <c r="V93" s="99"/>
      <c r="W93" s="99"/>
      <c r="X93" s="99"/>
      <c r="Y93" s="99"/>
      <c r="Z93" s="99"/>
      <c r="AB93" s="99"/>
      <c r="AC93" s="99"/>
      <c r="AD93" s="99"/>
      <c r="AE93" s="121"/>
      <c r="AF93" s="99"/>
      <c r="AG93" s="102"/>
      <c r="AH93" s="102"/>
      <c r="AI93" s="99"/>
      <c r="AQ93" s="99"/>
      <c r="AR93" s="99"/>
      <c r="AS93" s="99"/>
      <c r="AT93" s="99"/>
      <c r="AU93" s="99"/>
      <c r="AW93" s="99"/>
      <c r="AX93" s="99"/>
      <c r="AY93" s="99"/>
      <c r="AZ93" s="99"/>
      <c r="BA93" s="99"/>
      <c r="BB93" s="99"/>
      <c r="BC93" s="99"/>
    </row>
    <row r="94" spans="1:55" x14ac:dyDescent="0.25">
      <c r="A94" s="66">
        <v>84</v>
      </c>
      <c r="B94" s="67">
        <f t="shared" si="9"/>
        <v>0</v>
      </c>
      <c r="C94" s="67">
        <f t="shared" si="12"/>
        <v>0</v>
      </c>
      <c r="D94" s="67">
        <f t="shared" si="13"/>
        <v>0</v>
      </c>
      <c r="E94" s="67"/>
      <c r="F94" s="67">
        <f t="shared" si="10"/>
        <v>0</v>
      </c>
      <c r="G94" s="67">
        <f>IF(B94&gt;0,B94*$J$2,0)</f>
        <v>0</v>
      </c>
      <c r="H94" s="67">
        <f>IF(B94&gt;0,H82,0)</f>
        <v>0</v>
      </c>
      <c r="I94" s="67"/>
      <c r="J94" s="67">
        <f t="shared" si="8"/>
        <v>0</v>
      </c>
      <c r="K94" s="80">
        <f t="shared" ca="1" si="11"/>
        <v>47027</v>
      </c>
      <c r="M94" s="99"/>
      <c r="O94" s="101"/>
      <c r="P94" s="101"/>
      <c r="Q94" s="101"/>
      <c r="R94" s="101"/>
      <c r="S94" s="101"/>
      <c r="T94" s="101"/>
      <c r="U94" s="101"/>
      <c r="V94" s="99"/>
      <c r="W94" s="99"/>
      <c r="X94" s="99"/>
      <c r="Y94" s="99"/>
      <c r="Z94" s="99"/>
      <c r="AB94" s="99"/>
      <c r="AC94" s="99"/>
      <c r="AD94" s="99"/>
      <c r="AE94" s="121"/>
      <c r="AF94" s="99"/>
      <c r="AG94" s="102"/>
      <c r="AH94" s="102"/>
      <c r="AI94" s="99"/>
      <c r="AQ94" s="99"/>
      <c r="AR94" s="99"/>
      <c r="AS94" s="99"/>
      <c r="AT94" s="99"/>
      <c r="AU94" s="99"/>
      <c r="AW94" s="99"/>
      <c r="AX94" s="99"/>
      <c r="AY94" s="99"/>
      <c r="AZ94" s="99"/>
      <c r="BA94" s="99"/>
      <c r="BB94" s="99"/>
      <c r="BC94" s="99"/>
    </row>
    <row r="95" spans="1:55" x14ac:dyDescent="0.25">
      <c r="A95" s="29">
        <v>85</v>
      </c>
      <c r="B95" s="32">
        <f t="shared" si="9"/>
        <v>0</v>
      </c>
      <c r="C95" s="32">
        <f t="shared" si="12"/>
        <v>0</v>
      </c>
      <c r="D95" s="32">
        <f t="shared" si="13"/>
        <v>0</v>
      </c>
      <c r="E95" s="32"/>
      <c r="F95" s="32">
        <f t="shared" si="10"/>
        <v>0</v>
      </c>
      <c r="G95" s="32"/>
      <c r="H95" s="32"/>
      <c r="I95" s="32"/>
      <c r="J95" s="32">
        <f t="shared" si="8"/>
        <v>0</v>
      </c>
      <c r="K95" s="80">
        <f t="shared" ca="1" si="11"/>
        <v>47058</v>
      </c>
      <c r="M95" s="99"/>
      <c r="O95" s="101"/>
      <c r="P95" s="101"/>
      <c r="Q95" s="101"/>
      <c r="R95" s="101"/>
      <c r="S95" s="101"/>
      <c r="T95" s="101"/>
      <c r="U95" s="101"/>
      <c r="V95" s="99"/>
      <c r="W95" s="99"/>
      <c r="X95" s="99"/>
      <c r="Y95" s="99"/>
      <c r="Z95" s="99"/>
      <c r="AB95" s="99"/>
      <c r="AC95" s="99"/>
      <c r="AD95" s="99"/>
      <c r="AE95" s="121"/>
      <c r="AF95" s="99"/>
      <c r="AG95" s="102"/>
      <c r="AH95" s="102"/>
      <c r="AI95" s="99"/>
      <c r="AQ95" s="99"/>
      <c r="AR95" s="99"/>
      <c r="AS95" s="99"/>
      <c r="AT95" s="99"/>
      <c r="AU95" s="99"/>
      <c r="AW95" s="99"/>
      <c r="AX95" s="99"/>
      <c r="AY95" s="99"/>
      <c r="AZ95" s="99"/>
      <c r="BA95" s="99"/>
      <c r="BB95" s="99"/>
      <c r="BC95" s="99"/>
    </row>
    <row r="96" spans="1:55" x14ac:dyDescent="0.25">
      <c r="A96" s="29">
        <v>86</v>
      </c>
      <c r="B96" s="32">
        <f t="shared" si="9"/>
        <v>0</v>
      </c>
      <c r="C96" s="32">
        <f t="shared" si="12"/>
        <v>0</v>
      </c>
      <c r="D96" s="32">
        <f t="shared" si="13"/>
        <v>0</v>
      </c>
      <c r="E96" s="32"/>
      <c r="F96" s="32">
        <f t="shared" si="10"/>
        <v>0</v>
      </c>
      <c r="G96" s="32"/>
      <c r="H96" s="32"/>
      <c r="I96" s="32"/>
      <c r="J96" s="32">
        <f t="shared" si="8"/>
        <v>0</v>
      </c>
      <c r="K96" s="80">
        <f t="shared" ca="1" si="11"/>
        <v>47088</v>
      </c>
      <c r="M96" s="99"/>
      <c r="O96" s="101"/>
      <c r="P96" s="101"/>
      <c r="Q96" s="101"/>
      <c r="R96" s="101"/>
      <c r="S96" s="101"/>
      <c r="T96" s="101"/>
      <c r="U96" s="101"/>
      <c r="V96" s="99"/>
      <c r="W96" s="99"/>
      <c r="X96" s="99"/>
      <c r="Y96" s="99"/>
      <c r="Z96" s="99"/>
      <c r="AB96" s="99"/>
      <c r="AC96" s="99"/>
      <c r="AD96" s="99"/>
      <c r="AE96" s="121"/>
      <c r="AF96" s="99"/>
      <c r="AG96" s="102"/>
      <c r="AH96" s="102"/>
      <c r="AI96" s="99"/>
      <c r="AQ96" s="99"/>
      <c r="AR96" s="99"/>
      <c r="AS96" s="99"/>
      <c r="AT96" s="99"/>
      <c r="AU96" s="99"/>
      <c r="AW96" s="99"/>
      <c r="AX96" s="99"/>
      <c r="AY96" s="99"/>
      <c r="AZ96" s="99"/>
      <c r="BA96" s="99"/>
      <c r="BB96" s="99"/>
      <c r="BC96" s="99"/>
    </row>
    <row r="97" spans="1:55" x14ac:dyDescent="0.25">
      <c r="A97" s="29">
        <v>87</v>
      </c>
      <c r="B97" s="32">
        <f t="shared" si="9"/>
        <v>0</v>
      </c>
      <c r="C97" s="32">
        <f t="shared" si="12"/>
        <v>0</v>
      </c>
      <c r="D97" s="32">
        <f t="shared" si="13"/>
        <v>0</v>
      </c>
      <c r="E97" s="32"/>
      <c r="F97" s="32">
        <f t="shared" si="10"/>
        <v>0</v>
      </c>
      <c r="G97" s="32"/>
      <c r="H97" s="32"/>
      <c r="I97" s="32"/>
      <c r="J97" s="32">
        <f t="shared" si="8"/>
        <v>0</v>
      </c>
      <c r="K97" s="80">
        <f t="shared" ca="1" si="11"/>
        <v>47119</v>
      </c>
      <c r="M97" s="99"/>
      <c r="O97" s="101"/>
      <c r="P97" s="101"/>
      <c r="Q97" s="101"/>
      <c r="R97" s="101"/>
      <c r="S97" s="101"/>
      <c r="T97" s="101"/>
      <c r="U97" s="101"/>
      <c r="V97" s="99"/>
      <c r="W97" s="99"/>
      <c r="X97" s="99"/>
      <c r="Y97" s="99"/>
      <c r="Z97" s="99"/>
      <c r="AB97" s="99"/>
      <c r="AC97" s="99"/>
      <c r="AD97" s="99"/>
      <c r="AE97" s="121"/>
      <c r="AF97" s="99"/>
      <c r="AG97" s="102"/>
      <c r="AH97" s="102"/>
      <c r="AI97" s="99"/>
      <c r="AQ97" s="99"/>
      <c r="AR97" s="99"/>
      <c r="AS97" s="99"/>
      <c r="AT97" s="99"/>
      <c r="AU97" s="99"/>
      <c r="AW97" s="99"/>
      <c r="AX97" s="99"/>
      <c r="AY97" s="99"/>
      <c r="AZ97" s="99"/>
      <c r="BA97" s="99"/>
      <c r="BB97" s="99"/>
      <c r="BC97" s="99"/>
    </row>
    <row r="98" spans="1:55" x14ac:dyDescent="0.25">
      <c r="A98" s="29">
        <v>88</v>
      </c>
      <c r="B98" s="32">
        <f t="shared" si="9"/>
        <v>0</v>
      </c>
      <c r="C98" s="32">
        <f t="shared" si="12"/>
        <v>0</v>
      </c>
      <c r="D98" s="32">
        <f t="shared" si="13"/>
        <v>0</v>
      </c>
      <c r="E98" s="32"/>
      <c r="F98" s="32">
        <f t="shared" si="10"/>
        <v>0</v>
      </c>
      <c r="G98" s="32"/>
      <c r="H98" s="32"/>
      <c r="I98" s="32"/>
      <c r="J98" s="32">
        <f t="shared" si="8"/>
        <v>0</v>
      </c>
      <c r="K98" s="80">
        <f t="shared" ca="1" si="11"/>
        <v>47150</v>
      </c>
      <c r="M98" s="99"/>
      <c r="O98" s="101"/>
      <c r="P98" s="101"/>
      <c r="Q98" s="101"/>
      <c r="R98" s="101"/>
      <c r="S98" s="101"/>
      <c r="T98" s="101"/>
      <c r="U98" s="101"/>
      <c r="V98" s="99"/>
      <c r="W98" s="99"/>
      <c r="X98" s="99"/>
      <c r="Y98" s="99"/>
      <c r="Z98" s="99"/>
      <c r="AB98" s="99"/>
      <c r="AC98" s="99"/>
      <c r="AD98" s="99"/>
      <c r="AE98" s="121"/>
      <c r="AF98" s="99"/>
      <c r="AG98" s="102"/>
      <c r="AH98" s="102"/>
      <c r="AI98" s="99"/>
      <c r="AQ98" s="99"/>
      <c r="AR98" s="99"/>
      <c r="AS98" s="99"/>
      <c r="AT98" s="99"/>
      <c r="AU98" s="99"/>
      <c r="AW98" s="99"/>
      <c r="AX98" s="99"/>
      <c r="AY98" s="99"/>
      <c r="AZ98" s="99"/>
      <c r="BA98" s="99"/>
      <c r="BB98" s="99"/>
      <c r="BC98" s="99"/>
    </row>
    <row r="99" spans="1:55" x14ac:dyDescent="0.25">
      <c r="A99" s="29">
        <v>89</v>
      </c>
      <c r="B99" s="32">
        <f t="shared" si="9"/>
        <v>0</v>
      </c>
      <c r="C99" s="32">
        <f t="shared" si="12"/>
        <v>0</v>
      </c>
      <c r="D99" s="32">
        <f t="shared" si="13"/>
        <v>0</v>
      </c>
      <c r="E99" s="32"/>
      <c r="F99" s="32">
        <f t="shared" si="10"/>
        <v>0</v>
      </c>
      <c r="G99" s="32"/>
      <c r="H99" s="32"/>
      <c r="I99" s="32"/>
      <c r="J99" s="32">
        <f t="shared" si="8"/>
        <v>0</v>
      </c>
      <c r="K99" s="80">
        <f t="shared" ca="1" si="11"/>
        <v>47178</v>
      </c>
      <c r="M99" s="99"/>
      <c r="O99" s="101"/>
      <c r="P99" s="101"/>
      <c r="Q99" s="101"/>
      <c r="R99" s="101"/>
      <c r="S99" s="101"/>
      <c r="T99" s="101"/>
      <c r="U99" s="101"/>
      <c r="V99" s="99"/>
      <c r="W99" s="99"/>
      <c r="X99" s="99"/>
      <c r="Y99" s="99"/>
      <c r="Z99" s="99"/>
      <c r="AB99" s="99"/>
      <c r="AC99" s="99"/>
      <c r="AD99" s="99"/>
      <c r="AE99" s="121"/>
      <c r="AF99" s="99"/>
      <c r="AG99" s="102"/>
      <c r="AH99" s="102"/>
      <c r="AI99" s="99"/>
      <c r="AQ99" s="99"/>
      <c r="AR99" s="99"/>
      <c r="AS99" s="99"/>
      <c r="AT99" s="99"/>
      <c r="AU99" s="99"/>
      <c r="AW99" s="99"/>
      <c r="AX99" s="99"/>
      <c r="AY99" s="99"/>
      <c r="AZ99" s="99"/>
      <c r="BA99" s="99"/>
      <c r="BB99" s="99"/>
      <c r="BC99" s="99"/>
    </row>
    <row r="100" spans="1:55" x14ac:dyDescent="0.25">
      <c r="A100" s="44">
        <v>90</v>
      </c>
      <c r="B100" s="45">
        <f t="shared" si="9"/>
        <v>0</v>
      </c>
      <c r="C100" s="45">
        <f t="shared" si="12"/>
        <v>0</v>
      </c>
      <c r="D100" s="45">
        <f t="shared" si="13"/>
        <v>0</v>
      </c>
      <c r="E100" s="45"/>
      <c r="F100" s="32">
        <f t="shared" si="10"/>
        <v>0</v>
      </c>
      <c r="G100" s="45"/>
      <c r="H100" s="45"/>
      <c r="I100" s="45"/>
      <c r="J100" s="45">
        <f t="shared" si="8"/>
        <v>0</v>
      </c>
      <c r="K100" s="80">
        <f t="shared" ca="1" si="11"/>
        <v>47209</v>
      </c>
      <c r="M100" s="99"/>
      <c r="O100" s="101"/>
      <c r="P100" s="101"/>
      <c r="Q100" s="101"/>
      <c r="R100" s="101"/>
      <c r="S100" s="101"/>
      <c r="T100" s="101"/>
      <c r="U100" s="101"/>
      <c r="V100" s="99"/>
      <c r="W100" s="99"/>
      <c r="X100" s="99"/>
      <c r="Y100" s="99"/>
      <c r="Z100" s="99"/>
      <c r="AB100" s="99"/>
      <c r="AC100" s="99"/>
      <c r="AD100" s="99"/>
      <c r="AE100" s="121"/>
      <c r="AF100" s="99"/>
      <c r="AG100" s="102"/>
      <c r="AH100" s="102"/>
      <c r="AI100" s="99"/>
      <c r="AQ100" s="99"/>
      <c r="AR100" s="99"/>
      <c r="AS100" s="99"/>
      <c r="AT100" s="99"/>
      <c r="AU100" s="99"/>
      <c r="AW100" s="99"/>
      <c r="AX100" s="99"/>
      <c r="AY100" s="99"/>
      <c r="AZ100" s="99"/>
      <c r="BA100" s="99"/>
      <c r="BB100" s="99"/>
      <c r="BC100" s="99"/>
    </row>
    <row r="101" spans="1:55" x14ac:dyDescent="0.25">
      <c r="A101" s="29">
        <v>91</v>
      </c>
      <c r="B101" s="32">
        <f t="shared" si="9"/>
        <v>0</v>
      </c>
      <c r="C101" s="32">
        <f t="shared" si="12"/>
        <v>0</v>
      </c>
      <c r="D101" s="32">
        <f t="shared" si="13"/>
        <v>0</v>
      </c>
      <c r="E101" s="32"/>
      <c r="F101" s="32">
        <f t="shared" si="10"/>
        <v>0</v>
      </c>
      <c r="G101" s="32"/>
      <c r="H101" s="32"/>
      <c r="I101" s="32"/>
      <c r="J101" s="32">
        <f t="shared" si="8"/>
        <v>0</v>
      </c>
      <c r="K101" s="80">
        <f t="shared" ca="1" si="11"/>
        <v>47239</v>
      </c>
      <c r="M101" s="99"/>
      <c r="O101" s="101"/>
      <c r="P101" s="101"/>
      <c r="Q101" s="101"/>
      <c r="R101" s="101"/>
      <c r="S101" s="101"/>
      <c r="T101" s="101"/>
      <c r="U101" s="101"/>
      <c r="V101" s="99"/>
      <c r="W101" s="99"/>
      <c r="X101" s="99"/>
      <c r="Y101" s="99"/>
      <c r="Z101" s="99"/>
      <c r="AB101" s="99"/>
      <c r="AC101" s="99"/>
      <c r="AD101" s="99"/>
      <c r="AE101" s="121"/>
      <c r="AF101" s="99"/>
      <c r="AG101" s="102"/>
      <c r="AH101" s="102"/>
      <c r="AI101" s="99"/>
      <c r="AQ101" s="99"/>
      <c r="AR101" s="99"/>
      <c r="AS101" s="99"/>
      <c r="AT101" s="99"/>
      <c r="AU101" s="99"/>
      <c r="AW101" s="99"/>
      <c r="AX101" s="99"/>
      <c r="AY101" s="99"/>
      <c r="AZ101" s="99"/>
      <c r="BA101" s="99"/>
      <c r="BB101" s="99"/>
      <c r="BC101" s="99"/>
    </row>
    <row r="102" spans="1:55" x14ac:dyDescent="0.25">
      <c r="A102" s="29">
        <v>92</v>
      </c>
      <c r="B102" s="32">
        <f t="shared" si="9"/>
        <v>0</v>
      </c>
      <c r="C102" s="32">
        <f t="shared" si="12"/>
        <v>0</v>
      </c>
      <c r="D102" s="32">
        <f t="shared" si="13"/>
        <v>0</v>
      </c>
      <c r="E102" s="32"/>
      <c r="F102" s="32">
        <f t="shared" si="10"/>
        <v>0</v>
      </c>
      <c r="G102" s="32"/>
      <c r="H102" s="32"/>
      <c r="I102" s="32"/>
      <c r="J102" s="32">
        <f t="shared" si="8"/>
        <v>0</v>
      </c>
      <c r="K102" s="80">
        <f t="shared" ca="1" si="11"/>
        <v>47270</v>
      </c>
      <c r="M102" s="99"/>
      <c r="O102" s="101"/>
      <c r="P102" s="101"/>
      <c r="Q102" s="101"/>
      <c r="R102" s="101"/>
      <c r="S102" s="101"/>
      <c r="T102" s="101"/>
      <c r="U102" s="101"/>
      <c r="V102" s="99"/>
      <c r="W102" s="99"/>
      <c r="X102" s="99"/>
      <c r="Y102" s="99"/>
      <c r="Z102" s="99"/>
      <c r="AB102" s="99"/>
      <c r="AC102" s="99"/>
      <c r="AD102" s="99"/>
      <c r="AE102" s="121"/>
      <c r="AF102" s="99"/>
      <c r="AG102" s="102"/>
      <c r="AH102" s="102"/>
      <c r="AI102" s="99"/>
      <c r="AQ102" s="99"/>
      <c r="AR102" s="99"/>
      <c r="AS102" s="99"/>
      <c r="AT102" s="99"/>
      <c r="AU102" s="99"/>
      <c r="AW102" s="99"/>
      <c r="AX102" s="99"/>
      <c r="AY102" s="99"/>
      <c r="AZ102" s="99"/>
      <c r="BA102" s="99"/>
      <c r="BB102" s="99"/>
      <c r="BC102" s="99"/>
    </row>
    <row r="103" spans="1:55" x14ac:dyDescent="0.25">
      <c r="A103" s="29">
        <v>93</v>
      </c>
      <c r="B103" s="32">
        <f t="shared" si="9"/>
        <v>0</v>
      </c>
      <c r="C103" s="32">
        <f t="shared" si="12"/>
        <v>0</v>
      </c>
      <c r="D103" s="32">
        <f t="shared" si="13"/>
        <v>0</v>
      </c>
      <c r="E103" s="32"/>
      <c r="F103" s="32">
        <f t="shared" si="10"/>
        <v>0</v>
      </c>
      <c r="G103" s="32"/>
      <c r="H103" s="32"/>
      <c r="I103" s="32"/>
      <c r="J103" s="32">
        <f t="shared" si="8"/>
        <v>0</v>
      </c>
      <c r="K103" s="80">
        <f t="shared" ca="1" si="11"/>
        <v>47300</v>
      </c>
      <c r="M103" s="99"/>
      <c r="O103" s="101"/>
      <c r="P103" s="101"/>
      <c r="Q103" s="101"/>
      <c r="R103" s="101"/>
      <c r="S103" s="101"/>
      <c r="T103" s="101"/>
      <c r="U103" s="101"/>
      <c r="V103" s="99"/>
      <c r="W103" s="99"/>
      <c r="X103" s="99"/>
      <c r="Y103" s="99"/>
      <c r="Z103" s="99"/>
      <c r="AB103" s="99"/>
      <c r="AC103" s="99"/>
      <c r="AD103" s="99"/>
      <c r="AE103" s="121"/>
      <c r="AF103" s="99"/>
      <c r="AG103" s="102"/>
      <c r="AH103" s="102"/>
      <c r="AI103" s="99"/>
      <c r="AQ103" s="99"/>
      <c r="AR103" s="99"/>
      <c r="AS103" s="99"/>
      <c r="AT103" s="99"/>
      <c r="AU103" s="99"/>
      <c r="AW103" s="99"/>
      <c r="AX103" s="99"/>
      <c r="AY103" s="99"/>
      <c r="AZ103" s="99"/>
      <c r="BA103" s="99"/>
      <c r="BB103" s="99"/>
      <c r="BC103" s="99"/>
    </row>
    <row r="104" spans="1:55" x14ac:dyDescent="0.25">
      <c r="A104" s="29">
        <v>94</v>
      </c>
      <c r="B104" s="32">
        <f t="shared" si="9"/>
        <v>0</v>
      </c>
      <c r="C104" s="32">
        <f t="shared" si="12"/>
        <v>0</v>
      </c>
      <c r="D104" s="32">
        <f t="shared" si="13"/>
        <v>0</v>
      </c>
      <c r="E104" s="32"/>
      <c r="F104" s="32">
        <f t="shared" si="10"/>
        <v>0</v>
      </c>
      <c r="G104" s="32"/>
      <c r="H104" s="32"/>
      <c r="I104" s="32"/>
      <c r="J104" s="32">
        <f t="shared" si="8"/>
        <v>0</v>
      </c>
      <c r="K104" s="80">
        <f t="shared" ca="1" si="11"/>
        <v>47331</v>
      </c>
      <c r="M104" s="99"/>
      <c r="O104" s="101"/>
      <c r="P104" s="101"/>
      <c r="Q104" s="101"/>
      <c r="R104" s="101"/>
      <c r="S104" s="101"/>
      <c r="T104" s="101"/>
      <c r="U104" s="101"/>
      <c r="V104" s="99"/>
      <c r="W104" s="99"/>
      <c r="X104" s="99"/>
      <c r="Y104" s="99"/>
      <c r="Z104" s="99"/>
      <c r="AB104" s="99"/>
      <c r="AC104" s="99"/>
      <c r="AD104" s="99"/>
      <c r="AE104" s="121"/>
      <c r="AF104" s="99"/>
      <c r="AG104" s="102"/>
      <c r="AH104" s="102"/>
      <c r="AI104" s="99"/>
      <c r="AQ104" s="99"/>
      <c r="AR104" s="99"/>
      <c r="AS104" s="99"/>
      <c r="AT104" s="99"/>
      <c r="AU104" s="99"/>
      <c r="AW104" s="99"/>
      <c r="AX104" s="99"/>
      <c r="AY104" s="99"/>
      <c r="AZ104" s="99"/>
      <c r="BA104" s="99"/>
      <c r="BB104" s="99"/>
      <c r="BC104" s="99"/>
    </row>
    <row r="105" spans="1:55" x14ac:dyDescent="0.25">
      <c r="A105" s="29">
        <v>95</v>
      </c>
      <c r="B105" s="32">
        <f t="shared" si="9"/>
        <v>0</v>
      </c>
      <c r="C105" s="32">
        <f t="shared" si="12"/>
        <v>0</v>
      </c>
      <c r="D105" s="32">
        <f t="shared" si="13"/>
        <v>0</v>
      </c>
      <c r="E105" s="32"/>
      <c r="F105" s="32">
        <f t="shared" si="10"/>
        <v>0</v>
      </c>
      <c r="G105" s="32"/>
      <c r="H105" s="32"/>
      <c r="I105" s="32"/>
      <c r="J105" s="32">
        <f t="shared" si="8"/>
        <v>0</v>
      </c>
      <c r="K105" s="80">
        <f t="shared" ca="1" si="11"/>
        <v>47362</v>
      </c>
      <c r="M105" s="99"/>
      <c r="O105" s="101"/>
      <c r="P105" s="101"/>
      <c r="Q105" s="101"/>
      <c r="R105" s="101"/>
      <c r="S105" s="101"/>
      <c r="T105" s="101"/>
      <c r="U105" s="101"/>
      <c r="V105" s="99"/>
      <c r="W105" s="99"/>
      <c r="X105" s="99"/>
      <c r="Y105" s="99"/>
      <c r="Z105" s="99"/>
      <c r="AB105" s="99"/>
      <c r="AC105" s="99"/>
      <c r="AD105" s="99"/>
      <c r="AE105" s="121"/>
      <c r="AF105" s="99"/>
      <c r="AG105" s="102"/>
      <c r="AH105" s="102"/>
      <c r="AI105" s="99"/>
      <c r="AQ105" s="99"/>
      <c r="AR105" s="99"/>
      <c r="AS105" s="99"/>
      <c r="AT105" s="99"/>
      <c r="AU105" s="99"/>
      <c r="AW105" s="99"/>
      <c r="AX105" s="99"/>
      <c r="AY105" s="99"/>
      <c r="AZ105" s="99"/>
      <c r="BA105" s="99"/>
      <c r="BB105" s="99"/>
      <c r="BC105" s="99"/>
    </row>
    <row r="106" spans="1:55" x14ac:dyDescent="0.25">
      <c r="A106" s="66">
        <v>96</v>
      </c>
      <c r="B106" s="67">
        <f t="shared" si="9"/>
        <v>0</v>
      </c>
      <c r="C106" s="67">
        <f t="shared" si="12"/>
        <v>0</v>
      </c>
      <c r="D106" s="67">
        <f t="shared" si="13"/>
        <v>0</v>
      </c>
      <c r="E106" s="67"/>
      <c r="F106" s="67">
        <f t="shared" si="10"/>
        <v>0</v>
      </c>
      <c r="G106" s="67">
        <f>IF(B106&gt;0,B106*$J$2,0)</f>
        <v>0</v>
      </c>
      <c r="H106" s="67">
        <f>IF(B106&gt;0,H94,0)</f>
        <v>0</v>
      </c>
      <c r="I106" s="67"/>
      <c r="J106" s="67">
        <f t="shared" si="8"/>
        <v>0</v>
      </c>
      <c r="K106" s="80">
        <f t="shared" ca="1" si="11"/>
        <v>47392</v>
      </c>
      <c r="M106" s="99"/>
      <c r="O106" s="101"/>
      <c r="P106" s="101"/>
      <c r="Q106" s="101"/>
      <c r="R106" s="101"/>
      <c r="S106" s="101"/>
      <c r="T106" s="101"/>
      <c r="U106" s="101"/>
      <c r="V106" s="99"/>
      <c r="W106" s="99"/>
      <c r="X106" s="99"/>
      <c r="Y106" s="99"/>
      <c r="Z106" s="99"/>
      <c r="AB106" s="99"/>
      <c r="AC106" s="99"/>
      <c r="AD106" s="99"/>
      <c r="AE106" s="121"/>
      <c r="AF106" s="99"/>
      <c r="AG106" s="102"/>
      <c r="AH106" s="102"/>
      <c r="AI106" s="99"/>
      <c r="AQ106" s="99"/>
      <c r="AR106" s="99"/>
      <c r="AS106" s="99"/>
      <c r="AT106" s="99"/>
      <c r="AU106" s="99"/>
      <c r="AW106" s="99"/>
      <c r="AX106" s="99"/>
      <c r="AY106" s="99"/>
      <c r="AZ106" s="99"/>
      <c r="BA106" s="99"/>
      <c r="BB106" s="99"/>
      <c r="BC106" s="99"/>
    </row>
    <row r="107" spans="1:55" x14ac:dyDescent="0.25">
      <c r="A107" s="29">
        <v>97</v>
      </c>
      <c r="B107" s="32">
        <f t="shared" si="9"/>
        <v>0</v>
      </c>
      <c r="C107" s="32">
        <f t="shared" si="12"/>
        <v>0</v>
      </c>
      <c r="D107" s="32">
        <f t="shared" si="13"/>
        <v>0</v>
      </c>
      <c r="E107" s="32"/>
      <c r="F107" s="32">
        <f t="shared" si="10"/>
        <v>0</v>
      </c>
      <c r="G107" s="32"/>
      <c r="H107" s="32"/>
      <c r="I107" s="32"/>
      <c r="J107" s="32">
        <f t="shared" si="8"/>
        <v>0</v>
      </c>
      <c r="K107" s="80">
        <f t="shared" ca="1" si="11"/>
        <v>47423</v>
      </c>
      <c r="M107" s="99"/>
      <c r="O107" s="101"/>
      <c r="P107" s="101"/>
      <c r="Q107" s="101"/>
      <c r="R107" s="101"/>
      <c r="S107" s="101"/>
      <c r="T107" s="101"/>
      <c r="U107" s="101"/>
      <c r="V107" s="99"/>
      <c r="W107" s="99"/>
      <c r="X107" s="99"/>
      <c r="Y107" s="99"/>
      <c r="Z107" s="99"/>
      <c r="AB107" s="99"/>
      <c r="AC107" s="99"/>
      <c r="AD107" s="99"/>
      <c r="AE107" s="121"/>
      <c r="AF107" s="99"/>
      <c r="AG107" s="102"/>
      <c r="AH107" s="102"/>
      <c r="AI107" s="99"/>
      <c r="AQ107" s="99"/>
      <c r="AR107" s="99"/>
      <c r="AS107" s="99"/>
      <c r="AT107" s="99"/>
      <c r="AU107" s="99"/>
      <c r="AW107" s="99"/>
      <c r="AX107" s="99"/>
      <c r="AY107" s="99"/>
      <c r="AZ107" s="99"/>
      <c r="BA107" s="99"/>
      <c r="BB107" s="99"/>
      <c r="BC107" s="99"/>
    </row>
    <row r="108" spans="1:55" x14ac:dyDescent="0.25">
      <c r="A108" s="29">
        <v>98</v>
      </c>
      <c r="B108" s="32">
        <f t="shared" si="9"/>
        <v>0</v>
      </c>
      <c r="C108" s="32">
        <f t="shared" si="12"/>
        <v>0</v>
      </c>
      <c r="D108" s="32">
        <f t="shared" si="13"/>
        <v>0</v>
      </c>
      <c r="E108" s="32"/>
      <c r="F108" s="32">
        <f t="shared" si="10"/>
        <v>0</v>
      </c>
      <c r="G108" s="32"/>
      <c r="H108" s="32"/>
      <c r="I108" s="32"/>
      <c r="J108" s="32">
        <f t="shared" si="8"/>
        <v>0</v>
      </c>
      <c r="K108" s="80">
        <f t="shared" ca="1" si="11"/>
        <v>47453</v>
      </c>
      <c r="M108" s="99"/>
      <c r="O108" s="101"/>
      <c r="P108" s="101"/>
      <c r="Q108" s="101"/>
      <c r="R108" s="101"/>
      <c r="S108" s="101"/>
      <c r="T108" s="101"/>
      <c r="U108" s="101"/>
      <c r="V108" s="99"/>
      <c r="W108" s="99"/>
      <c r="X108" s="99"/>
      <c r="Y108" s="99"/>
      <c r="Z108" s="99"/>
      <c r="AB108" s="99"/>
      <c r="AC108" s="99"/>
      <c r="AD108" s="99"/>
      <c r="AE108" s="121"/>
      <c r="AF108" s="99"/>
      <c r="AG108" s="102"/>
      <c r="AH108" s="102"/>
      <c r="AI108" s="99"/>
      <c r="AQ108" s="99"/>
      <c r="AR108" s="99"/>
      <c r="AS108" s="99"/>
      <c r="AT108" s="99"/>
      <c r="AU108" s="99"/>
      <c r="AW108" s="99"/>
      <c r="AX108" s="99"/>
      <c r="AY108" s="99"/>
      <c r="AZ108" s="99"/>
      <c r="BA108" s="99"/>
      <c r="BB108" s="99"/>
      <c r="BC108" s="99"/>
    </row>
    <row r="109" spans="1:55" x14ac:dyDescent="0.25">
      <c r="A109" s="29">
        <v>99</v>
      </c>
      <c r="B109" s="32">
        <f t="shared" si="9"/>
        <v>0</v>
      </c>
      <c r="C109" s="32">
        <f t="shared" si="12"/>
        <v>0</v>
      </c>
      <c r="D109" s="32">
        <f t="shared" si="13"/>
        <v>0</v>
      </c>
      <c r="E109" s="32"/>
      <c r="F109" s="32">
        <f t="shared" si="10"/>
        <v>0</v>
      </c>
      <c r="G109" s="32"/>
      <c r="H109" s="32"/>
      <c r="I109" s="32"/>
      <c r="J109" s="32">
        <f t="shared" si="8"/>
        <v>0</v>
      </c>
      <c r="K109" s="80">
        <f t="shared" ca="1" si="11"/>
        <v>47484</v>
      </c>
      <c r="M109" s="99"/>
      <c r="O109" s="101"/>
      <c r="P109" s="101"/>
      <c r="Q109" s="101"/>
      <c r="R109" s="101"/>
      <c r="S109" s="101"/>
      <c r="T109" s="101"/>
      <c r="U109" s="101"/>
      <c r="V109" s="99"/>
      <c r="W109" s="99"/>
      <c r="X109" s="99"/>
      <c r="Y109" s="99"/>
      <c r="Z109" s="99"/>
      <c r="AB109" s="99"/>
      <c r="AC109" s="99"/>
      <c r="AD109" s="99"/>
      <c r="AE109" s="121"/>
      <c r="AF109" s="99"/>
      <c r="AG109" s="102"/>
      <c r="AH109" s="102"/>
      <c r="AI109" s="99"/>
      <c r="AQ109" s="99"/>
      <c r="AR109" s="99"/>
      <c r="AS109" s="99"/>
      <c r="AT109" s="99"/>
      <c r="AU109" s="99"/>
      <c r="AW109" s="99"/>
      <c r="AX109" s="99"/>
      <c r="AY109" s="99"/>
      <c r="AZ109" s="99"/>
      <c r="BA109" s="99"/>
      <c r="BB109" s="99"/>
      <c r="BC109" s="99"/>
    </row>
    <row r="110" spans="1:55" x14ac:dyDescent="0.25">
      <c r="A110" s="29">
        <v>100</v>
      </c>
      <c r="B110" s="32">
        <f t="shared" si="9"/>
        <v>0</v>
      </c>
      <c r="C110" s="32">
        <f t="shared" si="12"/>
        <v>0</v>
      </c>
      <c r="D110" s="32">
        <f t="shared" si="13"/>
        <v>0</v>
      </c>
      <c r="E110" s="32"/>
      <c r="F110" s="32">
        <f t="shared" si="10"/>
        <v>0</v>
      </c>
      <c r="G110" s="32"/>
      <c r="H110" s="32"/>
      <c r="I110" s="32"/>
      <c r="J110" s="32">
        <f t="shared" si="8"/>
        <v>0</v>
      </c>
      <c r="K110" s="80">
        <f t="shared" ca="1" si="11"/>
        <v>47515</v>
      </c>
      <c r="M110" s="99"/>
      <c r="O110" s="101"/>
      <c r="P110" s="101"/>
      <c r="Q110" s="101"/>
      <c r="R110" s="101"/>
      <c r="S110" s="101"/>
      <c r="T110" s="101"/>
      <c r="U110" s="101"/>
      <c r="V110" s="99"/>
      <c r="W110" s="99"/>
      <c r="X110" s="99"/>
      <c r="Y110" s="99"/>
      <c r="Z110" s="99"/>
      <c r="AB110" s="99"/>
      <c r="AC110" s="99"/>
      <c r="AD110" s="99"/>
      <c r="AE110" s="121"/>
      <c r="AF110" s="99"/>
      <c r="AG110" s="102"/>
      <c r="AH110" s="102"/>
      <c r="AI110" s="99"/>
      <c r="AQ110" s="99"/>
      <c r="AR110" s="99"/>
      <c r="AS110" s="99"/>
      <c r="AT110" s="99"/>
      <c r="AU110" s="99"/>
      <c r="AW110" s="99"/>
      <c r="AX110" s="99"/>
      <c r="AY110" s="99"/>
      <c r="AZ110" s="99"/>
      <c r="BA110" s="99"/>
      <c r="BB110" s="99"/>
      <c r="BC110" s="99"/>
    </row>
    <row r="111" spans="1:55" x14ac:dyDescent="0.25">
      <c r="A111" s="29">
        <v>101</v>
      </c>
      <c r="B111" s="32">
        <f t="shared" si="9"/>
        <v>0</v>
      </c>
      <c r="C111" s="32">
        <f t="shared" si="12"/>
        <v>0</v>
      </c>
      <c r="D111" s="32">
        <f t="shared" si="13"/>
        <v>0</v>
      </c>
      <c r="E111" s="32"/>
      <c r="F111" s="32">
        <f t="shared" si="10"/>
        <v>0</v>
      </c>
      <c r="G111" s="32"/>
      <c r="H111" s="32"/>
      <c r="I111" s="32"/>
      <c r="J111" s="32">
        <f t="shared" si="8"/>
        <v>0</v>
      </c>
      <c r="K111" s="80">
        <f t="shared" ca="1" si="11"/>
        <v>47543</v>
      </c>
      <c r="M111" s="99"/>
      <c r="O111" s="101"/>
      <c r="P111" s="101"/>
      <c r="Q111" s="101"/>
      <c r="R111" s="101"/>
      <c r="S111" s="101"/>
      <c r="T111" s="101"/>
      <c r="U111" s="101"/>
      <c r="V111" s="99"/>
      <c r="W111" s="99"/>
      <c r="X111" s="99"/>
      <c r="Y111" s="99"/>
      <c r="Z111" s="99"/>
      <c r="AB111" s="99"/>
      <c r="AC111" s="99"/>
      <c r="AD111" s="99"/>
      <c r="AE111" s="121"/>
      <c r="AF111" s="99"/>
      <c r="AG111" s="102"/>
      <c r="AH111" s="102"/>
      <c r="AI111" s="99"/>
      <c r="AQ111" s="99"/>
      <c r="AR111" s="99"/>
      <c r="AS111" s="99"/>
      <c r="AT111" s="99"/>
      <c r="AU111" s="99"/>
      <c r="AW111" s="99"/>
      <c r="AX111" s="99"/>
      <c r="AY111" s="99"/>
      <c r="AZ111" s="99"/>
      <c r="BA111" s="99"/>
      <c r="BB111" s="99"/>
      <c r="BC111" s="99"/>
    </row>
    <row r="112" spans="1:55" x14ac:dyDescent="0.25">
      <c r="A112" s="29">
        <v>102</v>
      </c>
      <c r="B112" s="32">
        <f t="shared" si="9"/>
        <v>0</v>
      </c>
      <c r="C112" s="32">
        <f t="shared" si="12"/>
        <v>0</v>
      </c>
      <c r="D112" s="32">
        <f t="shared" si="13"/>
        <v>0</v>
      </c>
      <c r="E112" s="32"/>
      <c r="F112" s="32">
        <f t="shared" si="10"/>
        <v>0</v>
      </c>
      <c r="G112" s="32"/>
      <c r="H112" s="32"/>
      <c r="I112" s="32"/>
      <c r="J112" s="32">
        <f t="shared" si="8"/>
        <v>0</v>
      </c>
      <c r="K112" s="80">
        <f t="shared" ca="1" si="11"/>
        <v>47574</v>
      </c>
      <c r="M112" s="99"/>
      <c r="O112" s="101"/>
      <c r="P112" s="101"/>
      <c r="Q112" s="101"/>
      <c r="R112" s="101"/>
      <c r="S112" s="101"/>
      <c r="T112" s="101"/>
      <c r="U112" s="101"/>
      <c r="V112" s="99"/>
      <c r="W112" s="99"/>
      <c r="X112" s="99"/>
      <c r="Y112" s="99"/>
      <c r="Z112" s="99"/>
      <c r="AB112" s="99"/>
      <c r="AC112" s="99"/>
      <c r="AD112" s="99"/>
      <c r="AE112" s="121"/>
      <c r="AF112" s="99"/>
      <c r="AG112" s="102"/>
      <c r="AH112" s="102"/>
      <c r="AI112" s="99"/>
      <c r="AQ112" s="99"/>
      <c r="AR112" s="99"/>
      <c r="AS112" s="99"/>
      <c r="AT112" s="99"/>
      <c r="AU112" s="99"/>
      <c r="AW112" s="99"/>
      <c r="AX112" s="99"/>
      <c r="AY112" s="99"/>
      <c r="AZ112" s="99"/>
      <c r="BA112" s="99"/>
      <c r="BB112" s="99"/>
      <c r="BC112" s="99"/>
    </row>
    <row r="113" spans="1:55" x14ac:dyDescent="0.25">
      <c r="A113" s="29">
        <v>103</v>
      </c>
      <c r="B113" s="32">
        <f t="shared" si="9"/>
        <v>0</v>
      </c>
      <c r="C113" s="32">
        <f t="shared" si="12"/>
        <v>0</v>
      </c>
      <c r="D113" s="32">
        <f t="shared" si="13"/>
        <v>0</v>
      </c>
      <c r="E113" s="32"/>
      <c r="F113" s="32">
        <f t="shared" si="10"/>
        <v>0</v>
      </c>
      <c r="G113" s="32"/>
      <c r="H113" s="32"/>
      <c r="I113" s="32"/>
      <c r="J113" s="32">
        <f t="shared" si="8"/>
        <v>0</v>
      </c>
      <c r="K113" s="80">
        <f t="shared" ca="1" si="11"/>
        <v>47604</v>
      </c>
      <c r="M113" s="99"/>
      <c r="O113" s="101"/>
      <c r="P113" s="101"/>
      <c r="Q113" s="101"/>
      <c r="R113" s="101"/>
      <c r="S113" s="101"/>
      <c r="T113" s="101"/>
      <c r="U113" s="101"/>
      <c r="V113" s="99"/>
      <c r="W113" s="99"/>
      <c r="X113" s="99"/>
      <c r="Y113" s="99"/>
      <c r="Z113" s="99"/>
      <c r="AB113" s="99"/>
      <c r="AC113" s="99"/>
      <c r="AD113" s="99"/>
      <c r="AE113" s="121"/>
      <c r="AF113" s="99"/>
      <c r="AG113" s="102"/>
      <c r="AH113" s="102"/>
      <c r="AI113" s="99"/>
      <c r="AQ113" s="99"/>
      <c r="AR113" s="99"/>
      <c r="AS113" s="99"/>
      <c r="AT113" s="99"/>
      <c r="AU113" s="99"/>
      <c r="AW113" s="99"/>
      <c r="AX113" s="99"/>
      <c r="AY113" s="99"/>
      <c r="AZ113" s="99"/>
      <c r="BA113" s="99"/>
      <c r="BB113" s="99"/>
      <c r="BC113" s="99"/>
    </row>
    <row r="114" spans="1:55" x14ac:dyDescent="0.25">
      <c r="A114" s="29">
        <v>104</v>
      </c>
      <c r="B114" s="32">
        <f t="shared" si="9"/>
        <v>0</v>
      </c>
      <c r="C114" s="32">
        <f t="shared" si="12"/>
        <v>0</v>
      </c>
      <c r="D114" s="32">
        <f t="shared" si="13"/>
        <v>0</v>
      </c>
      <c r="E114" s="32"/>
      <c r="F114" s="32">
        <f t="shared" si="10"/>
        <v>0</v>
      </c>
      <c r="G114" s="32"/>
      <c r="H114" s="32"/>
      <c r="I114" s="32"/>
      <c r="J114" s="32">
        <f t="shared" si="8"/>
        <v>0</v>
      </c>
      <c r="K114" s="80">
        <f t="shared" ca="1" si="11"/>
        <v>47635</v>
      </c>
      <c r="M114" s="99"/>
      <c r="O114" s="101"/>
      <c r="P114" s="101"/>
      <c r="Q114" s="101"/>
      <c r="R114" s="101"/>
      <c r="S114" s="101"/>
      <c r="T114" s="101"/>
      <c r="U114" s="101"/>
      <c r="V114" s="99"/>
      <c r="W114" s="99"/>
      <c r="X114" s="99"/>
      <c r="Y114" s="99"/>
      <c r="Z114" s="99"/>
      <c r="AB114" s="99"/>
      <c r="AC114" s="99"/>
      <c r="AD114" s="99"/>
      <c r="AE114" s="121"/>
      <c r="AF114" s="99"/>
      <c r="AG114" s="102"/>
      <c r="AH114" s="102"/>
      <c r="AI114" s="99"/>
      <c r="AQ114" s="99"/>
      <c r="AR114" s="99"/>
      <c r="AS114" s="99"/>
      <c r="AT114" s="99"/>
      <c r="AU114" s="99"/>
      <c r="AW114" s="99"/>
      <c r="AX114" s="99"/>
      <c r="AY114" s="99"/>
      <c r="AZ114" s="99"/>
      <c r="BA114" s="99"/>
      <c r="BB114" s="99"/>
      <c r="BC114" s="99"/>
    </row>
    <row r="115" spans="1:55" x14ac:dyDescent="0.25">
      <c r="A115" s="29">
        <v>105</v>
      </c>
      <c r="B115" s="32">
        <f t="shared" si="9"/>
        <v>0</v>
      </c>
      <c r="C115" s="32">
        <f t="shared" si="12"/>
        <v>0</v>
      </c>
      <c r="D115" s="32">
        <f t="shared" si="13"/>
        <v>0</v>
      </c>
      <c r="E115" s="32"/>
      <c r="F115" s="32">
        <f t="shared" si="10"/>
        <v>0</v>
      </c>
      <c r="G115" s="32"/>
      <c r="H115" s="32"/>
      <c r="I115" s="32"/>
      <c r="J115" s="32">
        <f t="shared" si="8"/>
        <v>0</v>
      </c>
      <c r="K115" s="80">
        <f t="shared" ca="1" si="11"/>
        <v>47665</v>
      </c>
      <c r="M115" s="99"/>
      <c r="O115" s="101"/>
      <c r="P115" s="101"/>
      <c r="Q115" s="101"/>
      <c r="R115" s="101"/>
      <c r="S115" s="101"/>
      <c r="T115" s="101"/>
      <c r="U115" s="101"/>
      <c r="V115" s="99"/>
      <c r="W115" s="99"/>
      <c r="X115" s="99"/>
      <c r="Y115" s="99"/>
      <c r="Z115" s="99"/>
      <c r="AB115" s="99"/>
      <c r="AC115" s="99"/>
      <c r="AD115" s="99"/>
      <c r="AE115" s="121"/>
      <c r="AF115" s="99"/>
      <c r="AG115" s="102"/>
      <c r="AH115" s="102"/>
      <c r="AI115" s="99"/>
      <c r="AQ115" s="99"/>
      <c r="AR115" s="99"/>
      <c r="AS115" s="99"/>
      <c r="AT115" s="99"/>
      <c r="AU115" s="99"/>
      <c r="AW115" s="99"/>
      <c r="AX115" s="99"/>
      <c r="AY115" s="99"/>
      <c r="AZ115" s="99"/>
      <c r="BA115" s="99"/>
      <c r="BB115" s="99"/>
      <c r="BC115" s="99"/>
    </row>
    <row r="116" spans="1:55" x14ac:dyDescent="0.25">
      <c r="A116" s="29">
        <v>106</v>
      </c>
      <c r="B116" s="32">
        <f t="shared" si="9"/>
        <v>0</v>
      </c>
      <c r="C116" s="32">
        <f t="shared" si="12"/>
        <v>0</v>
      </c>
      <c r="D116" s="32">
        <f t="shared" si="13"/>
        <v>0</v>
      </c>
      <c r="E116" s="32"/>
      <c r="F116" s="32">
        <f t="shared" si="10"/>
        <v>0</v>
      </c>
      <c r="G116" s="32"/>
      <c r="H116" s="32"/>
      <c r="I116" s="32"/>
      <c r="J116" s="32">
        <f t="shared" si="8"/>
        <v>0</v>
      </c>
      <c r="K116" s="80">
        <f t="shared" ca="1" si="11"/>
        <v>47696</v>
      </c>
      <c r="M116" s="99"/>
      <c r="O116" s="101"/>
      <c r="P116" s="101"/>
      <c r="Q116" s="101"/>
      <c r="R116" s="101"/>
      <c r="S116" s="101"/>
      <c r="T116" s="101"/>
      <c r="U116" s="101"/>
      <c r="V116" s="99"/>
      <c r="W116" s="99"/>
      <c r="X116" s="99"/>
      <c r="Y116" s="99"/>
      <c r="Z116" s="99"/>
      <c r="AB116" s="99"/>
      <c r="AC116" s="99"/>
      <c r="AD116" s="99"/>
      <c r="AE116" s="121"/>
      <c r="AF116" s="99"/>
      <c r="AG116" s="102"/>
      <c r="AH116" s="102"/>
      <c r="AI116" s="99"/>
      <c r="AQ116" s="99"/>
      <c r="AR116" s="99"/>
      <c r="AS116" s="99"/>
      <c r="AT116" s="99"/>
      <c r="AU116" s="99"/>
      <c r="AW116" s="99"/>
      <c r="AX116" s="99"/>
      <c r="AY116" s="99"/>
      <c r="AZ116" s="99"/>
      <c r="BA116" s="99"/>
      <c r="BB116" s="99"/>
      <c r="BC116" s="99"/>
    </row>
    <row r="117" spans="1:55" x14ac:dyDescent="0.25">
      <c r="A117" s="29">
        <v>107</v>
      </c>
      <c r="B117" s="32">
        <f t="shared" si="9"/>
        <v>0</v>
      </c>
      <c r="C117" s="32">
        <f t="shared" si="12"/>
        <v>0</v>
      </c>
      <c r="D117" s="32">
        <f t="shared" si="13"/>
        <v>0</v>
      </c>
      <c r="E117" s="32"/>
      <c r="F117" s="32">
        <f t="shared" si="10"/>
        <v>0</v>
      </c>
      <c r="G117" s="32"/>
      <c r="H117" s="32"/>
      <c r="I117" s="32"/>
      <c r="J117" s="32">
        <f t="shared" si="8"/>
        <v>0</v>
      </c>
      <c r="K117" s="80">
        <f t="shared" ca="1" si="11"/>
        <v>47727</v>
      </c>
      <c r="M117" s="99"/>
      <c r="O117" s="101"/>
      <c r="P117" s="101"/>
      <c r="Q117" s="101"/>
      <c r="R117" s="101"/>
      <c r="S117" s="101"/>
      <c r="T117" s="101"/>
      <c r="U117" s="101"/>
      <c r="V117" s="99"/>
      <c r="W117" s="99"/>
      <c r="X117" s="99"/>
      <c r="Y117" s="99"/>
      <c r="Z117" s="99"/>
      <c r="AB117" s="99"/>
      <c r="AC117" s="99"/>
      <c r="AD117" s="99"/>
      <c r="AE117" s="121"/>
      <c r="AF117" s="99"/>
      <c r="AG117" s="102"/>
      <c r="AH117" s="102"/>
      <c r="AI117" s="99"/>
      <c r="AQ117" s="99"/>
      <c r="AR117" s="99"/>
      <c r="AS117" s="99"/>
      <c r="AT117" s="99"/>
      <c r="AU117" s="99"/>
      <c r="AW117" s="99"/>
      <c r="AX117" s="99"/>
      <c r="AY117" s="99"/>
      <c r="AZ117" s="99"/>
      <c r="BA117" s="99"/>
      <c r="BB117" s="99"/>
      <c r="BC117" s="99"/>
    </row>
    <row r="118" spans="1:55" x14ac:dyDescent="0.25">
      <c r="A118" s="66">
        <v>108</v>
      </c>
      <c r="B118" s="67">
        <f t="shared" si="9"/>
        <v>0</v>
      </c>
      <c r="C118" s="67">
        <f t="shared" si="12"/>
        <v>0</v>
      </c>
      <c r="D118" s="67">
        <f t="shared" si="13"/>
        <v>0</v>
      </c>
      <c r="E118" s="67"/>
      <c r="F118" s="67">
        <f t="shared" si="10"/>
        <v>0</v>
      </c>
      <c r="G118" s="67">
        <f>IF(B118&gt;0,B118*$J$2,0)</f>
        <v>0</v>
      </c>
      <c r="H118" s="67">
        <f>IF(B118&gt;0,H106,0)</f>
        <v>0</v>
      </c>
      <c r="I118" s="67"/>
      <c r="J118" s="67">
        <f t="shared" si="8"/>
        <v>0</v>
      </c>
      <c r="K118" s="80">
        <f t="shared" ca="1" si="11"/>
        <v>47757</v>
      </c>
      <c r="M118" s="99"/>
      <c r="O118" s="101"/>
      <c r="P118" s="101"/>
      <c r="Q118" s="101"/>
      <c r="R118" s="101"/>
      <c r="S118" s="101"/>
      <c r="T118" s="101"/>
      <c r="U118" s="101"/>
      <c r="V118" s="99"/>
      <c r="W118" s="99"/>
      <c r="X118" s="99"/>
      <c r="Y118" s="99"/>
      <c r="Z118" s="99"/>
      <c r="AB118" s="99"/>
      <c r="AC118" s="99"/>
      <c r="AD118" s="99"/>
      <c r="AE118" s="121"/>
      <c r="AF118" s="99"/>
      <c r="AG118" s="102"/>
      <c r="AH118" s="102"/>
      <c r="AI118" s="99"/>
      <c r="AQ118" s="99"/>
      <c r="AR118" s="99"/>
      <c r="AS118" s="99"/>
      <c r="AT118" s="99"/>
      <c r="AU118" s="99"/>
      <c r="AW118" s="99"/>
      <c r="AX118" s="99"/>
      <c r="AY118" s="99"/>
      <c r="AZ118" s="99"/>
      <c r="BA118" s="99"/>
      <c r="BB118" s="99"/>
      <c r="BC118" s="99"/>
    </row>
    <row r="119" spans="1:55" x14ac:dyDescent="0.25">
      <c r="A119" s="29">
        <v>109</v>
      </c>
      <c r="B119" s="32">
        <f t="shared" si="9"/>
        <v>0</v>
      </c>
      <c r="C119" s="32">
        <f t="shared" si="12"/>
        <v>0</v>
      </c>
      <c r="D119" s="32">
        <f t="shared" si="13"/>
        <v>0</v>
      </c>
      <c r="E119" s="32"/>
      <c r="F119" s="32">
        <f t="shared" si="10"/>
        <v>0</v>
      </c>
      <c r="G119" s="32"/>
      <c r="H119" s="32"/>
      <c r="I119" s="32"/>
      <c r="J119" s="32">
        <f t="shared" si="8"/>
        <v>0</v>
      </c>
      <c r="K119" s="80">
        <f t="shared" ca="1" si="11"/>
        <v>47788</v>
      </c>
      <c r="M119" s="99"/>
      <c r="O119" s="101"/>
      <c r="P119" s="101"/>
      <c r="Q119" s="101"/>
      <c r="R119" s="101"/>
      <c r="S119" s="101"/>
      <c r="T119" s="101"/>
      <c r="U119" s="101"/>
      <c r="V119" s="99"/>
      <c r="W119" s="99"/>
      <c r="X119" s="99"/>
      <c r="Y119" s="99"/>
      <c r="Z119" s="99"/>
      <c r="AB119" s="99"/>
      <c r="AC119" s="99"/>
      <c r="AD119" s="99"/>
      <c r="AE119" s="121"/>
      <c r="AF119" s="99"/>
      <c r="AG119" s="102"/>
      <c r="AH119" s="102"/>
      <c r="AI119" s="99"/>
      <c r="AQ119" s="99"/>
      <c r="AR119" s="99"/>
      <c r="AS119" s="99"/>
      <c r="AT119" s="99"/>
      <c r="AU119" s="99"/>
      <c r="AW119" s="99"/>
      <c r="AX119" s="99"/>
      <c r="AY119" s="99"/>
      <c r="AZ119" s="99"/>
      <c r="BA119" s="99"/>
      <c r="BB119" s="99"/>
      <c r="BC119" s="99"/>
    </row>
    <row r="120" spans="1:55" x14ac:dyDescent="0.25">
      <c r="A120" s="29">
        <v>110</v>
      </c>
      <c r="B120" s="32">
        <f t="shared" si="9"/>
        <v>0</v>
      </c>
      <c r="C120" s="32">
        <f t="shared" si="12"/>
        <v>0</v>
      </c>
      <c r="D120" s="32">
        <f t="shared" si="13"/>
        <v>0</v>
      </c>
      <c r="E120" s="32"/>
      <c r="F120" s="32">
        <f t="shared" si="10"/>
        <v>0</v>
      </c>
      <c r="G120" s="32"/>
      <c r="H120" s="32"/>
      <c r="I120" s="32"/>
      <c r="J120" s="32">
        <f t="shared" si="8"/>
        <v>0</v>
      </c>
      <c r="K120" s="80">
        <f t="shared" ca="1" si="11"/>
        <v>47818</v>
      </c>
      <c r="M120" s="99"/>
      <c r="O120" s="101"/>
      <c r="P120" s="101"/>
      <c r="Q120" s="101"/>
      <c r="R120" s="101"/>
      <c r="S120" s="101"/>
      <c r="T120" s="101"/>
      <c r="U120" s="101"/>
      <c r="V120" s="99"/>
      <c r="W120" s="99"/>
      <c r="X120" s="99"/>
      <c r="Y120" s="99"/>
      <c r="Z120" s="99"/>
      <c r="AB120" s="99"/>
      <c r="AC120" s="99"/>
      <c r="AD120" s="99"/>
      <c r="AE120" s="121"/>
      <c r="AF120" s="99"/>
      <c r="AG120" s="102"/>
      <c r="AH120" s="102"/>
      <c r="AI120" s="99"/>
      <c r="AQ120" s="99"/>
      <c r="AR120" s="99"/>
      <c r="AS120" s="99"/>
      <c r="AT120" s="99"/>
      <c r="AU120" s="99"/>
      <c r="AW120" s="99"/>
      <c r="AX120" s="99"/>
      <c r="AY120" s="99"/>
      <c r="AZ120" s="99"/>
      <c r="BA120" s="99"/>
      <c r="BB120" s="99"/>
      <c r="BC120" s="99"/>
    </row>
    <row r="121" spans="1:55" x14ac:dyDescent="0.25">
      <c r="A121" s="29">
        <v>111</v>
      </c>
      <c r="B121" s="32">
        <f t="shared" si="9"/>
        <v>0</v>
      </c>
      <c r="C121" s="32">
        <f t="shared" si="12"/>
        <v>0</v>
      </c>
      <c r="D121" s="32">
        <f t="shared" si="13"/>
        <v>0</v>
      </c>
      <c r="E121" s="32"/>
      <c r="F121" s="32">
        <f t="shared" si="10"/>
        <v>0</v>
      </c>
      <c r="G121" s="32"/>
      <c r="H121" s="32"/>
      <c r="I121" s="32"/>
      <c r="J121" s="32">
        <f t="shared" si="8"/>
        <v>0</v>
      </c>
      <c r="K121" s="80">
        <f t="shared" ca="1" si="11"/>
        <v>47849</v>
      </c>
      <c r="M121" s="99"/>
      <c r="O121" s="101"/>
      <c r="P121" s="101"/>
      <c r="Q121" s="101"/>
      <c r="R121" s="101"/>
      <c r="S121" s="101"/>
      <c r="T121" s="101"/>
      <c r="U121" s="101"/>
      <c r="V121" s="99"/>
      <c r="W121" s="99"/>
      <c r="X121" s="99"/>
      <c r="Y121" s="99"/>
      <c r="Z121" s="99"/>
      <c r="AB121" s="99"/>
      <c r="AC121" s="99"/>
      <c r="AD121" s="99"/>
      <c r="AE121" s="121"/>
      <c r="AF121" s="99"/>
      <c r="AG121" s="102"/>
      <c r="AH121" s="102"/>
      <c r="AI121" s="99"/>
      <c r="AQ121" s="99"/>
      <c r="AR121" s="99"/>
      <c r="AS121" s="99"/>
      <c r="AT121" s="99"/>
      <c r="AU121" s="99"/>
      <c r="AW121" s="99"/>
      <c r="AX121" s="99"/>
      <c r="AY121" s="99"/>
      <c r="AZ121" s="99"/>
      <c r="BA121" s="99"/>
      <c r="BB121" s="99"/>
      <c r="BC121" s="99"/>
    </row>
    <row r="122" spans="1:55" x14ac:dyDescent="0.25">
      <c r="A122" s="29">
        <v>112</v>
      </c>
      <c r="B122" s="32">
        <f t="shared" si="9"/>
        <v>0</v>
      </c>
      <c r="C122" s="32">
        <f t="shared" si="12"/>
        <v>0</v>
      </c>
      <c r="D122" s="32">
        <f t="shared" si="13"/>
        <v>0</v>
      </c>
      <c r="E122" s="32"/>
      <c r="F122" s="32">
        <f t="shared" si="10"/>
        <v>0</v>
      </c>
      <c r="G122" s="32"/>
      <c r="H122" s="32"/>
      <c r="I122" s="32"/>
      <c r="J122" s="32">
        <f t="shared" si="8"/>
        <v>0</v>
      </c>
      <c r="K122" s="80">
        <f t="shared" ca="1" si="11"/>
        <v>47880</v>
      </c>
      <c r="M122" s="99"/>
      <c r="O122" s="101"/>
      <c r="P122" s="101"/>
      <c r="Q122" s="101"/>
      <c r="R122" s="101"/>
      <c r="S122" s="101"/>
      <c r="T122" s="101"/>
      <c r="U122" s="101"/>
      <c r="V122" s="99"/>
      <c r="W122" s="99"/>
      <c r="X122" s="99"/>
      <c r="Y122" s="99"/>
      <c r="Z122" s="99"/>
      <c r="AB122" s="99"/>
      <c r="AC122" s="99"/>
      <c r="AD122" s="99"/>
      <c r="AE122" s="121"/>
      <c r="AF122" s="99"/>
      <c r="AG122" s="102"/>
      <c r="AH122" s="102"/>
      <c r="AI122" s="99"/>
      <c r="AQ122" s="99"/>
      <c r="AR122" s="99"/>
      <c r="AS122" s="99"/>
      <c r="AT122" s="99"/>
      <c r="AU122" s="99"/>
      <c r="AW122" s="99"/>
      <c r="AX122" s="99"/>
      <c r="AY122" s="99"/>
      <c r="AZ122" s="99"/>
      <c r="BA122" s="99"/>
      <c r="BB122" s="99"/>
      <c r="BC122" s="99"/>
    </row>
    <row r="123" spans="1:55" x14ac:dyDescent="0.25">
      <c r="A123" s="29">
        <v>113</v>
      </c>
      <c r="B123" s="32">
        <f t="shared" si="9"/>
        <v>0</v>
      </c>
      <c r="C123" s="32">
        <f t="shared" si="12"/>
        <v>0</v>
      </c>
      <c r="D123" s="32">
        <f t="shared" si="13"/>
        <v>0</v>
      </c>
      <c r="E123" s="32"/>
      <c r="F123" s="32">
        <f t="shared" si="10"/>
        <v>0</v>
      </c>
      <c r="G123" s="32"/>
      <c r="H123" s="32"/>
      <c r="I123" s="32"/>
      <c r="J123" s="32">
        <f t="shared" si="8"/>
        <v>0</v>
      </c>
      <c r="K123" s="80">
        <f t="shared" ca="1" si="11"/>
        <v>47908</v>
      </c>
      <c r="M123" s="99"/>
      <c r="O123" s="101"/>
      <c r="P123" s="101"/>
      <c r="Q123" s="101"/>
      <c r="R123" s="101"/>
      <c r="S123" s="101"/>
      <c r="T123" s="101"/>
      <c r="U123" s="101"/>
      <c r="V123" s="99"/>
      <c r="W123" s="99"/>
      <c r="X123" s="99"/>
      <c r="Y123" s="99"/>
      <c r="Z123" s="99"/>
      <c r="AB123" s="99"/>
      <c r="AC123" s="99"/>
      <c r="AD123" s="99"/>
      <c r="AE123" s="121"/>
      <c r="AF123" s="99"/>
      <c r="AG123" s="102"/>
      <c r="AH123" s="102"/>
      <c r="AI123" s="99"/>
      <c r="AQ123" s="99"/>
      <c r="AR123" s="99"/>
      <c r="AS123" s="99"/>
      <c r="AT123" s="99"/>
      <c r="AU123" s="99"/>
      <c r="AW123" s="99"/>
      <c r="AX123" s="99"/>
      <c r="AY123" s="99"/>
      <c r="AZ123" s="99"/>
      <c r="BA123" s="99"/>
      <c r="BB123" s="99"/>
      <c r="BC123" s="99"/>
    </row>
    <row r="124" spans="1:55" x14ac:dyDescent="0.25">
      <c r="A124" s="29">
        <v>114</v>
      </c>
      <c r="B124" s="32">
        <f t="shared" si="9"/>
        <v>0</v>
      </c>
      <c r="C124" s="32">
        <f t="shared" si="12"/>
        <v>0</v>
      </c>
      <c r="D124" s="32">
        <f t="shared" si="13"/>
        <v>0</v>
      </c>
      <c r="E124" s="32"/>
      <c r="F124" s="32">
        <f t="shared" si="10"/>
        <v>0</v>
      </c>
      <c r="G124" s="32"/>
      <c r="H124" s="32"/>
      <c r="I124" s="32"/>
      <c r="J124" s="32">
        <f t="shared" si="8"/>
        <v>0</v>
      </c>
      <c r="K124" s="80">
        <f t="shared" ca="1" si="11"/>
        <v>47939</v>
      </c>
      <c r="M124" s="99"/>
      <c r="O124" s="101"/>
      <c r="P124" s="101"/>
      <c r="Q124" s="101"/>
      <c r="R124" s="101"/>
      <c r="S124" s="101"/>
      <c r="T124" s="101"/>
      <c r="U124" s="101"/>
      <c r="V124" s="99"/>
      <c r="W124" s="99"/>
      <c r="X124" s="99"/>
      <c r="Y124" s="99"/>
      <c r="Z124" s="99"/>
      <c r="AB124" s="99"/>
      <c r="AC124" s="99"/>
      <c r="AD124" s="99"/>
      <c r="AE124" s="121"/>
      <c r="AF124" s="99"/>
      <c r="AG124" s="102"/>
      <c r="AH124" s="102"/>
      <c r="AI124" s="99"/>
      <c r="AQ124" s="99"/>
      <c r="AR124" s="99"/>
      <c r="AS124" s="99"/>
      <c r="AT124" s="99"/>
      <c r="AU124" s="99"/>
      <c r="AW124" s="99"/>
      <c r="AX124" s="99"/>
      <c r="AY124" s="99"/>
      <c r="AZ124" s="99"/>
      <c r="BA124" s="99"/>
      <c r="BB124" s="99"/>
      <c r="BC124" s="99"/>
    </row>
    <row r="125" spans="1:55" x14ac:dyDescent="0.25">
      <c r="A125" s="29">
        <v>115</v>
      </c>
      <c r="B125" s="32">
        <f t="shared" si="9"/>
        <v>0</v>
      </c>
      <c r="C125" s="32">
        <f t="shared" si="12"/>
        <v>0</v>
      </c>
      <c r="D125" s="32">
        <f t="shared" si="13"/>
        <v>0</v>
      </c>
      <c r="E125" s="32"/>
      <c r="F125" s="32">
        <f t="shared" si="10"/>
        <v>0</v>
      </c>
      <c r="G125" s="32"/>
      <c r="H125" s="32"/>
      <c r="I125" s="32"/>
      <c r="J125" s="32">
        <f t="shared" si="8"/>
        <v>0</v>
      </c>
      <c r="K125" s="80">
        <f t="shared" ca="1" si="11"/>
        <v>47969</v>
      </c>
      <c r="M125" s="99"/>
      <c r="O125" s="101"/>
      <c r="P125" s="101"/>
      <c r="Q125" s="101"/>
      <c r="R125" s="101"/>
      <c r="S125" s="101"/>
      <c r="T125" s="101"/>
      <c r="U125" s="101"/>
      <c r="V125" s="99"/>
      <c r="W125" s="99"/>
      <c r="X125" s="99"/>
      <c r="Y125" s="99"/>
      <c r="Z125" s="99"/>
      <c r="AB125" s="99"/>
      <c r="AC125" s="99"/>
      <c r="AD125" s="99"/>
      <c r="AE125" s="121"/>
      <c r="AF125" s="99"/>
      <c r="AG125" s="102"/>
      <c r="AH125" s="102"/>
      <c r="AI125" s="99"/>
      <c r="AQ125" s="99"/>
      <c r="AR125" s="99"/>
      <c r="AS125" s="99"/>
      <c r="AT125" s="99"/>
      <c r="AU125" s="99"/>
      <c r="AW125" s="99"/>
      <c r="AX125" s="99"/>
      <c r="AY125" s="99"/>
      <c r="AZ125" s="99"/>
      <c r="BA125" s="99"/>
      <c r="BB125" s="99"/>
      <c r="BC125" s="99"/>
    </row>
    <row r="126" spans="1:55" x14ac:dyDescent="0.25">
      <c r="A126" s="29">
        <v>116</v>
      </c>
      <c r="B126" s="32">
        <f t="shared" si="9"/>
        <v>0</v>
      </c>
      <c r="C126" s="32">
        <f t="shared" si="12"/>
        <v>0</v>
      </c>
      <c r="D126" s="32">
        <f t="shared" si="13"/>
        <v>0</v>
      </c>
      <c r="E126" s="32"/>
      <c r="F126" s="32">
        <f t="shared" si="10"/>
        <v>0</v>
      </c>
      <c r="G126" s="32"/>
      <c r="H126" s="32"/>
      <c r="I126" s="32"/>
      <c r="J126" s="32">
        <f t="shared" si="8"/>
        <v>0</v>
      </c>
      <c r="K126" s="80">
        <f t="shared" ca="1" si="11"/>
        <v>48000</v>
      </c>
      <c r="M126" s="99"/>
      <c r="O126" s="101"/>
      <c r="P126" s="101"/>
      <c r="Q126" s="101"/>
      <c r="R126" s="101"/>
      <c r="S126" s="101"/>
      <c r="T126" s="101"/>
      <c r="U126" s="101"/>
      <c r="V126" s="99"/>
      <c r="W126" s="99"/>
      <c r="X126" s="99"/>
      <c r="Y126" s="99"/>
      <c r="Z126" s="99"/>
      <c r="AB126" s="99"/>
      <c r="AC126" s="99"/>
      <c r="AD126" s="99"/>
      <c r="AE126" s="121"/>
      <c r="AF126" s="99"/>
      <c r="AG126" s="102"/>
      <c r="AH126" s="102"/>
      <c r="AI126" s="99"/>
      <c r="AQ126" s="99"/>
      <c r="AR126" s="99"/>
      <c r="AS126" s="99"/>
      <c r="AT126" s="99"/>
      <c r="AU126" s="99"/>
      <c r="AW126" s="99"/>
      <c r="AX126" s="99"/>
      <c r="AY126" s="99"/>
      <c r="AZ126" s="99"/>
      <c r="BA126" s="99"/>
      <c r="BB126" s="99"/>
      <c r="BC126" s="99"/>
    </row>
    <row r="127" spans="1:55" x14ac:dyDescent="0.25">
      <c r="A127" s="29">
        <v>117</v>
      </c>
      <c r="B127" s="32">
        <f t="shared" si="9"/>
        <v>0</v>
      </c>
      <c r="C127" s="32">
        <f t="shared" si="12"/>
        <v>0</v>
      </c>
      <c r="D127" s="32">
        <f t="shared" si="13"/>
        <v>0</v>
      </c>
      <c r="E127" s="32"/>
      <c r="F127" s="32">
        <f t="shared" si="10"/>
        <v>0</v>
      </c>
      <c r="G127" s="32"/>
      <c r="H127" s="32"/>
      <c r="I127" s="32"/>
      <c r="J127" s="32">
        <f t="shared" si="8"/>
        <v>0</v>
      </c>
      <c r="K127" s="80">
        <f t="shared" ca="1" si="11"/>
        <v>48030</v>
      </c>
      <c r="M127" s="99"/>
      <c r="O127" s="101"/>
      <c r="P127" s="101"/>
      <c r="Q127" s="101"/>
      <c r="R127" s="101"/>
      <c r="S127" s="101"/>
      <c r="T127" s="101"/>
      <c r="U127" s="101"/>
      <c r="V127" s="99"/>
      <c r="W127" s="99"/>
      <c r="X127" s="99"/>
      <c r="Y127" s="99"/>
      <c r="Z127" s="99"/>
      <c r="AB127" s="99"/>
      <c r="AC127" s="99"/>
      <c r="AD127" s="99"/>
      <c r="AE127" s="121"/>
      <c r="AF127" s="99"/>
      <c r="AG127" s="102"/>
      <c r="AH127" s="102"/>
      <c r="AI127" s="99"/>
      <c r="AQ127" s="99"/>
      <c r="AR127" s="99"/>
      <c r="AS127" s="99"/>
      <c r="AT127" s="99"/>
      <c r="AU127" s="99"/>
      <c r="AW127" s="99"/>
      <c r="AX127" s="99"/>
      <c r="AY127" s="99"/>
      <c r="AZ127" s="99"/>
      <c r="BA127" s="99"/>
      <c r="BB127" s="99"/>
      <c r="BC127" s="99"/>
    </row>
    <row r="128" spans="1:55" x14ac:dyDescent="0.25">
      <c r="A128" s="29">
        <v>118</v>
      </c>
      <c r="B128" s="32">
        <f t="shared" si="9"/>
        <v>0</v>
      </c>
      <c r="C128" s="32">
        <f t="shared" si="12"/>
        <v>0</v>
      </c>
      <c r="D128" s="32">
        <f t="shared" si="13"/>
        <v>0</v>
      </c>
      <c r="E128" s="32"/>
      <c r="F128" s="32">
        <f t="shared" si="10"/>
        <v>0</v>
      </c>
      <c r="G128" s="32"/>
      <c r="H128" s="32"/>
      <c r="I128" s="32"/>
      <c r="J128" s="32">
        <f t="shared" si="8"/>
        <v>0</v>
      </c>
      <c r="K128" s="80">
        <f t="shared" ca="1" si="11"/>
        <v>48061</v>
      </c>
      <c r="M128" s="99"/>
      <c r="O128" s="101"/>
      <c r="P128" s="101"/>
      <c r="Q128" s="101"/>
      <c r="R128" s="101"/>
      <c r="S128" s="101"/>
      <c r="T128" s="101"/>
      <c r="U128" s="101"/>
      <c r="V128" s="99"/>
      <c r="W128" s="99"/>
      <c r="X128" s="99"/>
      <c r="Y128" s="99"/>
      <c r="Z128" s="99"/>
      <c r="AB128" s="99"/>
      <c r="AC128" s="99"/>
      <c r="AD128" s="99"/>
      <c r="AE128" s="121"/>
      <c r="AF128" s="99"/>
      <c r="AG128" s="102"/>
      <c r="AH128" s="102"/>
      <c r="AI128" s="99"/>
      <c r="AQ128" s="99"/>
      <c r="AR128" s="99"/>
      <c r="AS128" s="99"/>
      <c r="AT128" s="99"/>
      <c r="AU128" s="99"/>
      <c r="AW128" s="99"/>
      <c r="AX128" s="99"/>
      <c r="AY128" s="99"/>
      <c r="AZ128" s="99"/>
      <c r="BA128" s="99"/>
      <c r="BB128" s="99"/>
      <c r="BC128" s="99"/>
    </row>
    <row r="129" spans="1:55" x14ac:dyDescent="0.25">
      <c r="A129" s="29">
        <v>119</v>
      </c>
      <c r="B129" s="32">
        <f t="shared" si="9"/>
        <v>0</v>
      </c>
      <c r="C129" s="32">
        <f t="shared" si="12"/>
        <v>0</v>
      </c>
      <c r="D129" s="32">
        <f t="shared" si="13"/>
        <v>0</v>
      </c>
      <c r="E129" s="32"/>
      <c r="F129" s="32">
        <f t="shared" si="10"/>
        <v>0</v>
      </c>
      <c r="G129" s="32"/>
      <c r="H129" s="32"/>
      <c r="I129" s="32"/>
      <c r="J129" s="32">
        <f t="shared" si="8"/>
        <v>0</v>
      </c>
      <c r="K129" s="80">
        <f t="shared" ca="1" si="11"/>
        <v>48092</v>
      </c>
      <c r="M129" s="99"/>
      <c r="O129" s="101"/>
      <c r="P129" s="101"/>
      <c r="Q129" s="101"/>
      <c r="R129" s="101"/>
      <c r="S129" s="101"/>
      <c r="T129" s="101"/>
      <c r="U129" s="101"/>
      <c r="V129" s="99"/>
      <c r="W129" s="99"/>
      <c r="X129" s="99"/>
      <c r="Y129" s="99"/>
      <c r="Z129" s="99"/>
      <c r="AB129" s="99"/>
      <c r="AC129" s="99"/>
      <c r="AD129" s="99"/>
      <c r="AE129" s="121"/>
      <c r="AF129" s="99"/>
      <c r="AG129" s="102"/>
      <c r="AH129" s="102"/>
      <c r="AI129" s="99"/>
      <c r="AQ129" s="99"/>
      <c r="AR129" s="99"/>
      <c r="AS129" s="99"/>
      <c r="AT129" s="99"/>
      <c r="AU129" s="99"/>
      <c r="AW129" s="99"/>
      <c r="AX129" s="99"/>
      <c r="AY129" s="99"/>
      <c r="AZ129" s="99"/>
      <c r="BA129" s="99"/>
      <c r="BB129" s="99"/>
      <c r="BC129" s="99"/>
    </row>
    <row r="130" spans="1:55" x14ac:dyDescent="0.25">
      <c r="A130" s="66">
        <v>120</v>
      </c>
      <c r="B130" s="67">
        <f t="shared" si="9"/>
        <v>0</v>
      </c>
      <c r="C130" s="67">
        <f t="shared" si="12"/>
        <v>0</v>
      </c>
      <c r="D130" s="67">
        <f t="shared" si="13"/>
        <v>0</v>
      </c>
      <c r="E130" s="67"/>
      <c r="F130" s="67">
        <f t="shared" si="10"/>
        <v>0</v>
      </c>
      <c r="G130" s="67">
        <f>IF(B130&gt;0,B130*$J$2,0)</f>
        <v>0</v>
      </c>
      <c r="H130" s="67">
        <f>IF(B130&gt;0,H118,0)</f>
        <v>0</v>
      </c>
      <c r="I130" s="67"/>
      <c r="J130" s="67">
        <f t="shared" si="8"/>
        <v>0</v>
      </c>
      <c r="K130" s="80">
        <f t="shared" ca="1" si="11"/>
        <v>48122</v>
      </c>
      <c r="M130" s="99"/>
      <c r="O130" s="101"/>
      <c r="P130" s="101"/>
      <c r="Q130" s="101"/>
      <c r="R130" s="101"/>
      <c r="S130" s="101"/>
      <c r="T130" s="101"/>
      <c r="U130" s="101"/>
      <c r="V130" s="99"/>
      <c r="W130" s="99"/>
      <c r="X130" s="99"/>
      <c r="Y130" s="99"/>
      <c r="Z130" s="99"/>
      <c r="AB130" s="99"/>
      <c r="AC130" s="99"/>
      <c r="AD130" s="99"/>
      <c r="AE130" s="121"/>
      <c r="AF130" s="99"/>
      <c r="AG130" s="102"/>
      <c r="AH130" s="102"/>
      <c r="AI130" s="99"/>
      <c r="AQ130" s="99"/>
      <c r="AR130" s="99"/>
      <c r="AS130" s="99"/>
      <c r="AT130" s="99"/>
      <c r="AU130" s="99"/>
      <c r="AW130" s="99"/>
      <c r="AX130" s="99"/>
      <c r="AY130" s="99"/>
      <c r="AZ130" s="99"/>
      <c r="BA130" s="99"/>
      <c r="BB130" s="99"/>
      <c r="BC130" s="99"/>
    </row>
    <row r="131" spans="1:55" x14ac:dyDescent="0.25">
      <c r="A131" s="29">
        <v>121</v>
      </c>
      <c r="B131" s="32">
        <f t="shared" si="9"/>
        <v>0</v>
      </c>
      <c r="C131" s="32">
        <f t="shared" si="12"/>
        <v>0</v>
      </c>
      <c r="D131" s="32">
        <f t="shared" si="13"/>
        <v>0</v>
      </c>
      <c r="E131" s="32"/>
      <c r="F131" s="32">
        <f t="shared" si="10"/>
        <v>0</v>
      </c>
      <c r="G131" s="32"/>
      <c r="H131" s="32"/>
      <c r="I131" s="32"/>
      <c r="J131" s="32">
        <f t="shared" si="8"/>
        <v>0</v>
      </c>
      <c r="K131" s="80">
        <f t="shared" ca="1" si="11"/>
        <v>48153</v>
      </c>
      <c r="M131" s="99"/>
      <c r="O131" s="101"/>
      <c r="P131" s="101"/>
      <c r="Q131" s="101"/>
      <c r="R131" s="101"/>
      <c r="S131" s="101"/>
      <c r="T131" s="101"/>
      <c r="U131" s="101"/>
      <c r="V131" s="99"/>
      <c r="W131" s="99"/>
      <c r="X131" s="99"/>
      <c r="Y131" s="99"/>
      <c r="Z131" s="99"/>
      <c r="AB131" s="99"/>
      <c r="AC131" s="99"/>
      <c r="AD131" s="99"/>
      <c r="AE131" s="121"/>
      <c r="AF131" s="99"/>
      <c r="AG131" s="102"/>
      <c r="AH131" s="102"/>
      <c r="AI131" s="99"/>
      <c r="AQ131" s="99"/>
      <c r="AR131" s="99"/>
      <c r="AS131" s="99"/>
      <c r="AT131" s="99"/>
      <c r="AU131" s="99"/>
      <c r="AW131" s="99"/>
      <c r="AX131" s="99"/>
      <c r="AY131" s="99"/>
      <c r="AZ131" s="99"/>
      <c r="BA131" s="99"/>
      <c r="BB131" s="99"/>
      <c r="BC131" s="99"/>
    </row>
    <row r="132" spans="1:55" x14ac:dyDescent="0.25">
      <c r="A132" s="29">
        <v>122</v>
      </c>
      <c r="B132" s="32">
        <f t="shared" si="9"/>
        <v>0</v>
      </c>
      <c r="C132" s="32">
        <f t="shared" si="12"/>
        <v>0</v>
      </c>
      <c r="D132" s="32">
        <f t="shared" si="13"/>
        <v>0</v>
      </c>
      <c r="E132" s="32"/>
      <c r="F132" s="32">
        <f t="shared" si="10"/>
        <v>0</v>
      </c>
      <c r="G132" s="32"/>
      <c r="H132" s="32"/>
      <c r="I132" s="32"/>
      <c r="J132" s="32">
        <f t="shared" si="8"/>
        <v>0</v>
      </c>
      <c r="K132" s="80">
        <f t="shared" ca="1" si="11"/>
        <v>48183</v>
      </c>
      <c r="M132" s="99"/>
      <c r="O132" s="101"/>
      <c r="P132" s="101"/>
      <c r="Q132" s="101"/>
      <c r="R132" s="101"/>
      <c r="S132" s="101"/>
      <c r="T132" s="101"/>
      <c r="U132" s="101"/>
      <c r="V132" s="99"/>
      <c r="W132" s="99"/>
      <c r="X132" s="99"/>
      <c r="Y132" s="99"/>
      <c r="Z132" s="99"/>
      <c r="AB132" s="99"/>
      <c r="AC132" s="99"/>
      <c r="AD132" s="99"/>
      <c r="AE132" s="121"/>
      <c r="AF132" s="99"/>
      <c r="AG132" s="102"/>
      <c r="AH132" s="102"/>
      <c r="AI132" s="99"/>
      <c r="AQ132" s="99"/>
      <c r="AR132" s="99"/>
      <c r="AS132" s="99"/>
      <c r="AT132" s="99"/>
      <c r="AU132" s="99"/>
      <c r="AW132" s="99"/>
      <c r="AX132" s="99"/>
      <c r="AY132" s="99"/>
      <c r="AZ132" s="99"/>
      <c r="BA132" s="99"/>
      <c r="BB132" s="99"/>
      <c r="BC132" s="99"/>
    </row>
    <row r="133" spans="1:55" x14ac:dyDescent="0.25">
      <c r="A133" s="29">
        <v>123</v>
      </c>
      <c r="B133" s="32">
        <f t="shared" si="9"/>
        <v>0</v>
      </c>
      <c r="C133" s="32">
        <f t="shared" si="12"/>
        <v>0</v>
      </c>
      <c r="D133" s="32">
        <f t="shared" si="13"/>
        <v>0</v>
      </c>
      <c r="E133" s="32"/>
      <c r="F133" s="32">
        <f t="shared" si="10"/>
        <v>0</v>
      </c>
      <c r="G133" s="32"/>
      <c r="H133" s="32"/>
      <c r="I133" s="32"/>
      <c r="J133" s="32">
        <f t="shared" si="8"/>
        <v>0</v>
      </c>
      <c r="K133" s="80">
        <f t="shared" ca="1" si="11"/>
        <v>48214</v>
      </c>
      <c r="M133" s="99"/>
      <c r="O133" s="101"/>
      <c r="P133" s="101"/>
      <c r="Q133" s="101"/>
      <c r="R133" s="101"/>
      <c r="S133" s="101"/>
      <c r="T133" s="101"/>
      <c r="U133" s="101"/>
      <c r="V133" s="99"/>
      <c r="W133" s="99"/>
      <c r="X133" s="99"/>
      <c r="Y133" s="99"/>
      <c r="Z133" s="99"/>
      <c r="AB133" s="99"/>
      <c r="AC133" s="99"/>
      <c r="AD133" s="99"/>
      <c r="AE133" s="121"/>
      <c r="AF133" s="99"/>
      <c r="AG133" s="102"/>
      <c r="AH133" s="102"/>
      <c r="AI133" s="99"/>
      <c r="AQ133" s="99"/>
      <c r="AR133" s="99"/>
      <c r="AS133" s="99"/>
      <c r="AT133" s="99"/>
      <c r="AU133" s="99"/>
      <c r="AW133" s="99"/>
      <c r="AX133" s="99"/>
      <c r="AY133" s="99"/>
      <c r="AZ133" s="99"/>
      <c r="BA133" s="99"/>
      <c r="BB133" s="99"/>
      <c r="BC133" s="99"/>
    </row>
    <row r="134" spans="1:55" x14ac:dyDescent="0.25">
      <c r="A134" s="29">
        <v>124</v>
      </c>
      <c r="B134" s="32">
        <f t="shared" si="9"/>
        <v>0</v>
      </c>
      <c r="C134" s="32">
        <f t="shared" si="12"/>
        <v>0</v>
      </c>
      <c r="D134" s="32">
        <f t="shared" si="13"/>
        <v>0</v>
      </c>
      <c r="E134" s="32"/>
      <c r="F134" s="32">
        <f t="shared" si="10"/>
        <v>0</v>
      </c>
      <c r="G134" s="32"/>
      <c r="H134" s="32"/>
      <c r="I134" s="32"/>
      <c r="J134" s="32">
        <f t="shared" si="8"/>
        <v>0</v>
      </c>
      <c r="K134" s="80">
        <f t="shared" ca="1" si="11"/>
        <v>48245</v>
      </c>
      <c r="M134" s="99"/>
      <c r="O134" s="101"/>
      <c r="P134" s="101"/>
      <c r="Q134" s="101"/>
      <c r="R134" s="101"/>
      <c r="S134" s="101"/>
      <c r="T134" s="101"/>
      <c r="U134" s="101"/>
      <c r="V134" s="99"/>
      <c r="W134" s="99"/>
      <c r="X134" s="99"/>
      <c r="Y134" s="99"/>
      <c r="Z134" s="99"/>
      <c r="AB134" s="99"/>
      <c r="AC134" s="99"/>
      <c r="AD134" s="99"/>
      <c r="AE134" s="121"/>
      <c r="AF134" s="99"/>
      <c r="AG134" s="102"/>
      <c r="AH134" s="102"/>
      <c r="AI134" s="99"/>
      <c r="AQ134" s="99"/>
      <c r="AR134" s="99"/>
      <c r="AS134" s="99"/>
      <c r="AT134" s="99"/>
      <c r="AU134" s="99"/>
      <c r="AW134" s="99"/>
      <c r="AX134" s="99"/>
      <c r="AY134" s="99"/>
      <c r="AZ134" s="99"/>
      <c r="BA134" s="99"/>
      <c r="BB134" s="99"/>
      <c r="BC134" s="99"/>
    </row>
    <row r="135" spans="1:55" x14ac:dyDescent="0.25">
      <c r="A135" s="29">
        <v>125</v>
      </c>
      <c r="B135" s="32">
        <f t="shared" si="9"/>
        <v>0</v>
      </c>
      <c r="C135" s="32">
        <f t="shared" si="12"/>
        <v>0</v>
      </c>
      <c r="D135" s="32">
        <f t="shared" si="13"/>
        <v>0</v>
      </c>
      <c r="E135" s="32"/>
      <c r="F135" s="32">
        <f t="shared" si="10"/>
        <v>0</v>
      </c>
      <c r="G135" s="32"/>
      <c r="H135" s="32"/>
      <c r="I135" s="32"/>
      <c r="J135" s="32">
        <f t="shared" si="8"/>
        <v>0</v>
      </c>
      <c r="K135" s="80">
        <f t="shared" ca="1" si="11"/>
        <v>48274</v>
      </c>
      <c r="M135" s="99"/>
      <c r="O135" s="101"/>
      <c r="P135" s="101"/>
      <c r="Q135" s="101"/>
      <c r="R135" s="101"/>
      <c r="S135" s="101"/>
      <c r="T135" s="101"/>
      <c r="U135" s="101"/>
      <c r="V135" s="99"/>
      <c r="W135" s="99"/>
      <c r="X135" s="99"/>
      <c r="Y135" s="99"/>
      <c r="Z135" s="99"/>
      <c r="AB135" s="99"/>
      <c r="AC135" s="99"/>
      <c r="AD135" s="99"/>
      <c r="AE135" s="121"/>
      <c r="AF135" s="99"/>
      <c r="AG135" s="102"/>
      <c r="AH135" s="102"/>
      <c r="AI135" s="99"/>
      <c r="AQ135" s="99"/>
      <c r="AR135" s="99"/>
      <c r="AS135" s="99"/>
      <c r="AT135" s="99"/>
      <c r="AU135" s="99"/>
      <c r="AW135" s="99"/>
      <c r="AX135" s="99"/>
      <c r="AY135" s="99"/>
      <c r="AZ135" s="99"/>
      <c r="BA135" s="99"/>
      <c r="BB135" s="99"/>
      <c r="BC135" s="99"/>
    </row>
    <row r="136" spans="1:55" x14ac:dyDescent="0.25">
      <c r="A136" s="29">
        <v>126</v>
      </c>
      <c r="B136" s="32">
        <f t="shared" si="9"/>
        <v>0</v>
      </c>
      <c r="C136" s="32">
        <f t="shared" si="12"/>
        <v>0</v>
      </c>
      <c r="D136" s="32">
        <f t="shared" si="13"/>
        <v>0</v>
      </c>
      <c r="E136" s="32"/>
      <c r="F136" s="32">
        <f t="shared" si="10"/>
        <v>0</v>
      </c>
      <c r="G136" s="32"/>
      <c r="H136" s="32"/>
      <c r="I136" s="32"/>
      <c r="J136" s="32">
        <f t="shared" si="8"/>
        <v>0</v>
      </c>
      <c r="K136" s="80">
        <f t="shared" ca="1" si="11"/>
        <v>48305</v>
      </c>
      <c r="M136" s="99"/>
      <c r="O136" s="101"/>
      <c r="P136" s="101"/>
      <c r="Q136" s="101"/>
      <c r="R136" s="101"/>
      <c r="S136" s="101"/>
      <c r="T136" s="101"/>
      <c r="U136" s="101"/>
      <c r="V136" s="99"/>
      <c r="W136" s="99"/>
      <c r="X136" s="99"/>
      <c r="Y136" s="99"/>
      <c r="Z136" s="99"/>
      <c r="AB136" s="99"/>
      <c r="AC136" s="99"/>
      <c r="AD136" s="99"/>
      <c r="AE136" s="121"/>
      <c r="AF136" s="99"/>
      <c r="AG136" s="102"/>
      <c r="AH136" s="102"/>
      <c r="AI136" s="99"/>
      <c r="AQ136" s="99"/>
      <c r="AR136" s="99"/>
      <c r="AS136" s="99"/>
      <c r="AT136" s="99"/>
      <c r="AU136" s="99"/>
      <c r="AW136" s="99"/>
      <c r="AX136" s="99"/>
      <c r="AY136" s="99"/>
      <c r="AZ136" s="99"/>
      <c r="BA136" s="99"/>
      <c r="BB136" s="99"/>
      <c r="BC136" s="99"/>
    </row>
    <row r="137" spans="1:55" x14ac:dyDescent="0.25">
      <c r="A137" s="29">
        <v>127</v>
      </c>
      <c r="B137" s="32">
        <f t="shared" si="9"/>
        <v>0</v>
      </c>
      <c r="C137" s="32">
        <f t="shared" si="12"/>
        <v>0</v>
      </c>
      <c r="D137" s="32">
        <f t="shared" si="13"/>
        <v>0</v>
      </c>
      <c r="E137" s="32"/>
      <c r="F137" s="32">
        <f t="shared" si="10"/>
        <v>0</v>
      </c>
      <c r="G137" s="32"/>
      <c r="H137" s="32"/>
      <c r="I137" s="32"/>
      <c r="J137" s="32">
        <f t="shared" si="8"/>
        <v>0</v>
      </c>
      <c r="K137" s="80">
        <f t="shared" ca="1" si="11"/>
        <v>48335</v>
      </c>
      <c r="M137" s="99"/>
      <c r="O137" s="101"/>
      <c r="P137" s="101"/>
      <c r="Q137" s="101"/>
      <c r="R137" s="101"/>
      <c r="S137" s="101"/>
      <c r="T137" s="101"/>
      <c r="U137" s="101"/>
      <c r="V137" s="99"/>
      <c r="W137" s="99"/>
      <c r="X137" s="99"/>
      <c r="Y137" s="99"/>
      <c r="Z137" s="99"/>
      <c r="AB137" s="99"/>
      <c r="AC137" s="99"/>
      <c r="AD137" s="99"/>
      <c r="AE137" s="121"/>
      <c r="AF137" s="99"/>
      <c r="AG137" s="102"/>
      <c r="AH137" s="102"/>
      <c r="AI137" s="99"/>
      <c r="AQ137" s="99"/>
      <c r="AR137" s="99"/>
      <c r="AS137" s="99"/>
      <c r="AT137" s="99"/>
      <c r="AU137" s="99"/>
      <c r="AW137" s="99"/>
      <c r="AX137" s="99"/>
      <c r="AY137" s="99"/>
      <c r="AZ137" s="99"/>
      <c r="BA137" s="99"/>
      <c r="BB137" s="99"/>
      <c r="BC137" s="99"/>
    </row>
    <row r="138" spans="1:55" x14ac:dyDescent="0.25">
      <c r="A138" s="29">
        <v>128</v>
      </c>
      <c r="B138" s="32">
        <f t="shared" si="9"/>
        <v>0</v>
      </c>
      <c r="C138" s="32">
        <f t="shared" si="12"/>
        <v>0</v>
      </c>
      <c r="D138" s="32">
        <f t="shared" si="13"/>
        <v>0</v>
      </c>
      <c r="E138" s="32"/>
      <c r="F138" s="32">
        <f t="shared" si="10"/>
        <v>0</v>
      </c>
      <c r="G138" s="32"/>
      <c r="H138" s="32"/>
      <c r="I138" s="32"/>
      <c r="J138" s="32">
        <f t="shared" ref="J138:J201" si="14">SUM(C138:I138)</f>
        <v>0</v>
      </c>
      <c r="K138" s="80">
        <f t="shared" ca="1" si="11"/>
        <v>48366</v>
      </c>
      <c r="M138" s="99"/>
      <c r="O138" s="101"/>
      <c r="P138" s="101"/>
      <c r="Q138" s="101"/>
      <c r="R138" s="101"/>
      <c r="S138" s="101"/>
      <c r="T138" s="101"/>
      <c r="U138" s="101"/>
      <c r="V138" s="99"/>
      <c r="W138" s="99"/>
      <c r="X138" s="99"/>
      <c r="Y138" s="99"/>
      <c r="Z138" s="99"/>
      <c r="AB138" s="99"/>
      <c r="AC138" s="99"/>
      <c r="AD138" s="99"/>
      <c r="AE138" s="121"/>
      <c r="AF138" s="99"/>
      <c r="AG138" s="102"/>
      <c r="AH138" s="102"/>
      <c r="AI138" s="99"/>
      <c r="AQ138" s="99"/>
      <c r="AR138" s="99"/>
      <c r="AS138" s="99"/>
      <c r="AT138" s="99"/>
      <c r="AU138" s="99"/>
      <c r="AW138" s="99"/>
      <c r="AX138" s="99"/>
      <c r="AY138" s="99"/>
      <c r="AZ138" s="99"/>
      <c r="BA138" s="99"/>
      <c r="BB138" s="99"/>
      <c r="BC138" s="99"/>
    </row>
    <row r="139" spans="1:55" x14ac:dyDescent="0.25">
      <c r="A139" s="29">
        <v>129</v>
      </c>
      <c r="B139" s="32">
        <f t="shared" ref="B139:B202" si="15">B138-C139</f>
        <v>0</v>
      </c>
      <c r="C139" s="32">
        <f t="shared" si="12"/>
        <v>0</v>
      </c>
      <c r="D139" s="32">
        <f t="shared" si="13"/>
        <v>0</v>
      </c>
      <c r="E139" s="32"/>
      <c r="F139" s="32">
        <f t="shared" ref="F139:F202" si="16">IF(B139&gt;0,$D$3*$G$4,0)</f>
        <v>0</v>
      </c>
      <c r="G139" s="32"/>
      <c r="H139" s="32"/>
      <c r="I139" s="32"/>
      <c r="J139" s="32">
        <f t="shared" si="14"/>
        <v>0</v>
      </c>
      <c r="K139" s="80">
        <f t="shared" ca="1" si="11"/>
        <v>48396</v>
      </c>
      <c r="M139" s="99"/>
      <c r="O139" s="101"/>
      <c r="P139" s="101"/>
      <c r="Q139" s="101"/>
      <c r="R139" s="101"/>
      <c r="S139" s="101"/>
      <c r="T139" s="101"/>
      <c r="U139" s="101"/>
      <c r="V139" s="99"/>
      <c r="W139" s="99"/>
      <c r="X139" s="99"/>
      <c r="Y139" s="99"/>
      <c r="Z139" s="99"/>
      <c r="AB139" s="99"/>
      <c r="AC139" s="99"/>
      <c r="AD139" s="99"/>
      <c r="AE139" s="121"/>
      <c r="AF139" s="99"/>
      <c r="AG139" s="102"/>
      <c r="AH139" s="102"/>
      <c r="AI139" s="99"/>
      <c r="AQ139" s="99"/>
      <c r="AR139" s="99"/>
      <c r="AS139" s="99"/>
      <c r="AT139" s="99"/>
      <c r="AU139" s="99"/>
      <c r="AW139" s="99"/>
      <c r="AX139" s="99"/>
      <c r="AY139" s="99"/>
      <c r="AZ139" s="99"/>
      <c r="BA139" s="99"/>
      <c r="BB139" s="99"/>
      <c r="BC139" s="99"/>
    </row>
    <row r="140" spans="1:55" x14ac:dyDescent="0.25">
      <c r="A140" s="29">
        <v>130</v>
      </c>
      <c r="B140" s="32">
        <f t="shared" si="15"/>
        <v>0</v>
      </c>
      <c r="C140" s="32">
        <f t="shared" si="12"/>
        <v>0</v>
      </c>
      <c r="D140" s="32">
        <f t="shared" si="13"/>
        <v>0</v>
      </c>
      <c r="E140" s="32"/>
      <c r="F140" s="32">
        <f t="shared" si="16"/>
        <v>0</v>
      </c>
      <c r="G140" s="32"/>
      <c r="H140" s="32"/>
      <c r="I140" s="32"/>
      <c r="J140" s="32">
        <f t="shared" si="14"/>
        <v>0</v>
      </c>
      <c r="K140" s="80">
        <f t="shared" ref="K140:K203" ca="1" si="17">EOMONTH(K139,0)+1</f>
        <v>48427</v>
      </c>
      <c r="M140" s="99"/>
      <c r="O140" s="101"/>
      <c r="P140" s="101"/>
      <c r="Q140" s="101"/>
      <c r="R140" s="101"/>
      <c r="S140" s="101"/>
      <c r="T140" s="101"/>
      <c r="U140" s="101"/>
      <c r="V140" s="99"/>
      <c r="W140" s="99"/>
      <c r="X140" s="99"/>
      <c r="Y140" s="99"/>
      <c r="Z140" s="99"/>
      <c r="AB140" s="99"/>
      <c r="AC140" s="99"/>
      <c r="AD140" s="99"/>
      <c r="AE140" s="121"/>
      <c r="AF140" s="99"/>
      <c r="AG140" s="102"/>
      <c r="AH140" s="102"/>
      <c r="AI140" s="99"/>
      <c r="AQ140" s="99"/>
      <c r="AR140" s="99"/>
      <c r="AS140" s="99"/>
      <c r="AT140" s="99"/>
      <c r="AU140" s="99"/>
      <c r="AW140" s="99"/>
      <c r="AX140" s="99"/>
      <c r="AY140" s="99"/>
      <c r="AZ140" s="99"/>
      <c r="BA140" s="99"/>
      <c r="BB140" s="99"/>
      <c r="BC140" s="99"/>
    </row>
    <row r="141" spans="1:55" x14ac:dyDescent="0.25">
      <c r="A141" s="29">
        <v>131</v>
      </c>
      <c r="B141" s="32">
        <f t="shared" si="15"/>
        <v>0</v>
      </c>
      <c r="C141" s="32">
        <f t="shared" si="12"/>
        <v>0</v>
      </c>
      <c r="D141" s="32">
        <f t="shared" si="13"/>
        <v>0</v>
      </c>
      <c r="E141" s="32"/>
      <c r="F141" s="32">
        <f t="shared" si="16"/>
        <v>0</v>
      </c>
      <c r="G141" s="32"/>
      <c r="H141" s="32"/>
      <c r="I141" s="32"/>
      <c r="J141" s="32">
        <f t="shared" si="14"/>
        <v>0</v>
      </c>
      <c r="K141" s="80">
        <f t="shared" ca="1" si="17"/>
        <v>48458</v>
      </c>
      <c r="M141" s="99"/>
      <c r="O141" s="101"/>
      <c r="P141" s="101"/>
      <c r="Q141" s="101"/>
      <c r="R141" s="101"/>
      <c r="S141" s="101"/>
      <c r="T141" s="101"/>
      <c r="U141" s="101"/>
      <c r="V141" s="99"/>
      <c r="W141" s="99"/>
      <c r="X141" s="99"/>
      <c r="Y141" s="99"/>
      <c r="Z141" s="99"/>
      <c r="AB141" s="99"/>
      <c r="AC141" s="99"/>
      <c r="AD141" s="99"/>
      <c r="AE141" s="121"/>
      <c r="AF141" s="99"/>
      <c r="AG141" s="102"/>
      <c r="AH141" s="102"/>
      <c r="AI141" s="99"/>
      <c r="AQ141" s="99"/>
      <c r="AR141" s="99"/>
      <c r="AS141" s="99"/>
      <c r="AT141" s="99"/>
      <c r="AU141" s="99"/>
      <c r="AW141" s="99"/>
      <c r="AX141" s="99"/>
      <c r="AY141" s="99"/>
      <c r="AZ141" s="99"/>
      <c r="BA141" s="99"/>
      <c r="BB141" s="99"/>
      <c r="BC141" s="99"/>
    </row>
    <row r="142" spans="1:55" x14ac:dyDescent="0.25">
      <c r="A142" s="29">
        <v>132</v>
      </c>
      <c r="B142" s="32">
        <f t="shared" si="15"/>
        <v>0</v>
      </c>
      <c r="C142" s="32">
        <f t="shared" si="12"/>
        <v>0</v>
      </c>
      <c r="D142" s="32">
        <f t="shared" si="13"/>
        <v>0</v>
      </c>
      <c r="E142" s="32"/>
      <c r="F142" s="32">
        <f t="shared" si="16"/>
        <v>0</v>
      </c>
      <c r="G142" s="67">
        <f>IF(B142&gt;0,B142*$J$2,0)</f>
        <v>0</v>
      </c>
      <c r="H142" s="67">
        <f>IF(B142&gt;0,H130,0)</f>
        <v>0</v>
      </c>
      <c r="I142" s="32"/>
      <c r="J142" s="32">
        <f t="shared" si="14"/>
        <v>0</v>
      </c>
      <c r="K142" s="80">
        <f t="shared" ca="1" si="17"/>
        <v>48488</v>
      </c>
      <c r="M142" s="99"/>
      <c r="O142" s="101"/>
      <c r="P142" s="101"/>
      <c r="Q142" s="101"/>
      <c r="R142" s="101"/>
      <c r="S142" s="101"/>
      <c r="T142" s="101"/>
      <c r="U142" s="101"/>
      <c r="V142" s="99"/>
      <c r="W142" s="99"/>
      <c r="X142" s="99"/>
      <c r="Y142" s="99"/>
      <c r="Z142" s="99"/>
      <c r="AB142" s="99"/>
      <c r="AC142" s="99"/>
      <c r="AD142" s="99"/>
      <c r="AE142" s="121"/>
      <c r="AF142" s="99"/>
      <c r="AG142" s="102"/>
      <c r="AH142" s="102"/>
      <c r="AI142" s="99"/>
      <c r="AQ142" s="99"/>
      <c r="AR142" s="99"/>
      <c r="AS142" s="99"/>
      <c r="AT142" s="99"/>
      <c r="AU142" s="99"/>
      <c r="AW142" s="99"/>
      <c r="AX142" s="99"/>
      <c r="AY142" s="99"/>
      <c r="AZ142" s="99"/>
      <c r="BA142" s="99"/>
      <c r="BB142" s="99"/>
      <c r="BC142" s="99"/>
    </row>
    <row r="143" spans="1:55" x14ac:dyDescent="0.25">
      <c r="A143" s="29">
        <v>133</v>
      </c>
      <c r="B143" s="32">
        <f t="shared" si="15"/>
        <v>0</v>
      </c>
      <c r="C143" s="32">
        <f t="shared" si="12"/>
        <v>0</v>
      </c>
      <c r="D143" s="32">
        <f t="shared" si="13"/>
        <v>0</v>
      </c>
      <c r="E143" s="32"/>
      <c r="F143" s="32">
        <f t="shared" si="16"/>
        <v>0</v>
      </c>
      <c r="G143" s="32"/>
      <c r="H143" s="32"/>
      <c r="I143" s="32"/>
      <c r="J143" s="32">
        <f t="shared" si="14"/>
        <v>0</v>
      </c>
      <c r="K143" s="80">
        <f t="shared" ca="1" si="17"/>
        <v>48519</v>
      </c>
      <c r="M143" s="99"/>
      <c r="O143" s="101"/>
      <c r="P143" s="101"/>
      <c r="Q143" s="101"/>
      <c r="R143" s="101"/>
      <c r="S143" s="101"/>
      <c r="T143" s="101"/>
      <c r="U143" s="101"/>
      <c r="V143" s="99"/>
      <c r="W143" s="99"/>
      <c r="X143" s="99"/>
      <c r="Y143" s="99"/>
      <c r="Z143" s="99"/>
      <c r="AB143" s="99"/>
      <c r="AC143" s="99"/>
      <c r="AD143" s="99"/>
      <c r="AE143" s="121"/>
      <c r="AF143" s="99"/>
      <c r="AG143" s="102"/>
      <c r="AH143" s="102"/>
      <c r="AI143" s="99"/>
      <c r="AQ143" s="99"/>
      <c r="AR143" s="99"/>
      <c r="AS143" s="99"/>
      <c r="AT143" s="99"/>
      <c r="AU143" s="99"/>
      <c r="AW143" s="99"/>
      <c r="AX143" s="99"/>
      <c r="AY143" s="99"/>
      <c r="AZ143" s="99"/>
      <c r="BA143" s="99"/>
      <c r="BB143" s="99"/>
      <c r="BC143" s="99"/>
    </row>
    <row r="144" spans="1:55" x14ac:dyDescent="0.25">
      <c r="A144" s="29">
        <v>134</v>
      </c>
      <c r="B144" s="32">
        <f t="shared" si="15"/>
        <v>0</v>
      </c>
      <c r="C144" s="32">
        <f t="shared" si="12"/>
        <v>0</v>
      </c>
      <c r="D144" s="32">
        <f t="shared" si="13"/>
        <v>0</v>
      </c>
      <c r="E144" s="32"/>
      <c r="F144" s="32">
        <f t="shared" si="16"/>
        <v>0</v>
      </c>
      <c r="G144" s="45"/>
      <c r="H144" s="45"/>
      <c r="I144" s="32"/>
      <c r="J144" s="32">
        <f t="shared" si="14"/>
        <v>0</v>
      </c>
      <c r="K144" s="80">
        <f t="shared" ca="1" si="17"/>
        <v>48549</v>
      </c>
      <c r="M144" s="99"/>
      <c r="O144" s="101"/>
      <c r="P144" s="101"/>
      <c r="Q144" s="101"/>
      <c r="R144" s="101"/>
      <c r="S144" s="101"/>
      <c r="T144" s="101"/>
      <c r="U144" s="101"/>
      <c r="V144" s="99"/>
      <c r="W144" s="99"/>
      <c r="X144" s="99"/>
      <c r="Y144" s="99"/>
      <c r="Z144" s="99"/>
      <c r="AB144" s="99"/>
      <c r="AC144" s="99"/>
      <c r="AD144" s="99"/>
      <c r="AE144" s="121"/>
      <c r="AF144" s="99"/>
      <c r="AG144" s="102"/>
      <c r="AH144" s="102"/>
      <c r="AI144" s="99"/>
      <c r="AQ144" s="99"/>
      <c r="AR144" s="99"/>
      <c r="AS144" s="99"/>
      <c r="AT144" s="99"/>
      <c r="AU144" s="99"/>
      <c r="AW144" s="99"/>
      <c r="AX144" s="99"/>
      <c r="AY144" s="99"/>
      <c r="AZ144" s="99"/>
      <c r="BA144" s="99"/>
      <c r="BB144" s="99"/>
      <c r="BC144" s="99"/>
    </row>
    <row r="145" spans="1:55" x14ac:dyDescent="0.25">
      <c r="A145" s="29">
        <v>135</v>
      </c>
      <c r="B145" s="32">
        <f t="shared" si="15"/>
        <v>0</v>
      </c>
      <c r="C145" s="32">
        <f t="shared" si="12"/>
        <v>0</v>
      </c>
      <c r="D145" s="32">
        <f t="shared" si="13"/>
        <v>0</v>
      </c>
      <c r="E145" s="32"/>
      <c r="F145" s="32">
        <f t="shared" si="16"/>
        <v>0</v>
      </c>
      <c r="G145" s="32"/>
      <c r="H145" s="32"/>
      <c r="I145" s="32"/>
      <c r="J145" s="32">
        <f t="shared" si="14"/>
        <v>0</v>
      </c>
      <c r="K145" s="80">
        <f t="shared" ca="1" si="17"/>
        <v>48580</v>
      </c>
      <c r="M145" s="99"/>
      <c r="O145" s="101"/>
      <c r="P145" s="101"/>
      <c r="Q145" s="101"/>
      <c r="R145" s="101"/>
      <c r="S145" s="101"/>
      <c r="T145" s="101"/>
      <c r="U145" s="101"/>
      <c r="V145" s="99"/>
      <c r="W145" s="99"/>
      <c r="X145" s="99"/>
      <c r="Y145" s="99"/>
      <c r="Z145" s="99"/>
      <c r="AB145" s="99"/>
      <c r="AC145" s="99"/>
      <c r="AD145" s="99"/>
      <c r="AE145" s="121"/>
      <c r="AF145" s="99"/>
      <c r="AG145" s="102"/>
      <c r="AH145" s="102"/>
      <c r="AI145" s="99"/>
      <c r="AQ145" s="99"/>
      <c r="AR145" s="99"/>
      <c r="AS145" s="99"/>
      <c r="AT145" s="99"/>
      <c r="AU145" s="99"/>
      <c r="AW145" s="99"/>
      <c r="AX145" s="99"/>
      <c r="AY145" s="99"/>
      <c r="AZ145" s="99"/>
      <c r="BA145" s="99"/>
      <c r="BB145" s="99"/>
      <c r="BC145" s="99"/>
    </row>
    <row r="146" spans="1:55" x14ac:dyDescent="0.25">
      <c r="A146" s="29">
        <v>136</v>
      </c>
      <c r="B146" s="32">
        <f t="shared" si="15"/>
        <v>0</v>
      </c>
      <c r="C146" s="32">
        <f t="shared" si="12"/>
        <v>0</v>
      </c>
      <c r="D146" s="32">
        <f t="shared" si="13"/>
        <v>0</v>
      </c>
      <c r="E146" s="32"/>
      <c r="F146" s="32">
        <f t="shared" si="16"/>
        <v>0</v>
      </c>
      <c r="G146" s="32"/>
      <c r="H146" s="32"/>
      <c r="I146" s="32"/>
      <c r="J146" s="32">
        <f t="shared" si="14"/>
        <v>0</v>
      </c>
      <c r="K146" s="80">
        <f t="shared" ca="1" si="17"/>
        <v>48611</v>
      </c>
      <c r="M146" s="99"/>
      <c r="O146" s="101"/>
      <c r="P146" s="101"/>
      <c r="Q146" s="101"/>
      <c r="R146" s="101"/>
      <c r="S146" s="101"/>
      <c r="T146" s="101"/>
      <c r="U146" s="101"/>
      <c r="V146" s="99"/>
      <c r="W146" s="99"/>
      <c r="X146" s="99"/>
      <c r="Y146" s="99"/>
      <c r="Z146" s="99"/>
      <c r="AB146" s="99"/>
      <c r="AC146" s="99"/>
      <c r="AD146" s="99"/>
      <c r="AE146" s="121"/>
      <c r="AF146" s="99"/>
      <c r="AG146" s="102"/>
      <c r="AH146" s="102"/>
      <c r="AI146" s="99"/>
      <c r="AQ146" s="99"/>
      <c r="AR146" s="99"/>
      <c r="AS146" s="99"/>
      <c r="AT146" s="99"/>
      <c r="AU146" s="99"/>
      <c r="AW146" s="99"/>
      <c r="AX146" s="99"/>
      <c r="AY146" s="99"/>
      <c r="AZ146" s="99"/>
      <c r="BA146" s="99"/>
      <c r="BB146" s="99"/>
      <c r="BC146" s="99"/>
    </row>
    <row r="147" spans="1:55" x14ac:dyDescent="0.25">
      <c r="A147" s="29">
        <v>137</v>
      </c>
      <c r="B147" s="32">
        <f t="shared" si="15"/>
        <v>0</v>
      </c>
      <c r="C147" s="32">
        <f t="shared" si="12"/>
        <v>0</v>
      </c>
      <c r="D147" s="32">
        <f t="shared" si="13"/>
        <v>0</v>
      </c>
      <c r="E147" s="32"/>
      <c r="F147" s="32">
        <f t="shared" si="16"/>
        <v>0</v>
      </c>
      <c r="G147" s="32"/>
      <c r="H147" s="32"/>
      <c r="I147" s="32"/>
      <c r="J147" s="32">
        <f t="shared" si="14"/>
        <v>0</v>
      </c>
      <c r="K147" s="80">
        <f t="shared" ca="1" si="17"/>
        <v>48639</v>
      </c>
      <c r="M147" s="99"/>
      <c r="O147" s="101"/>
      <c r="P147" s="101"/>
      <c r="Q147" s="101"/>
      <c r="R147" s="101"/>
      <c r="S147" s="101"/>
      <c r="T147" s="101"/>
      <c r="U147" s="101"/>
      <c r="V147" s="99"/>
      <c r="W147" s="99"/>
      <c r="X147" s="99"/>
      <c r="Y147" s="99"/>
      <c r="Z147" s="99"/>
      <c r="AB147" s="99"/>
      <c r="AC147" s="99"/>
      <c r="AD147" s="99"/>
      <c r="AE147" s="121"/>
      <c r="AF147" s="99"/>
      <c r="AG147" s="102"/>
      <c r="AH147" s="102"/>
      <c r="AI147" s="99"/>
      <c r="AQ147" s="99"/>
      <c r="AR147" s="99"/>
      <c r="AS147" s="99"/>
      <c r="AT147" s="99"/>
      <c r="AU147" s="99"/>
      <c r="AW147" s="99"/>
      <c r="AX147" s="99"/>
      <c r="AY147" s="99"/>
      <c r="AZ147" s="99"/>
      <c r="BA147" s="99"/>
      <c r="BB147" s="99"/>
      <c r="BC147" s="99"/>
    </row>
    <row r="148" spans="1:55" x14ac:dyDescent="0.25">
      <c r="A148" s="29">
        <v>138</v>
      </c>
      <c r="B148" s="32">
        <f t="shared" si="15"/>
        <v>0</v>
      </c>
      <c r="C148" s="32">
        <f t="shared" si="12"/>
        <v>0</v>
      </c>
      <c r="D148" s="32">
        <f t="shared" si="13"/>
        <v>0</v>
      </c>
      <c r="E148" s="32"/>
      <c r="F148" s="32">
        <f t="shared" si="16"/>
        <v>0</v>
      </c>
      <c r="G148" s="32"/>
      <c r="H148" s="32"/>
      <c r="I148" s="32"/>
      <c r="J148" s="32">
        <f t="shared" si="14"/>
        <v>0</v>
      </c>
      <c r="K148" s="80">
        <f t="shared" ca="1" si="17"/>
        <v>48670</v>
      </c>
      <c r="M148" s="99"/>
      <c r="O148" s="101"/>
      <c r="P148" s="101"/>
      <c r="Q148" s="101"/>
      <c r="R148" s="101"/>
      <c r="S148" s="101"/>
      <c r="T148" s="101"/>
      <c r="U148" s="101"/>
      <c r="V148" s="99"/>
      <c r="W148" s="99"/>
      <c r="X148" s="99"/>
      <c r="Y148" s="99"/>
      <c r="Z148" s="99"/>
      <c r="AB148" s="99"/>
      <c r="AC148" s="99"/>
      <c r="AD148" s="99"/>
      <c r="AE148" s="121"/>
      <c r="AF148" s="99"/>
      <c r="AG148" s="102"/>
      <c r="AH148" s="102"/>
      <c r="AI148" s="99"/>
      <c r="AQ148" s="99"/>
      <c r="AR148" s="99"/>
      <c r="AS148" s="99"/>
      <c r="AT148" s="99"/>
      <c r="AU148" s="99"/>
      <c r="AW148" s="99"/>
      <c r="AX148" s="99"/>
      <c r="AY148" s="99"/>
      <c r="AZ148" s="99"/>
      <c r="BA148" s="99"/>
      <c r="BB148" s="99"/>
      <c r="BC148" s="99"/>
    </row>
    <row r="149" spans="1:55" x14ac:dyDescent="0.25">
      <c r="A149" s="29">
        <v>139</v>
      </c>
      <c r="B149" s="32">
        <f t="shared" si="15"/>
        <v>0</v>
      </c>
      <c r="C149" s="32">
        <f t="shared" si="12"/>
        <v>0</v>
      </c>
      <c r="D149" s="32">
        <f t="shared" si="13"/>
        <v>0</v>
      </c>
      <c r="E149" s="32"/>
      <c r="F149" s="32">
        <f t="shared" si="16"/>
        <v>0</v>
      </c>
      <c r="G149" s="32"/>
      <c r="H149" s="32"/>
      <c r="I149" s="32"/>
      <c r="J149" s="32">
        <f t="shared" si="14"/>
        <v>0</v>
      </c>
      <c r="K149" s="80">
        <f t="shared" ca="1" si="17"/>
        <v>48700</v>
      </c>
      <c r="M149" s="99"/>
      <c r="O149" s="101"/>
      <c r="P149" s="101"/>
      <c r="Q149" s="101"/>
      <c r="R149" s="101"/>
      <c r="S149" s="101"/>
      <c r="T149" s="101"/>
      <c r="U149" s="101"/>
      <c r="V149" s="99"/>
      <c r="W149" s="99"/>
      <c r="X149" s="99"/>
      <c r="Y149" s="99"/>
      <c r="Z149" s="99"/>
      <c r="AB149" s="99"/>
      <c r="AC149" s="99"/>
      <c r="AD149" s="99"/>
      <c r="AE149" s="121"/>
      <c r="AF149" s="99"/>
      <c r="AG149" s="102"/>
      <c r="AH149" s="102"/>
      <c r="AI149" s="99"/>
      <c r="AQ149" s="99"/>
      <c r="AR149" s="99"/>
      <c r="AS149" s="99"/>
      <c r="AT149" s="99"/>
      <c r="AU149" s="99"/>
      <c r="AW149" s="99"/>
      <c r="AX149" s="99"/>
      <c r="AY149" s="99"/>
      <c r="AZ149" s="99"/>
      <c r="BA149" s="99"/>
      <c r="BB149" s="99"/>
      <c r="BC149" s="99"/>
    </row>
    <row r="150" spans="1:55" x14ac:dyDescent="0.25">
      <c r="A150" s="29">
        <v>140</v>
      </c>
      <c r="B150" s="32">
        <f t="shared" si="15"/>
        <v>0</v>
      </c>
      <c r="C150" s="32">
        <f t="shared" si="12"/>
        <v>0</v>
      </c>
      <c r="D150" s="32">
        <f t="shared" si="13"/>
        <v>0</v>
      </c>
      <c r="E150" s="32"/>
      <c r="F150" s="32">
        <f t="shared" si="16"/>
        <v>0</v>
      </c>
      <c r="G150" s="32"/>
      <c r="H150" s="32"/>
      <c r="I150" s="32"/>
      <c r="J150" s="32">
        <f t="shared" si="14"/>
        <v>0</v>
      </c>
      <c r="K150" s="80">
        <f t="shared" ca="1" si="17"/>
        <v>48731</v>
      </c>
      <c r="M150" s="99"/>
      <c r="O150" s="101"/>
      <c r="P150" s="101"/>
      <c r="Q150" s="101"/>
      <c r="R150" s="101"/>
      <c r="S150" s="101"/>
      <c r="T150" s="101"/>
      <c r="U150" s="101"/>
      <c r="V150" s="99"/>
      <c r="W150" s="99"/>
      <c r="X150" s="99"/>
      <c r="Y150" s="99"/>
      <c r="Z150" s="99"/>
      <c r="AB150" s="99"/>
      <c r="AC150" s="99"/>
      <c r="AD150" s="99"/>
      <c r="AE150" s="121"/>
      <c r="AF150" s="99"/>
      <c r="AG150" s="102"/>
      <c r="AH150" s="102"/>
      <c r="AI150" s="99"/>
      <c r="AQ150" s="99"/>
      <c r="AR150" s="99"/>
      <c r="AS150" s="99"/>
      <c r="AT150" s="99"/>
      <c r="AU150" s="99"/>
      <c r="AW150" s="99"/>
      <c r="AX150" s="99"/>
      <c r="AY150" s="99"/>
      <c r="AZ150" s="99"/>
      <c r="BA150" s="99"/>
      <c r="BB150" s="99"/>
      <c r="BC150" s="99"/>
    </row>
    <row r="151" spans="1:55" x14ac:dyDescent="0.25">
      <c r="A151" s="29">
        <v>141</v>
      </c>
      <c r="B151" s="32">
        <f t="shared" si="15"/>
        <v>0</v>
      </c>
      <c r="C151" s="32">
        <f t="shared" ref="C151:C214" si="18">MIN(B150,IF($D$4="Ануїтет",-PMT($G$2/12,$D$6-12,$B$22,0,0)-D151,$D$3/$D$6))</f>
        <v>0</v>
      </c>
      <c r="D151" s="32">
        <f t="shared" ref="D151:D214" si="19">B150*$G$2/12</f>
        <v>0</v>
      </c>
      <c r="E151" s="32"/>
      <c r="F151" s="32">
        <f t="shared" si="16"/>
        <v>0</v>
      </c>
      <c r="G151" s="32"/>
      <c r="H151" s="32"/>
      <c r="I151" s="32"/>
      <c r="J151" s="32">
        <f t="shared" si="14"/>
        <v>0</v>
      </c>
      <c r="K151" s="80">
        <f t="shared" ca="1" si="17"/>
        <v>48761</v>
      </c>
      <c r="M151" s="99"/>
      <c r="O151" s="101"/>
      <c r="P151" s="101"/>
      <c r="Q151" s="101"/>
      <c r="R151" s="101"/>
      <c r="S151" s="101"/>
      <c r="T151" s="101"/>
      <c r="U151" s="101"/>
      <c r="V151" s="99"/>
      <c r="W151" s="99"/>
      <c r="X151" s="99"/>
      <c r="Y151" s="99"/>
      <c r="Z151" s="99"/>
      <c r="AB151" s="99"/>
      <c r="AC151" s="99"/>
      <c r="AD151" s="99"/>
      <c r="AE151" s="121"/>
      <c r="AF151" s="99"/>
      <c r="AG151" s="102"/>
      <c r="AH151" s="102"/>
      <c r="AI151" s="99"/>
      <c r="AQ151" s="99"/>
      <c r="AR151" s="99"/>
      <c r="AS151" s="99"/>
      <c r="AT151" s="99"/>
      <c r="AU151" s="99"/>
      <c r="AW151" s="99"/>
      <c r="AX151" s="99"/>
      <c r="AY151" s="99"/>
      <c r="AZ151" s="99"/>
      <c r="BA151" s="99"/>
      <c r="BB151" s="99"/>
      <c r="BC151" s="99"/>
    </row>
    <row r="152" spans="1:55" x14ac:dyDescent="0.25">
      <c r="A152" s="29">
        <v>142</v>
      </c>
      <c r="B152" s="32">
        <f t="shared" si="15"/>
        <v>0</v>
      </c>
      <c r="C152" s="32">
        <f t="shared" si="18"/>
        <v>0</v>
      </c>
      <c r="D152" s="32">
        <f t="shared" si="19"/>
        <v>0</v>
      </c>
      <c r="E152" s="32"/>
      <c r="F152" s="32">
        <f t="shared" si="16"/>
        <v>0</v>
      </c>
      <c r="G152" s="32"/>
      <c r="H152" s="32"/>
      <c r="I152" s="32"/>
      <c r="J152" s="32">
        <f t="shared" si="14"/>
        <v>0</v>
      </c>
      <c r="K152" s="80">
        <f t="shared" ca="1" si="17"/>
        <v>48792</v>
      </c>
      <c r="M152" s="99"/>
      <c r="O152" s="101"/>
      <c r="P152" s="101"/>
      <c r="Q152" s="101"/>
      <c r="R152" s="101"/>
      <c r="S152" s="101"/>
      <c r="T152" s="101"/>
      <c r="U152" s="101"/>
      <c r="V152" s="99"/>
      <c r="W152" s="99"/>
      <c r="X152" s="99"/>
      <c r="Y152" s="99"/>
      <c r="Z152" s="99"/>
      <c r="AB152" s="99"/>
      <c r="AC152" s="99"/>
      <c r="AD152" s="99"/>
      <c r="AE152" s="121"/>
      <c r="AF152" s="99"/>
      <c r="AG152" s="102"/>
      <c r="AH152" s="102"/>
      <c r="AI152" s="99"/>
      <c r="AQ152" s="99"/>
      <c r="AR152" s="99"/>
      <c r="AS152" s="99"/>
      <c r="AT152" s="99"/>
      <c r="AU152" s="99"/>
      <c r="AW152" s="99"/>
      <c r="AX152" s="99"/>
      <c r="AY152" s="99"/>
      <c r="AZ152" s="99"/>
      <c r="BA152" s="99"/>
      <c r="BB152" s="99"/>
      <c r="BC152" s="99"/>
    </row>
    <row r="153" spans="1:55" x14ac:dyDescent="0.25">
      <c r="A153" s="29">
        <v>143</v>
      </c>
      <c r="B153" s="32">
        <f t="shared" si="15"/>
        <v>0</v>
      </c>
      <c r="C153" s="32">
        <f t="shared" si="18"/>
        <v>0</v>
      </c>
      <c r="D153" s="32">
        <f t="shared" si="19"/>
        <v>0</v>
      </c>
      <c r="E153" s="32"/>
      <c r="F153" s="32">
        <f t="shared" si="16"/>
        <v>0</v>
      </c>
      <c r="G153" s="32"/>
      <c r="H153" s="32"/>
      <c r="I153" s="32"/>
      <c r="J153" s="32">
        <f t="shared" si="14"/>
        <v>0</v>
      </c>
      <c r="K153" s="80">
        <f t="shared" ca="1" si="17"/>
        <v>48823</v>
      </c>
      <c r="M153" s="99"/>
      <c r="O153" s="101"/>
      <c r="P153" s="101"/>
      <c r="Q153" s="101"/>
      <c r="R153" s="101"/>
      <c r="S153" s="101"/>
      <c r="T153" s="101"/>
      <c r="U153" s="101"/>
      <c r="V153" s="99"/>
      <c r="W153" s="99"/>
      <c r="X153" s="99"/>
      <c r="Y153" s="99"/>
      <c r="Z153" s="99"/>
      <c r="AB153" s="99"/>
      <c r="AC153" s="99"/>
      <c r="AD153" s="99"/>
      <c r="AE153" s="121"/>
      <c r="AF153" s="99"/>
      <c r="AG153" s="102"/>
      <c r="AH153" s="102"/>
      <c r="AI153" s="99"/>
      <c r="AQ153" s="99"/>
      <c r="AR153" s="99"/>
      <c r="AS153" s="99"/>
      <c r="AT153" s="99"/>
      <c r="AU153" s="99"/>
      <c r="AW153" s="99"/>
      <c r="AX153" s="99"/>
      <c r="AY153" s="99"/>
      <c r="AZ153" s="99"/>
      <c r="BA153" s="99"/>
      <c r="BB153" s="99"/>
      <c r="BC153" s="99"/>
    </row>
    <row r="154" spans="1:55" x14ac:dyDescent="0.25">
      <c r="A154" s="29">
        <v>144</v>
      </c>
      <c r="B154" s="32">
        <f t="shared" si="15"/>
        <v>0</v>
      </c>
      <c r="C154" s="32">
        <f t="shared" si="18"/>
        <v>0</v>
      </c>
      <c r="D154" s="32">
        <f t="shared" si="19"/>
        <v>0</v>
      </c>
      <c r="E154" s="32"/>
      <c r="F154" s="32">
        <f t="shared" si="16"/>
        <v>0</v>
      </c>
      <c r="G154" s="67">
        <f>IF(B154&gt;0,B154*$J$2,0)</f>
        <v>0</v>
      </c>
      <c r="H154" s="67">
        <f>IF(B154&gt;0,H142,0)</f>
        <v>0</v>
      </c>
      <c r="I154" s="32"/>
      <c r="J154" s="32">
        <f t="shared" si="14"/>
        <v>0</v>
      </c>
      <c r="K154" s="80">
        <f t="shared" ca="1" si="17"/>
        <v>48853</v>
      </c>
      <c r="M154" s="99"/>
      <c r="O154" s="101"/>
      <c r="P154" s="101"/>
      <c r="Q154" s="101"/>
      <c r="R154" s="101"/>
      <c r="S154" s="101"/>
      <c r="T154" s="101"/>
      <c r="U154" s="101"/>
      <c r="V154" s="99"/>
      <c r="W154" s="99"/>
      <c r="X154" s="99"/>
      <c r="Y154" s="99"/>
      <c r="Z154" s="99"/>
      <c r="AB154" s="99"/>
      <c r="AC154" s="99"/>
      <c r="AD154" s="99"/>
      <c r="AE154" s="121"/>
      <c r="AF154" s="99"/>
      <c r="AG154" s="102"/>
      <c r="AH154" s="102"/>
      <c r="AI154" s="99"/>
      <c r="AQ154" s="99"/>
      <c r="AR154" s="99"/>
      <c r="AS154" s="99"/>
      <c r="AT154" s="99"/>
      <c r="AU154" s="99"/>
      <c r="AW154" s="99"/>
      <c r="AX154" s="99"/>
      <c r="AY154" s="99"/>
      <c r="AZ154" s="99"/>
      <c r="BA154" s="99"/>
      <c r="BB154" s="99"/>
      <c r="BC154" s="99"/>
    </row>
    <row r="155" spans="1:55" x14ac:dyDescent="0.25">
      <c r="A155" s="29">
        <v>145</v>
      </c>
      <c r="B155" s="32">
        <f t="shared" si="15"/>
        <v>0</v>
      </c>
      <c r="C155" s="32">
        <f t="shared" si="18"/>
        <v>0</v>
      </c>
      <c r="D155" s="32">
        <f t="shared" si="19"/>
        <v>0</v>
      </c>
      <c r="E155" s="32"/>
      <c r="F155" s="32">
        <f t="shared" si="16"/>
        <v>0</v>
      </c>
      <c r="G155" s="32"/>
      <c r="H155" s="32"/>
      <c r="I155" s="32"/>
      <c r="J155" s="32">
        <f t="shared" si="14"/>
        <v>0</v>
      </c>
      <c r="K155" s="80">
        <f t="shared" ca="1" si="17"/>
        <v>48884</v>
      </c>
      <c r="M155" s="99"/>
      <c r="O155" s="101"/>
      <c r="P155" s="101"/>
      <c r="Q155" s="101"/>
      <c r="R155" s="101"/>
      <c r="S155" s="101"/>
      <c r="T155" s="101"/>
      <c r="U155" s="101"/>
      <c r="V155" s="99"/>
      <c r="W155" s="99"/>
      <c r="X155" s="99"/>
      <c r="Y155" s="99"/>
      <c r="Z155" s="99"/>
      <c r="AB155" s="99"/>
      <c r="AC155" s="99"/>
      <c r="AD155" s="99"/>
      <c r="AE155" s="121"/>
      <c r="AF155" s="99"/>
      <c r="AG155" s="102"/>
      <c r="AH155" s="102"/>
      <c r="AI155" s="99"/>
      <c r="AQ155" s="99"/>
      <c r="AR155" s="99"/>
      <c r="AS155" s="99"/>
      <c r="AT155" s="99"/>
      <c r="AU155" s="99"/>
      <c r="AW155" s="99"/>
      <c r="AX155" s="99"/>
      <c r="AY155" s="99"/>
      <c r="AZ155" s="99"/>
      <c r="BA155" s="99"/>
      <c r="BB155" s="99"/>
      <c r="BC155" s="99"/>
    </row>
    <row r="156" spans="1:55" x14ac:dyDescent="0.25">
      <c r="A156" s="29">
        <v>146</v>
      </c>
      <c r="B156" s="32">
        <f t="shared" si="15"/>
        <v>0</v>
      </c>
      <c r="C156" s="32">
        <f t="shared" si="18"/>
        <v>0</v>
      </c>
      <c r="D156" s="32">
        <f t="shared" si="19"/>
        <v>0</v>
      </c>
      <c r="E156" s="32"/>
      <c r="F156" s="32">
        <f t="shared" si="16"/>
        <v>0</v>
      </c>
      <c r="G156" s="32"/>
      <c r="H156" s="32"/>
      <c r="I156" s="32"/>
      <c r="J156" s="32">
        <f t="shared" si="14"/>
        <v>0</v>
      </c>
      <c r="K156" s="80">
        <f t="shared" ca="1" si="17"/>
        <v>48914</v>
      </c>
      <c r="M156" s="99"/>
      <c r="O156" s="101"/>
      <c r="P156" s="101"/>
      <c r="Q156" s="101"/>
      <c r="R156" s="101"/>
      <c r="S156" s="101"/>
      <c r="T156" s="101"/>
      <c r="U156" s="101"/>
      <c r="V156" s="99"/>
      <c r="W156" s="99"/>
      <c r="X156" s="99"/>
      <c r="Y156" s="99"/>
      <c r="Z156" s="99"/>
      <c r="AB156" s="99"/>
      <c r="AC156" s="99"/>
      <c r="AD156" s="99"/>
      <c r="AE156" s="121"/>
      <c r="AF156" s="99"/>
      <c r="AG156" s="102"/>
      <c r="AH156" s="102"/>
      <c r="AI156" s="99"/>
      <c r="AQ156" s="99"/>
      <c r="AR156" s="99"/>
      <c r="AS156" s="99"/>
      <c r="AT156" s="99"/>
      <c r="AU156" s="99"/>
      <c r="AW156" s="99"/>
      <c r="AX156" s="99"/>
      <c r="AY156" s="99"/>
      <c r="AZ156" s="99"/>
      <c r="BA156" s="99"/>
      <c r="BB156" s="99"/>
      <c r="BC156" s="99"/>
    </row>
    <row r="157" spans="1:55" x14ac:dyDescent="0.25">
      <c r="A157" s="29">
        <v>147</v>
      </c>
      <c r="B157" s="32">
        <f t="shared" si="15"/>
        <v>0</v>
      </c>
      <c r="C157" s="32">
        <f t="shared" si="18"/>
        <v>0</v>
      </c>
      <c r="D157" s="32">
        <f t="shared" si="19"/>
        <v>0</v>
      </c>
      <c r="E157" s="32"/>
      <c r="F157" s="32">
        <f t="shared" si="16"/>
        <v>0</v>
      </c>
      <c r="G157" s="32"/>
      <c r="H157" s="32"/>
      <c r="I157" s="32"/>
      <c r="J157" s="32">
        <f t="shared" si="14"/>
        <v>0</v>
      </c>
      <c r="K157" s="80">
        <f t="shared" ca="1" si="17"/>
        <v>48945</v>
      </c>
      <c r="M157" s="99"/>
      <c r="O157" s="101"/>
      <c r="P157" s="101"/>
      <c r="Q157" s="101"/>
      <c r="R157" s="101"/>
      <c r="S157" s="101"/>
      <c r="T157" s="101"/>
      <c r="U157" s="101"/>
      <c r="V157" s="99"/>
      <c r="W157" s="99"/>
      <c r="X157" s="99"/>
      <c r="Y157" s="99"/>
      <c r="Z157" s="99"/>
      <c r="AB157" s="99"/>
      <c r="AC157" s="99"/>
      <c r="AD157" s="99"/>
      <c r="AE157" s="121"/>
      <c r="AF157" s="99"/>
      <c r="AG157" s="102"/>
      <c r="AH157" s="102"/>
      <c r="AI157" s="99"/>
      <c r="AQ157" s="99"/>
      <c r="AR157" s="99"/>
      <c r="AS157" s="99"/>
      <c r="AT157" s="99"/>
      <c r="AU157" s="99"/>
      <c r="AW157" s="99"/>
      <c r="AX157" s="99"/>
      <c r="AY157" s="99"/>
      <c r="AZ157" s="99"/>
      <c r="BA157" s="99"/>
      <c r="BB157" s="99"/>
      <c r="BC157" s="99"/>
    </row>
    <row r="158" spans="1:55" x14ac:dyDescent="0.25">
      <c r="A158" s="29">
        <v>148</v>
      </c>
      <c r="B158" s="32">
        <f t="shared" si="15"/>
        <v>0</v>
      </c>
      <c r="C158" s="32">
        <f t="shared" si="18"/>
        <v>0</v>
      </c>
      <c r="D158" s="32">
        <f t="shared" si="19"/>
        <v>0</v>
      </c>
      <c r="E158" s="32"/>
      <c r="F158" s="32">
        <f t="shared" si="16"/>
        <v>0</v>
      </c>
      <c r="G158" s="32"/>
      <c r="H158" s="32"/>
      <c r="I158" s="32"/>
      <c r="J158" s="32">
        <f t="shared" si="14"/>
        <v>0</v>
      </c>
      <c r="K158" s="80">
        <f t="shared" ca="1" si="17"/>
        <v>48976</v>
      </c>
      <c r="M158" s="99"/>
      <c r="O158" s="101"/>
      <c r="P158" s="101"/>
      <c r="Q158" s="101"/>
      <c r="R158" s="101"/>
      <c r="S158" s="101"/>
      <c r="T158" s="101"/>
      <c r="U158" s="101"/>
      <c r="V158" s="99"/>
      <c r="W158" s="99"/>
      <c r="X158" s="99"/>
      <c r="Y158" s="99"/>
      <c r="Z158" s="99"/>
      <c r="AB158" s="99"/>
      <c r="AC158" s="99"/>
      <c r="AD158" s="99"/>
      <c r="AE158" s="121"/>
      <c r="AF158" s="99"/>
      <c r="AG158" s="102"/>
      <c r="AH158" s="102"/>
      <c r="AI158" s="99"/>
      <c r="AQ158" s="99"/>
      <c r="AR158" s="99"/>
      <c r="AS158" s="99"/>
      <c r="AT158" s="99"/>
      <c r="AU158" s="99"/>
      <c r="AW158" s="99"/>
      <c r="AX158" s="99"/>
      <c r="AY158" s="99"/>
      <c r="AZ158" s="99"/>
      <c r="BA158" s="99"/>
      <c r="BB158" s="99"/>
      <c r="BC158" s="99"/>
    </row>
    <row r="159" spans="1:55" x14ac:dyDescent="0.25">
      <c r="A159" s="29">
        <v>149</v>
      </c>
      <c r="B159" s="32">
        <f t="shared" si="15"/>
        <v>0</v>
      </c>
      <c r="C159" s="32">
        <f t="shared" si="18"/>
        <v>0</v>
      </c>
      <c r="D159" s="32">
        <f t="shared" si="19"/>
        <v>0</v>
      </c>
      <c r="E159" s="32"/>
      <c r="F159" s="32">
        <f t="shared" si="16"/>
        <v>0</v>
      </c>
      <c r="G159" s="32"/>
      <c r="H159" s="32"/>
      <c r="I159" s="32"/>
      <c r="J159" s="32">
        <f t="shared" si="14"/>
        <v>0</v>
      </c>
      <c r="K159" s="80">
        <f t="shared" ca="1" si="17"/>
        <v>49004</v>
      </c>
      <c r="M159" s="99"/>
      <c r="O159" s="101"/>
      <c r="P159" s="101"/>
      <c r="Q159" s="101"/>
      <c r="R159" s="101"/>
      <c r="S159" s="101"/>
      <c r="T159" s="101"/>
      <c r="U159" s="101"/>
      <c r="V159" s="99"/>
      <c r="W159" s="99"/>
      <c r="X159" s="99"/>
      <c r="Y159" s="99"/>
      <c r="Z159" s="99"/>
      <c r="AB159" s="99"/>
      <c r="AC159" s="99"/>
      <c r="AD159" s="99"/>
      <c r="AE159" s="121"/>
      <c r="AF159" s="99"/>
      <c r="AG159" s="102"/>
      <c r="AH159" s="102"/>
      <c r="AI159" s="99"/>
      <c r="AQ159" s="99"/>
      <c r="AR159" s="99"/>
      <c r="AS159" s="99"/>
      <c r="AT159" s="99"/>
      <c r="AU159" s="99"/>
      <c r="AW159" s="99"/>
      <c r="AX159" s="99"/>
      <c r="AY159" s="99"/>
      <c r="AZ159" s="99"/>
      <c r="BA159" s="99"/>
      <c r="BB159" s="99"/>
      <c r="BC159" s="99"/>
    </row>
    <row r="160" spans="1:55" x14ac:dyDescent="0.25">
      <c r="A160" s="29">
        <v>150</v>
      </c>
      <c r="B160" s="32">
        <f t="shared" si="15"/>
        <v>0</v>
      </c>
      <c r="C160" s="32">
        <f t="shared" si="18"/>
        <v>0</v>
      </c>
      <c r="D160" s="32">
        <f t="shared" si="19"/>
        <v>0</v>
      </c>
      <c r="E160" s="32"/>
      <c r="F160" s="32">
        <f t="shared" si="16"/>
        <v>0</v>
      </c>
      <c r="G160" s="45"/>
      <c r="H160" s="45"/>
      <c r="I160" s="32"/>
      <c r="J160" s="32">
        <f t="shared" si="14"/>
        <v>0</v>
      </c>
      <c r="K160" s="80">
        <f t="shared" ca="1" si="17"/>
        <v>49035</v>
      </c>
      <c r="M160" s="99"/>
      <c r="O160" s="101"/>
      <c r="P160" s="101"/>
      <c r="Q160" s="101"/>
      <c r="R160" s="101"/>
      <c r="S160" s="101"/>
      <c r="T160" s="101"/>
      <c r="U160" s="101"/>
      <c r="V160" s="99"/>
      <c r="W160" s="99"/>
      <c r="X160" s="99"/>
      <c r="Y160" s="99"/>
      <c r="Z160" s="99"/>
      <c r="AB160" s="99"/>
      <c r="AC160" s="99"/>
      <c r="AD160" s="99"/>
      <c r="AE160" s="121"/>
      <c r="AF160" s="99"/>
      <c r="AG160" s="102"/>
      <c r="AH160" s="102"/>
      <c r="AI160" s="99"/>
      <c r="AQ160" s="99"/>
      <c r="AR160" s="99"/>
      <c r="AS160" s="99"/>
      <c r="AT160" s="99"/>
      <c r="AU160" s="99"/>
      <c r="AW160" s="99"/>
      <c r="AX160" s="99"/>
      <c r="AY160" s="99"/>
      <c r="AZ160" s="99"/>
      <c r="BA160" s="99"/>
      <c r="BB160" s="99"/>
      <c r="BC160" s="99"/>
    </row>
    <row r="161" spans="1:55" x14ac:dyDescent="0.25">
      <c r="A161" s="29">
        <v>151</v>
      </c>
      <c r="B161" s="32">
        <f t="shared" si="15"/>
        <v>0</v>
      </c>
      <c r="C161" s="32">
        <f t="shared" si="18"/>
        <v>0</v>
      </c>
      <c r="D161" s="32">
        <f t="shared" si="19"/>
        <v>0</v>
      </c>
      <c r="E161" s="32"/>
      <c r="F161" s="32">
        <f t="shared" si="16"/>
        <v>0</v>
      </c>
      <c r="G161" s="32"/>
      <c r="H161" s="32"/>
      <c r="I161" s="32"/>
      <c r="J161" s="32">
        <f t="shared" si="14"/>
        <v>0</v>
      </c>
      <c r="K161" s="80">
        <f t="shared" ca="1" si="17"/>
        <v>49065</v>
      </c>
      <c r="M161" s="99"/>
      <c r="O161" s="101"/>
      <c r="P161" s="101"/>
      <c r="Q161" s="101"/>
      <c r="R161" s="101"/>
      <c r="S161" s="101"/>
      <c r="T161" s="101"/>
      <c r="U161" s="101"/>
      <c r="V161" s="99"/>
      <c r="W161" s="99"/>
      <c r="X161" s="99"/>
      <c r="Y161" s="99"/>
      <c r="Z161" s="99"/>
      <c r="AB161" s="99"/>
      <c r="AC161" s="99"/>
      <c r="AD161" s="99"/>
      <c r="AE161" s="121"/>
      <c r="AF161" s="99"/>
      <c r="AG161" s="102"/>
      <c r="AH161" s="102"/>
      <c r="AI161" s="99"/>
      <c r="AQ161" s="99"/>
      <c r="AR161" s="99"/>
      <c r="AS161" s="99"/>
      <c r="AT161" s="99"/>
      <c r="AU161" s="99"/>
      <c r="AW161" s="99"/>
      <c r="AX161" s="99"/>
      <c r="AY161" s="99"/>
      <c r="AZ161" s="99"/>
      <c r="BA161" s="99"/>
      <c r="BB161" s="99"/>
      <c r="BC161" s="99"/>
    </row>
    <row r="162" spans="1:55" x14ac:dyDescent="0.25">
      <c r="A162" s="29">
        <v>152</v>
      </c>
      <c r="B162" s="32">
        <f t="shared" si="15"/>
        <v>0</v>
      </c>
      <c r="C162" s="32">
        <f t="shared" si="18"/>
        <v>0</v>
      </c>
      <c r="D162" s="32">
        <f t="shared" si="19"/>
        <v>0</v>
      </c>
      <c r="E162" s="32"/>
      <c r="F162" s="32">
        <f t="shared" si="16"/>
        <v>0</v>
      </c>
      <c r="G162" s="32"/>
      <c r="H162" s="32"/>
      <c r="I162" s="32"/>
      <c r="J162" s="32">
        <f t="shared" si="14"/>
        <v>0</v>
      </c>
      <c r="K162" s="80">
        <f t="shared" ca="1" si="17"/>
        <v>49096</v>
      </c>
      <c r="M162" s="99"/>
      <c r="O162" s="101"/>
      <c r="P162" s="101"/>
      <c r="Q162" s="101"/>
      <c r="R162" s="101"/>
      <c r="S162" s="101"/>
      <c r="T162" s="101"/>
      <c r="U162" s="101"/>
      <c r="V162" s="99"/>
      <c r="W162" s="99"/>
      <c r="X162" s="99"/>
      <c r="Y162" s="99"/>
      <c r="Z162" s="99"/>
      <c r="AB162" s="99"/>
      <c r="AC162" s="99"/>
      <c r="AD162" s="99"/>
      <c r="AE162" s="121"/>
      <c r="AF162" s="99"/>
      <c r="AG162" s="102"/>
      <c r="AH162" s="102"/>
      <c r="AI162" s="99"/>
      <c r="AQ162" s="99"/>
      <c r="AR162" s="99"/>
      <c r="AS162" s="99"/>
      <c r="AT162" s="99"/>
      <c r="AU162" s="99"/>
      <c r="AW162" s="99"/>
      <c r="AX162" s="99"/>
      <c r="AY162" s="99"/>
      <c r="AZ162" s="99"/>
      <c r="BA162" s="99"/>
      <c r="BB162" s="99"/>
      <c r="BC162" s="99"/>
    </row>
    <row r="163" spans="1:55" x14ac:dyDescent="0.25">
      <c r="A163" s="29">
        <v>153</v>
      </c>
      <c r="B163" s="32">
        <f t="shared" si="15"/>
        <v>0</v>
      </c>
      <c r="C163" s="32">
        <f t="shared" si="18"/>
        <v>0</v>
      </c>
      <c r="D163" s="32">
        <f t="shared" si="19"/>
        <v>0</v>
      </c>
      <c r="E163" s="32"/>
      <c r="F163" s="32">
        <f t="shared" si="16"/>
        <v>0</v>
      </c>
      <c r="G163" s="32"/>
      <c r="H163" s="32"/>
      <c r="I163" s="32"/>
      <c r="J163" s="32">
        <f t="shared" si="14"/>
        <v>0</v>
      </c>
      <c r="K163" s="80">
        <f t="shared" ca="1" si="17"/>
        <v>49126</v>
      </c>
      <c r="M163" s="99"/>
      <c r="O163" s="101"/>
      <c r="P163" s="101"/>
      <c r="Q163" s="101"/>
      <c r="R163" s="101"/>
      <c r="S163" s="101"/>
      <c r="T163" s="101"/>
      <c r="U163" s="101"/>
      <c r="V163" s="99"/>
      <c r="W163" s="99"/>
      <c r="X163" s="99"/>
      <c r="Y163" s="99"/>
      <c r="Z163" s="99"/>
      <c r="AB163" s="99"/>
      <c r="AC163" s="99"/>
      <c r="AD163" s="99"/>
      <c r="AE163" s="121"/>
      <c r="AF163" s="99"/>
      <c r="AG163" s="102"/>
      <c r="AH163" s="102"/>
      <c r="AI163" s="99"/>
      <c r="AQ163" s="99"/>
      <c r="AR163" s="99"/>
      <c r="AS163" s="99"/>
      <c r="AT163" s="99"/>
      <c r="AU163" s="99"/>
      <c r="AW163" s="99"/>
      <c r="AX163" s="99"/>
      <c r="AY163" s="99"/>
      <c r="AZ163" s="99"/>
      <c r="BA163" s="99"/>
      <c r="BB163" s="99"/>
      <c r="BC163" s="99"/>
    </row>
    <row r="164" spans="1:55" x14ac:dyDescent="0.25">
      <c r="A164" s="29">
        <v>154</v>
      </c>
      <c r="B164" s="32">
        <f t="shared" si="15"/>
        <v>0</v>
      </c>
      <c r="C164" s="32">
        <f t="shared" si="18"/>
        <v>0</v>
      </c>
      <c r="D164" s="32">
        <f t="shared" si="19"/>
        <v>0</v>
      </c>
      <c r="E164" s="32"/>
      <c r="F164" s="32">
        <f t="shared" si="16"/>
        <v>0</v>
      </c>
      <c r="G164" s="32"/>
      <c r="H164" s="32"/>
      <c r="I164" s="32"/>
      <c r="J164" s="32">
        <f t="shared" si="14"/>
        <v>0</v>
      </c>
      <c r="K164" s="80">
        <f t="shared" ca="1" si="17"/>
        <v>49157</v>
      </c>
      <c r="M164" s="99"/>
      <c r="O164" s="101"/>
      <c r="P164" s="101"/>
      <c r="Q164" s="101"/>
      <c r="R164" s="101"/>
      <c r="S164" s="101"/>
      <c r="T164" s="101"/>
      <c r="U164" s="101"/>
      <c r="V164" s="99"/>
      <c r="W164" s="99"/>
      <c r="X164" s="99"/>
      <c r="Y164" s="99"/>
      <c r="Z164" s="99"/>
      <c r="AB164" s="99"/>
      <c r="AC164" s="99"/>
      <c r="AD164" s="99"/>
      <c r="AE164" s="121"/>
      <c r="AF164" s="99"/>
      <c r="AG164" s="102"/>
      <c r="AH164" s="102"/>
      <c r="AI164" s="99"/>
      <c r="AQ164" s="99"/>
      <c r="AR164" s="99"/>
      <c r="AS164" s="99"/>
      <c r="AT164" s="99"/>
      <c r="AU164" s="99"/>
      <c r="AW164" s="99"/>
      <c r="AX164" s="99"/>
      <c r="AY164" s="99"/>
      <c r="AZ164" s="99"/>
      <c r="BA164" s="99"/>
      <c r="BB164" s="99"/>
      <c r="BC164" s="99"/>
    </row>
    <row r="165" spans="1:55" x14ac:dyDescent="0.25">
      <c r="A165" s="29">
        <v>155</v>
      </c>
      <c r="B165" s="32">
        <f t="shared" si="15"/>
        <v>0</v>
      </c>
      <c r="C165" s="32">
        <f t="shared" si="18"/>
        <v>0</v>
      </c>
      <c r="D165" s="32">
        <f t="shared" si="19"/>
        <v>0</v>
      </c>
      <c r="E165" s="32"/>
      <c r="F165" s="32">
        <f t="shared" si="16"/>
        <v>0</v>
      </c>
      <c r="G165" s="32"/>
      <c r="H165" s="32"/>
      <c r="I165" s="32"/>
      <c r="J165" s="32">
        <f t="shared" si="14"/>
        <v>0</v>
      </c>
      <c r="K165" s="80">
        <f t="shared" ca="1" si="17"/>
        <v>49188</v>
      </c>
      <c r="M165" s="99"/>
      <c r="O165" s="101"/>
      <c r="P165" s="101"/>
      <c r="Q165" s="101"/>
      <c r="R165" s="101"/>
      <c r="S165" s="101"/>
      <c r="T165" s="101"/>
      <c r="U165" s="101"/>
      <c r="V165" s="99"/>
      <c r="W165" s="99"/>
      <c r="X165" s="99"/>
      <c r="Y165" s="99"/>
      <c r="Z165" s="99"/>
      <c r="AB165" s="99"/>
      <c r="AC165" s="99"/>
      <c r="AD165" s="99"/>
      <c r="AE165" s="121"/>
      <c r="AF165" s="99"/>
      <c r="AG165" s="102"/>
      <c r="AH165" s="102"/>
      <c r="AI165" s="99"/>
      <c r="AQ165" s="99"/>
      <c r="AR165" s="99"/>
      <c r="AS165" s="99"/>
      <c r="AT165" s="99"/>
      <c r="AU165" s="99"/>
      <c r="AW165" s="99"/>
      <c r="AX165" s="99"/>
      <c r="AY165" s="99"/>
      <c r="AZ165" s="99"/>
      <c r="BA165" s="99"/>
      <c r="BB165" s="99"/>
      <c r="BC165" s="99"/>
    </row>
    <row r="166" spans="1:55" x14ac:dyDescent="0.25">
      <c r="A166" s="29">
        <v>156</v>
      </c>
      <c r="B166" s="32">
        <f t="shared" si="15"/>
        <v>0</v>
      </c>
      <c r="C166" s="32">
        <f t="shared" si="18"/>
        <v>0</v>
      </c>
      <c r="D166" s="32">
        <f t="shared" si="19"/>
        <v>0</v>
      </c>
      <c r="E166" s="32"/>
      <c r="F166" s="32">
        <f t="shared" si="16"/>
        <v>0</v>
      </c>
      <c r="G166" s="67">
        <f>IF(B166&gt;0,B166*$J$2,0)</f>
        <v>0</v>
      </c>
      <c r="H166" s="67">
        <f>IF(B166&gt;0,H154,0)</f>
        <v>0</v>
      </c>
      <c r="I166" s="32"/>
      <c r="J166" s="32">
        <f t="shared" si="14"/>
        <v>0</v>
      </c>
      <c r="K166" s="80">
        <f t="shared" ca="1" si="17"/>
        <v>49218</v>
      </c>
      <c r="M166" s="99"/>
      <c r="O166" s="101"/>
      <c r="P166" s="101"/>
      <c r="Q166" s="101"/>
      <c r="R166" s="101"/>
      <c r="S166" s="101"/>
      <c r="T166" s="101"/>
      <c r="U166" s="101"/>
      <c r="V166" s="99"/>
      <c r="W166" s="99"/>
      <c r="X166" s="99"/>
      <c r="Y166" s="99"/>
      <c r="Z166" s="99"/>
      <c r="AB166" s="99"/>
      <c r="AC166" s="99"/>
      <c r="AD166" s="99"/>
      <c r="AE166" s="121"/>
      <c r="AF166" s="99"/>
      <c r="AG166" s="102"/>
      <c r="AH166" s="102"/>
      <c r="AI166" s="99"/>
      <c r="AQ166" s="99"/>
      <c r="AR166" s="99"/>
      <c r="AS166" s="99"/>
      <c r="AT166" s="99"/>
      <c r="AU166" s="99"/>
      <c r="AW166" s="99"/>
      <c r="AX166" s="99"/>
      <c r="AY166" s="99"/>
      <c r="AZ166" s="99"/>
      <c r="BA166" s="99"/>
      <c r="BB166" s="99"/>
      <c r="BC166" s="99"/>
    </row>
    <row r="167" spans="1:55" x14ac:dyDescent="0.25">
      <c r="A167" s="29">
        <v>157</v>
      </c>
      <c r="B167" s="32">
        <f t="shared" si="15"/>
        <v>0</v>
      </c>
      <c r="C167" s="32">
        <f t="shared" si="18"/>
        <v>0</v>
      </c>
      <c r="D167" s="32">
        <f t="shared" si="19"/>
        <v>0</v>
      </c>
      <c r="E167" s="32"/>
      <c r="F167" s="32">
        <f t="shared" si="16"/>
        <v>0</v>
      </c>
      <c r="G167" s="32"/>
      <c r="H167" s="32"/>
      <c r="I167" s="32"/>
      <c r="J167" s="32">
        <f t="shared" si="14"/>
        <v>0</v>
      </c>
      <c r="K167" s="80">
        <f t="shared" ca="1" si="17"/>
        <v>49249</v>
      </c>
      <c r="M167" s="99"/>
      <c r="O167" s="101"/>
      <c r="P167" s="101"/>
      <c r="Q167" s="101"/>
      <c r="R167" s="101"/>
      <c r="S167" s="101"/>
      <c r="T167" s="101"/>
      <c r="U167" s="101"/>
      <c r="V167" s="99"/>
      <c r="W167" s="99"/>
      <c r="X167" s="99"/>
      <c r="Y167" s="99"/>
      <c r="Z167" s="99"/>
      <c r="AB167" s="99"/>
      <c r="AC167" s="99"/>
      <c r="AD167" s="99"/>
      <c r="AE167" s="121"/>
      <c r="AF167" s="99"/>
      <c r="AG167" s="102"/>
      <c r="AH167" s="102"/>
      <c r="AI167" s="99"/>
      <c r="AQ167" s="99"/>
      <c r="AR167" s="99"/>
      <c r="AS167" s="99"/>
      <c r="AT167" s="99"/>
      <c r="AU167" s="99"/>
      <c r="AW167" s="99"/>
      <c r="AX167" s="99"/>
      <c r="AY167" s="99"/>
      <c r="AZ167" s="99"/>
      <c r="BA167" s="99"/>
      <c r="BB167" s="99"/>
      <c r="BC167" s="99"/>
    </row>
    <row r="168" spans="1:55" x14ac:dyDescent="0.25">
      <c r="A168" s="29">
        <v>158</v>
      </c>
      <c r="B168" s="32">
        <f t="shared" si="15"/>
        <v>0</v>
      </c>
      <c r="C168" s="32">
        <f t="shared" si="18"/>
        <v>0</v>
      </c>
      <c r="D168" s="32">
        <f t="shared" si="19"/>
        <v>0</v>
      </c>
      <c r="E168" s="32"/>
      <c r="F168" s="32">
        <f t="shared" si="16"/>
        <v>0</v>
      </c>
      <c r="G168" s="32"/>
      <c r="H168" s="32"/>
      <c r="I168" s="32"/>
      <c r="J168" s="32">
        <f t="shared" si="14"/>
        <v>0</v>
      </c>
      <c r="K168" s="80">
        <f t="shared" ca="1" si="17"/>
        <v>49279</v>
      </c>
      <c r="M168" s="99"/>
      <c r="O168" s="101"/>
      <c r="P168" s="101"/>
      <c r="Q168" s="101"/>
      <c r="R168" s="101"/>
      <c r="S168" s="101"/>
      <c r="T168" s="101"/>
      <c r="U168" s="101"/>
      <c r="V168" s="99"/>
      <c r="W168" s="99"/>
      <c r="X168" s="99"/>
      <c r="Y168" s="99"/>
      <c r="Z168" s="99"/>
      <c r="AB168" s="99"/>
      <c r="AC168" s="99"/>
      <c r="AD168" s="99"/>
      <c r="AE168" s="121"/>
      <c r="AF168" s="99"/>
      <c r="AG168" s="102"/>
      <c r="AH168" s="102"/>
      <c r="AI168" s="99"/>
      <c r="AQ168" s="99"/>
      <c r="AR168" s="99"/>
      <c r="AS168" s="99"/>
      <c r="AT168" s="99"/>
      <c r="AU168" s="99"/>
      <c r="AW168" s="99"/>
      <c r="AX168" s="99"/>
      <c r="AY168" s="99"/>
      <c r="AZ168" s="99"/>
      <c r="BA168" s="99"/>
      <c r="BB168" s="99"/>
      <c r="BC168" s="99"/>
    </row>
    <row r="169" spans="1:55" x14ac:dyDescent="0.25">
      <c r="A169" s="29">
        <v>159</v>
      </c>
      <c r="B169" s="32">
        <f t="shared" si="15"/>
        <v>0</v>
      </c>
      <c r="C169" s="32">
        <f t="shared" si="18"/>
        <v>0</v>
      </c>
      <c r="D169" s="32">
        <f t="shared" si="19"/>
        <v>0</v>
      </c>
      <c r="E169" s="32"/>
      <c r="F169" s="32">
        <f t="shared" si="16"/>
        <v>0</v>
      </c>
      <c r="G169" s="32"/>
      <c r="H169" s="32"/>
      <c r="I169" s="32"/>
      <c r="J169" s="32">
        <f t="shared" si="14"/>
        <v>0</v>
      </c>
      <c r="K169" s="80">
        <f t="shared" ca="1" si="17"/>
        <v>49310</v>
      </c>
      <c r="M169" s="99"/>
      <c r="O169" s="101"/>
      <c r="P169" s="101"/>
      <c r="Q169" s="101"/>
      <c r="R169" s="101"/>
      <c r="S169" s="101"/>
      <c r="T169" s="101"/>
      <c r="U169" s="101"/>
      <c r="V169" s="99"/>
      <c r="W169" s="99"/>
      <c r="X169" s="99"/>
      <c r="Y169" s="99"/>
      <c r="Z169" s="99"/>
      <c r="AB169" s="99"/>
      <c r="AC169" s="99"/>
      <c r="AD169" s="99"/>
      <c r="AE169" s="121"/>
      <c r="AF169" s="99"/>
      <c r="AG169" s="102"/>
      <c r="AH169" s="102"/>
      <c r="AI169" s="99"/>
      <c r="AQ169" s="99"/>
      <c r="AR169" s="99"/>
      <c r="AS169" s="99"/>
      <c r="AT169" s="99"/>
      <c r="AU169" s="99"/>
      <c r="AW169" s="99"/>
      <c r="AX169" s="99"/>
      <c r="AY169" s="99"/>
      <c r="AZ169" s="99"/>
      <c r="BA169" s="99"/>
      <c r="BB169" s="99"/>
      <c r="BC169" s="99"/>
    </row>
    <row r="170" spans="1:55" x14ac:dyDescent="0.25">
      <c r="A170" s="29">
        <v>160</v>
      </c>
      <c r="B170" s="32">
        <f t="shared" si="15"/>
        <v>0</v>
      </c>
      <c r="C170" s="32">
        <f t="shared" si="18"/>
        <v>0</v>
      </c>
      <c r="D170" s="32">
        <f t="shared" si="19"/>
        <v>0</v>
      </c>
      <c r="E170" s="32"/>
      <c r="F170" s="32">
        <f t="shared" si="16"/>
        <v>0</v>
      </c>
      <c r="G170" s="32"/>
      <c r="H170" s="32"/>
      <c r="I170" s="32"/>
      <c r="J170" s="32">
        <f t="shared" si="14"/>
        <v>0</v>
      </c>
      <c r="K170" s="80">
        <f t="shared" ca="1" si="17"/>
        <v>49341</v>
      </c>
      <c r="M170" s="99"/>
      <c r="O170" s="101"/>
      <c r="P170" s="101"/>
      <c r="Q170" s="101"/>
      <c r="R170" s="101"/>
      <c r="S170" s="101"/>
      <c r="T170" s="101"/>
      <c r="U170" s="101"/>
      <c r="V170" s="99"/>
      <c r="W170" s="99"/>
      <c r="X170" s="99"/>
      <c r="Y170" s="99"/>
      <c r="Z170" s="99"/>
      <c r="AB170" s="99"/>
      <c r="AC170" s="99"/>
      <c r="AD170" s="99"/>
      <c r="AE170" s="121"/>
      <c r="AF170" s="99"/>
      <c r="AG170" s="102"/>
      <c r="AH170" s="102"/>
      <c r="AI170" s="99"/>
      <c r="AQ170" s="99"/>
      <c r="AR170" s="99"/>
      <c r="AS170" s="99"/>
      <c r="AT170" s="99"/>
      <c r="AU170" s="99"/>
      <c r="AW170" s="99"/>
      <c r="AX170" s="99"/>
      <c r="AY170" s="99"/>
      <c r="AZ170" s="99"/>
      <c r="BA170" s="99"/>
      <c r="BB170" s="99"/>
      <c r="BC170" s="99"/>
    </row>
    <row r="171" spans="1:55" x14ac:dyDescent="0.25">
      <c r="A171" s="29">
        <v>161</v>
      </c>
      <c r="B171" s="32">
        <f t="shared" si="15"/>
        <v>0</v>
      </c>
      <c r="C171" s="32">
        <f t="shared" si="18"/>
        <v>0</v>
      </c>
      <c r="D171" s="32">
        <f t="shared" si="19"/>
        <v>0</v>
      </c>
      <c r="E171" s="32"/>
      <c r="F171" s="32">
        <f t="shared" si="16"/>
        <v>0</v>
      </c>
      <c r="G171" s="32"/>
      <c r="H171" s="32"/>
      <c r="I171" s="32"/>
      <c r="J171" s="32">
        <f t="shared" si="14"/>
        <v>0</v>
      </c>
      <c r="K171" s="80">
        <f t="shared" ca="1" si="17"/>
        <v>49369</v>
      </c>
      <c r="M171" s="99"/>
      <c r="O171" s="101"/>
      <c r="P171" s="101"/>
      <c r="Q171" s="101"/>
      <c r="R171" s="101"/>
      <c r="S171" s="101"/>
      <c r="T171" s="101"/>
      <c r="U171" s="101"/>
      <c r="V171" s="99"/>
      <c r="W171" s="99"/>
      <c r="X171" s="99"/>
      <c r="Y171" s="99"/>
      <c r="Z171" s="99"/>
      <c r="AB171" s="99"/>
      <c r="AC171" s="99"/>
      <c r="AD171" s="99"/>
      <c r="AE171" s="121"/>
      <c r="AF171" s="99"/>
      <c r="AG171" s="102"/>
      <c r="AH171" s="102"/>
      <c r="AI171" s="99"/>
      <c r="AQ171" s="99"/>
      <c r="AR171" s="99"/>
      <c r="AS171" s="99"/>
      <c r="AT171" s="99"/>
      <c r="AU171" s="99"/>
      <c r="AW171" s="99"/>
      <c r="AX171" s="99"/>
      <c r="AY171" s="99"/>
      <c r="AZ171" s="99"/>
      <c r="BA171" s="99"/>
      <c r="BB171" s="99"/>
      <c r="BC171" s="99"/>
    </row>
    <row r="172" spans="1:55" x14ac:dyDescent="0.25">
      <c r="A172" s="29">
        <v>162</v>
      </c>
      <c r="B172" s="32">
        <f t="shared" si="15"/>
        <v>0</v>
      </c>
      <c r="C172" s="32">
        <f t="shared" si="18"/>
        <v>0</v>
      </c>
      <c r="D172" s="32">
        <f t="shared" si="19"/>
        <v>0</v>
      </c>
      <c r="E172" s="32"/>
      <c r="F172" s="32">
        <f t="shared" si="16"/>
        <v>0</v>
      </c>
      <c r="G172" s="32"/>
      <c r="H172" s="32"/>
      <c r="I172" s="32"/>
      <c r="J172" s="32">
        <f t="shared" si="14"/>
        <v>0</v>
      </c>
      <c r="K172" s="80">
        <f t="shared" ca="1" si="17"/>
        <v>49400</v>
      </c>
      <c r="M172" s="99"/>
      <c r="O172" s="101"/>
      <c r="P172" s="101"/>
      <c r="Q172" s="101"/>
      <c r="R172" s="101"/>
      <c r="S172" s="101"/>
      <c r="T172" s="101"/>
      <c r="U172" s="101"/>
      <c r="V172" s="99"/>
      <c r="W172" s="99"/>
      <c r="X172" s="99"/>
      <c r="Y172" s="99"/>
      <c r="Z172" s="99"/>
      <c r="AB172" s="99"/>
      <c r="AC172" s="99"/>
      <c r="AD172" s="99"/>
      <c r="AE172" s="121"/>
      <c r="AF172" s="99"/>
      <c r="AG172" s="102"/>
      <c r="AH172" s="102"/>
      <c r="AI172" s="99"/>
      <c r="AQ172" s="99"/>
      <c r="AR172" s="99"/>
      <c r="AS172" s="99"/>
      <c r="AT172" s="99"/>
      <c r="AU172" s="99"/>
      <c r="AW172" s="99"/>
      <c r="AX172" s="99"/>
      <c r="AY172" s="99"/>
      <c r="AZ172" s="99"/>
      <c r="BA172" s="99"/>
      <c r="BB172" s="99"/>
      <c r="BC172" s="99"/>
    </row>
    <row r="173" spans="1:55" x14ac:dyDescent="0.25">
      <c r="A173" s="29">
        <v>163</v>
      </c>
      <c r="B173" s="32">
        <f t="shared" si="15"/>
        <v>0</v>
      </c>
      <c r="C173" s="32">
        <f t="shared" si="18"/>
        <v>0</v>
      </c>
      <c r="D173" s="32">
        <f t="shared" si="19"/>
        <v>0</v>
      </c>
      <c r="E173" s="32"/>
      <c r="F173" s="32">
        <f t="shared" si="16"/>
        <v>0</v>
      </c>
      <c r="G173" s="32"/>
      <c r="H173" s="32"/>
      <c r="I173" s="32"/>
      <c r="J173" s="32">
        <f t="shared" si="14"/>
        <v>0</v>
      </c>
      <c r="K173" s="80">
        <f t="shared" ca="1" si="17"/>
        <v>49430</v>
      </c>
      <c r="M173" s="99"/>
      <c r="O173" s="101"/>
      <c r="P173" s="101"/>
      <c r="Q173" s="101"/>
      <c r="R173" s="101"/>
      <c r="S173" s="101"/>
      <c r="T173" s="101"/>
      <c r="U173" s="101"/>
      <c r="V173" s="99"/>
      <c r="W173" s="99"/>
      <c r="X173" s="99"/>
      <c r="Y173" s="99"/>
      <c r="Z173" s="99"/>
      <c r="AB173" s="99"/>
      <c r="AC173" s="99"/>
      <c r="AD173" s="99"/>
      <c r="AE173" s="121"/>
      <c r="AF173" s="99"/>
      <c r="AG173" s="102"/>
      <c r="AH173" s="102"/>
      <c r="AI173" s="99"/>
      <c r="AQ173" s="99"/>
      <c r="AR173" s="99"/>
      <c r="AS173" s="99"/>
      <c r="AT173" s="99"/>
      <c r="AU173" s="99"/>
      <c r="AW173" s="99"/>
      <c r="AX173" s="99"/>
      <c r="AY173" s="99"/>
      <c r="AZ173" s="99"/>
      <c r="BA173" s="99"/>
      <c r="BB173" s="99"/>
      <c r="BC173" s="99"/>
    </row>
    <row r="174" spans="1:55" x14ac:dyDescent="0.25">
      <c r="A174" s="29">
        <v>164</v>
      </c>
      <c r="B174" s="32">
        <f t="shared" si="15"/>
        <v>0</v>
      </c>
      <c r="C174" s="32">
        <f t="shared" si="18"/>
        <v>0</v>
      </c>
      <c r="D174" s="32">
        <f t="shared" si="19"/>
        <v>0</v>
      </c>
      <c r="E174" s="32"/>
      <c r="F174" s="32">
        <f t="shared" si="16"/>
        <v>0</v>
      </c>
      <c r="G174" s="32"/>
      <c r="H174" s="32"/>
      <c r="I174" s="32"/>
      <c r="J174" s="32">
        <f t="shared" si="14"/>
        <v>0</v>
      </c>
      <c r="K174" s="80">
        <f t="shared" ca="1" si="17"/>
        <v>49461</v>
      </c>
      <c r="M174" s="99"/>
      <c r="O174" s="101"/>
      <c r="P174" s="101"/>
      <c r="Q174" s="101"/>
      <c r="R174" s="101"/>
      <c r="S174" s="101"/>
      <c r="T174" s="101"/>
      <c r="U174" s="101"/>
      <c r="V174" s="99"/>
      <c r="W174" s="99"/>
      <c r="X174" s="99"/>
      <c r="Y174" s="99"/>
      <c r="Z174" s="99"/>
      <c r="AB174" s="99"/>
      <c r="AC174" s="99"/>
      <c r="AD174" s="99"/>
      <c r="AE174" s="121"/>
      <c r="AF174" s="99"/>
      <c r="AG174" s="102"/>
      <c r="AH174" s="102"/>
      <c r="AI174" s="99"/>
      <c r="AQ174" s="99"/>
      <c r="AR174" s="99"/>
      <c r="AS174" s="99"/>
      <c r="AT174" s="99"/>
      <c r="AU174" s="99"/>
      <c r="AW174" s="99"/>
      <c r="AX174" s="99"/>
      <c r="AY174" s="99"/>
      <c r="AZ174" s="99"/>
      <c r="BA174" s="99"/>
      <c r="BB174" s="99"/>
      <c r="BC174" s="99"/>
    </row>
    <row r="175" spans="1:55" x14ac:dyDescent="0.25">
      <c r="A175" s="29">
        <v>165</v>
      </c>
      <c r="B175" s="32">
        <f t="shared" si="15"/>
        <v>0</v>
      </c>
      <c r="C175" s="32">
        <f t="shared" si="18"/>
        <v>0</v>
      </c>
      <c r="D175" s="32">
        <f t="shared" si="19"/>
        <v>0</v>
      </c>
      <c r="E175" s="32"/>
      <c r="F175" s="32">
        <f t="shared" si="16"/>
        <v>0</v>
      </c>
      <c r="G175" s="32"/>
      <c r="H175" s="32"/>
      <c r="I175" s="32"/>
      <c r="J175" s="32">
        <f t="shared" si="14"/>
        <v>0</v>
      </c>
      <c r="K175" s="80">
        <f t="shared" ca="1" si="17"/>
        <v>49491</v>
      </c>
      <c r="M175" s="99"/>
      <c r="O175" s="101"/>
      <c r="P175" s="101"/>
      <c r="Q175" s="101"/>
      <c r="R175" s="101"/>
      <c r="S175" s="101"/>
      <c r="T175" s="101"/>
      <c r="U175" s="101"/>
      <c r="V175" s="99"/>
      <c r="W175" s="99"/>
      <c r="X175" s="99"/>
      <c r="Y175" s="99"/>
      <c r="Z175" s="99"/>
      <c r="AB175" s="99"/>
      <c r="AC175" s="99"/>
      <c r="AD175" s="99"/>
      <c r="AE175" s="121"/>
      <c r="AF175" s="99"/>
      <c r="AG175" s="102"/>
      <c r="AH175" s="102"/>
      <c r="AI175" s="99"/>
      <c r="AQ175" s="99"/>
      <c r="AR175" s="99"/>
      <c r="AS175" s="99"/>
      <c r="AT175" s="99"/>
      <c r="AU175" s="99"/>
      <c r="AW175" s="99"/>
      <c r="AX175" s="99"/>
      <c r="AY175" s="99"/>
      <c r="AZ175" s="99"/>
      <c r="BA175" s="99"/>
      <c r="BB175" s="99"/>
      <c r="BC175" s="99"/>
    </row>
    <row r="176" spans="1:55" x14ac:dyDescent="0.25">
      <c r="A176" s="29">
        <v>166</v>
      </c>
      <c r="B176" s="32">
        <f t="shared" si="15"/>
        <v>0</v>
      </c>
      <c r="C176" s="32">
        <f t="shared" si="18"/>
        <v>0</v>
      </c>
      <c r="D176" s="32">
        <f t="shared" si="19"/>
        <v>0</v>
      </c>
      <c r="E176" s="32"/>
      <c r="F176" s="32">
        <f t="shared" si="16"/>
        <v>0</v>
      </c>
      <c r="G176" s="32"/>
      <c r="H176" s="32"/>
      <c r="I176" s="32"/>
      <c r="J176" s="32">
        <f t="shared" si="14"/>
        <v>0</v>
      </c>
      <c r="K176" s="80">
        <f t="shared" ca="1" si="17"/>
        <v>49522</v>
      </c>
      <c r="M176" s="99"/>
      <c r="O176" s="101"/>
      <c r="P176" s="101"/>
      <c r="Q176" s="101"/>
      <c r="R176" s="101"/>
      <c r="S176" s="101"/>
      <c r="T176" s="101"/>
      <c r="U176" s="101"/>
      <c r="V176" s="99"/>
      <c r="W176" s="99"/>
      <c r="X176" s="99"/>
      <c r="Y176" s="99"/>
      <c r="Z176" s="99"/>
      <c r="AB176" s="99"/>
      <c r="AC176" s="99"/>
      <c r="AD176" s="99"/>
      <c r="AE176" s="121"/>
      <c r="AF176" s="99"/>
      <c r="AG176" s="102"/>
      <c r="AH176" s="102"/>
      <c r="AI176" s="99"/>
      <c r="AQ176" s="99"/>
      <c r="AR176" s="99"/>
      <c r="AS176" s="99"/>
      <c r="AT176" s="99"/>
      <c r="AU176" s="99"/>
      <c r="AW176" s="99"/>
      <c r="AX176" s="99"/>
      <c r="AY176" s="99"/>
      <c r="AZ176" s="99"/>
      <c r="BA176" s="99"/>
      <c r="BB176" s="99"/>
      <c r="BC176" s="99"/>
    </row>
    <row r="177" spans="1:55" x14ac:dyDescent="0.25">
      <c r="A177" s="29">
        <v>167</v>
      </c>
      <c r="B177" s="32">
        <f t="shared" si="15"/>
        <v>0</v>
      </c>
      <c r="C177" s="32">
        <f t="shared" si="18"/>
        <v>0</v>
      </c>
      <c r="D177" s="32">
        <f t="shared" si="19"/>
        <v>0</v>
      </c>
      <c r="E177" s="32"/>
      <c r="F177" s="32">
        <f t="shared" si="16"/>
        <v>0</v>
      </c>
      <c r="G177" s="32"/>
      <c r="H177" s="32"/>
      <c r="I177" s="32"/>
      <c r="J177" s="32">
        <f t="shared" si="14"/>
        <v>0</v>
      </c>
      <c r="K177" s="80">
        <f t="shared" ca="1" si="17"/>
        <v>49553</v>
      </c>
      <c r="M177" s="99"/>
      <c r="O177" s="101"/>
      <c r="P177" s="101"/>
      <c r="Q177" s="101"/>
      <c r="R177" s="101"/>
      <c r="S177" s="101"/>
      <c r="T177" s="101"/>
      <c r="U177" s="101"/>
      <c r="V177" s="99"/>
      <c r="W177" s="99"/>
      <c r="X177" s="99"/>
      <c r="Y177" s="99"/>
      <c r="Z177" s="99"/>
      <c r="AB177" s="99"/>
      <c r="AC177" s="99"/>
      <c r="AD177" s="99"/>
      <c r="AE177" s="121"/>
      <c r="AF177" s="99"/>
      <c r="AG177" s="102"/>
      <c r="AH177" s="102"/>
      <c r="AI177" s="99"/>
      <c r="AQ177" s="99"/>
      <c r="AR177" s="99"/>
      <c r="AS177" s="99"/>
      <c r="AT177" s="99"/>
      <c r="AU177" s="99"/>
      <c r="AW177" s="99"/>
      <c r="AX177" s="99"/>
      <c r="AY177" s="99"/>
      <c r="AZ177" s="99"/>
      <c r="BA177" s="99"/>
      <c r="BB177" s="99"/>
      <c r="BC177" s="99"/>
    </row>
    <row r="178" spans="1:55" x14ac:dyDescent="0.25">
      <c r="A178" s="29">
        <v>168</v>
      </c>
      <c r="B178" s="32">
        <f t="shared" si="15"/>
        <v>0</v>
      </c>
      <c r="C178" s="32">
        <f t="shared" si="18"/>
        <v>0</v>
      </c>
      <c r="D178" s="32">
        <f t="shared" si="19"/>
        <v>0</v>
      </c>
      <c r="E178" s="32"/>
      <c r="F178" s="32">
        <f t="shared" si="16"/>
        <v>0</v>
      </c>
      <c r="G178" s="67">
        <f>IF(B178&gt;0,B178*$J$2,0)</f>
        <v>0</v>
      </c>
      <c r="H178" s="67">
        <f>IF(B178&gt;0,H166,0)</f>
        <v>0</v>
      </c>
      <c r="I178" s="32"/>
      <c r="J178" s="32">
        <f t="shared" si="14"/>
        <v>0</v>
      </c>
      <c r="K178" s="80">
        <f t="shared" ca="1" si="17"/>
        <v>49583</v>
      </c>
      <c r="M178" s="99"/>
      <c r="O178" s="101"/>
      <c r="P178" s="101"/>
      <c r="Q178" s="101"/>
      <c r="R178" s="101"/>
      <c r="S178" s="101"/>
      <c r="T178" s="101"/>
      <c r="U178" s="101"/>
      <c r="V178" s="99"/>
      <c r="W178" s="99"/>
      <c r="X178" s="99"/>
      <c r="Y178" s="99"/>
      <c r="Z178" s="99"/>
      <c r="AB178" s="99"/>
      <c r="AC178" s="99"/>
      <c r="AD178" s="99"/>
      <c r="AE178" s="121"/>
      <c r="AF178" s="99"/>
      <c r="AG178" s="102"/>
      <c r="AH178" s="102"/>
      <c r="AI178" s="99"/>
      <c r="AQ178" s="99"/>
      <c r="AR178" s="99"/>
      <c r="AS178" s="99"/>
      <c r="AT178" s="99"/>
      <c r="AU178" s="99"/>
      <c r="AW178" s="99"/>
      <c r="AX178" s="99"/>
      <c r="AY178" s="99"/>
      <c r="AZ178" s="99"/>
      <c r="BA178" s="99"/>
      <c r="BB178" s="99"/>
      <c r="BC178" s="99"/>
    </row>
    <row r="179" spans="1:55" x14ac:dyDescent="0.25">
      <c r="A179" s="29">
        <v>169</v>
      </c>
      <c r="B179" s="32">
        <f t="shared" si="15"/>
        <v>0</v>
      </c>
      <c r="C179" s="32">
        <f t="shared" si="18"/>
        <v>0</v>
      </c>
      <c r="D179" s="32">
        <f t="shared" si="19"/>
        <v>0</v>
      </c>
      <c r="E179" s="32"/>
      <c r="F179" s="32">
        <f t="shared" si="16"/>
        <v>0</v>
      </c>
      <c r="G179" s="32"/>
      <c r="H179" s="32"/>
      <c r="I179" s="32"/>
      <c r="J179" s="32">
        <f t="shared" si="14"/>
        <v>0</v>
      </c>
      <c r="K179" s="80">
        <f t="shared" ca="1" si="17"/>
        <v>49614</v>
      </c>
      <c r="M179" s="99"/>
      <c r="O179" s="101"/>
      <c r="P179" s="101"/>
      <c r="Q179" s="101"/>
      <c r="R179" s="101"/>
      <c r="S179" s="101"/>
      <c r="T179" s="101"/>
      <c r="U179" s="101"/>
      <c r="V179" s="99"/>
      <c r="W179" s="99"/>
      <c r="X179" s="99"/>
      <c r="Y179" s="99"/>
      <c r="Z179" s="99"/>
      <c r="AB179" s="99"/>
      <c r="AC179" s="99"/>
      <c r="AD179" s="99"/>
      <c r="AE179" s="121"/>
      <c r="AF179" s="99"/>
      <c r="AG179" s="102"/>
      <c r="AH179" s="102"/>
      <c r="AI179" s="99"/>
      <c r="AQ179" s="99"/>
      <c r="AR179" s="99"/>
      <c r="AS179" s="99"/>
      <c r="AT179" s="99"/>
      <c r="AU179" s="99"/>
      <c r="AW179" s="99"/>
      <c r="AX179" s="99"/>
      <c r="AY179" s="99"/>
      <c r="AZ179" s="99"/>
      <c r="BA179" s="99"/>
      <c r="BB179" s="99"/>
      <c r="BC179" s="99"/>
    </row>
    <row r="180" spans="1:55" x14ac:dyDescent="0.25">
      <c r="A180" s="29">
        <v>170</v>
      </c>
      <c r="B180" s="32">
        <f t="shared" si="15"/>
        <v>0</v>
      </c>
      <c r="C180" s="32">
        <f t="shared" si="18"/>
        <v>0</v>
      </c>
      <c r="D180" s="32">
        <f t="shared" si="19"/>
        <v>0</v>
      </c>
      <c r="E180" s="32"/>
      <c r="F180" s="32">
        <f t="shared" si="16"/>
        <v>0</v>
      </c>
      <c r="G180" s="32"/>
      <c r="H180" s="32"/>
      <c r="I180" s="32"/>
      <c r="J180" s="32">
        <f t="shared" si="14"/>
        <v>0</v>
      </c>
      <c r="K180" s="80">
        <f t="shared" ca="1" si="17"/>
        <v>49644</v>
      </c>
      <c r="M180" s="99"/>
      <c r="O180" s="101"/>
      <c r="P180" s="101"/>
      <c r="Q180" s="101"/>
      <c r="R180" s="101"/>
      <c r="S180" s="101"/>
      <c r="T180" s="101"/>
      <c r="U180" s="101"/>
      <c r="V180" s="99"/>
      <c r="W180" s="99"/>
      <c r="X180" s="99"/>
      <c r="Y180" s="99"/>
      <c r="Z180" s="99"/>
      <c r="AB180" s="99"/>
      <c r="AC180" s="99"/>
      <c r="AD180" s="99"/>
      <c r="AE180" s="121"/>
      <c r="AF180" s="99"/>
      <c r="AG180" s="102"/>
      <c r="AH180" s="102"/>
      <c r="AI180" s="99"/>
      <c r="AQ180" s="99"/>
      <c r="AR180" s="99"/>
      <c r="AS180" s="99"/>
      <c r="AT180" s="99"/>
      <c r="AU180" s="99"/>
      <c r="AW180" s="99"/>
      <c r="AX180" s="99"/>
      <c r="AY180" s="99"/>
      <c r="AZ180" s="99"/>
      <c r="BA180" s="99"/>
      <c r="BB180" s="99"/>
      <c r="BC180" s="99"/>
    </row>
    <row r="181" spans="1:55" x14ac:dyDescent="0.25">
      <c r="A181" s="29">
        <v>171</v>
      </c>
      <c r="B181" s="32">
        <f t="shared" si="15"/>
        <v>0</v>
      </c>
      <c r="C181" s="32">
        <f t="shared" si="18"/>
        <v>0</v>
      </c>
      <c r="D181" s="32">
        <f t="shared" si="19"/>
        <v>0</v>
      </c>
      <c r="E181" s="32"/>
      <c r="F181" s="32">
        <f t="shared" si="16"/>
        <v>0</v>
      </c>
      <c r="G181" s="32"/>
      <c r="H181" s="32"/>
      <c r="I181" s="32"/>
      <c r="J181" s="32">
        <f t="shared" si="14"/>
        <v>0</v>
      </c>
      <c r="K181" s="80">
        <f t="shared" ca="1" si="17"/>
        <v>49675</v>
      </c>
      <c r="M181" s="99"/>
      <c r="O181" s="101"/>
      <c r="P181" s="101"/>
      <c r="Q181" s="101"/>
      <c r="R181" s="101"/>
      <c r="S181" s="101"/>
      <c r="T181" s="101"/>
      <c r="U181" s="101"/>
      <c r="V181" s="99"/>
      <c r="W181" s="99"/>
      <c r="X181" s="99"/>
      <c r="Y181" s="99"/>
      <c r="Z181" s="99"/>
      <c r="AB181" s="99"/>
      <c r="AC181" s="99"/>
      <c r="AD181" s="99"/>
      <c r="AE181" s="121"/>
      <c r="AF181" s="99"/>
      <c r="AG181" s="102"/>
      <c r="AH181" s="102"/>
      <c r="AI181" s="99"/>
      <c r="AQ181" s="99"/>
      <c r="AR181" s="99"/>
      <c r="AS181" s="99"/>
      <c r="AT181" s="99"/>
      <c r="AU181" s="99"/>
      <c r="AW181" s="99"/>
      <c r="AX181" s="99"/>
      <c r="AY181" s="99"/>
      <c r="AZ181" s="99"/>
      <c r="BA181" s="99"/>
      <c r="BB181" s="99"/>
      <c r="BC181" s="99"/>
    </row>
    <row r="182" spans="1:55" x14ac:dyDescent="0.25">
      <c r="A182" s="29">
        <v>172</v>
      </c>
      <c r="B182" s="32">
        <f t="shared" si="15"/>
        <v>0</v>
      </c>
      <c r="C182" s="32">
        <f t="shared" si="18"/>
        <v>0</v>
      </c>
      <c r="D182" s="32">
        <f t="shared" si="19"/>
        <v>0</v>
      </c>
      <c r="E182" s="32"/>
      <c r="F182" s="32">
        <f t="shared" si="16"/>
        <v>0</v>
      </c>
      <c r="G182" s="32"/>
      <c r="H182" s="32"/>
      <c r="I182" s="32"/>
      <c r="J182" s="32">
        <f t="shared" si="14"/>
        <v>0</v>
      </c>
      <c r="K182" s="80">
        <f t="shared" ca="1" si="17"/>
        <v>49706</v>
      </c>
      <c r="M182" s="99"/>
      <c r="O182" s="101"/>
      <c r="P182" s="101"/>
      <c r="Q182" s="101"/>
      <c r="R182" s="101"/>
      <c r="S182" s="101"/>
      <c r="T182" s="101"/>
      <c r="U182" s="101"/>
      <c r="V182" s="99"/>
      <c r="W182" s="99"/>
      <c r="X182" s="99"/>
      <c r="Y182" s="99"/>
      <c r="Z182" s="99"/>
      <c r="AB182" s="99"/>
      <c r="AC182" s="99"/>
      <c r="AD182" s="99"/>
      <c r="AE182" s="121"/>
      <c r="AF182" s="99"/>
      <c r="AG182" s="102"/>
      <c r="AH182" s="102"/>
      <c r="AI182" s="99"/>
      <c r="AQ182" s="99"/>
      <c r="AR182" s="99"/>
      <c r="AS182" s="99"/>
      <c r="AT182" s="99"/>
      <c r="AU182" s="99"/>
      <c r="AW182" s="99"/>
      <c r="AX182" s="99"/>
      <c r="AY182" s="99"/>
      <c r="AZ182" s="99"/>
      <c r="BA182" s="99"/>
      <c r="BB182" s="99"/>
      <c r="BC182" s="99"/>
    </row>
    <row r="183" spans="1:55" x14ac:dyDescent="0.25">
      <c r="A183" s="29">
        <v>173</v>
      </c>
      <c r="B183" s="32">
        <f t="shared" si="15"/>
        <v>0</v>
      </c>
      <c r="C183" s="32">
        <f t="shared" si="18"/>
        <v>0</v>
      </c>
      <c r="D183" s="32">
        <f t="shared" si="19"/>
        <v>0</v>
      </c>
      <c r="E183" s="32"/>
      <c r="F183" s="32">
        <f t="shared" si="16"/>
        <v>0</v>
      </c>
      <c r="G183" s="32"/>
      <c r="H183" s="32"/>
      <c r="I183" s="32"/>
      <c r="J183" s="32">
        <f t="shared" si="14"/>
        <v>0</v>
      </c>
      <c r="K183" s="80">
        <f t="shared" ca="1" si="17"/>
        <v>49735</v>
      </c>
      <c r="M183" s="99"/>
      <c r="O183" s="101"/>
      <c r="P183" s="101"/>
      <c r="Q183" s="101"/>
      <c r="R183" s="101"/>
      <c r="S183" s="101"/>
      <c r="T183" s="101"/>
      <c r="U183" s="101"/>
      <c r="V183" s="99"/>
      <c r="W183" s="99"/>
      <c r="X183" s="99"/>
      <c r="Y183" s="99"/>
      <c r="Z183" s="99"/>
      <c r="AB183" s="99"/>
      <c r="AC183" s="99"/>
      <c r="AD183" s="99"/>
      <c r="AE183" s="121"/>
      <c r="AF183" s="99"/>
      <c r="AG183" s="102"/>
      <c r="AH183" s="102"/>
      <c r="AI183" s="99"/>
      <c r="AQ183" s="99"/>
      <c r="AR183" s="99"/>
      <c r="AS183" s="99"/>
      <c r="AT183" s="99"/>
      <c r="AU183" s="99"/>
      <c r="AW183" s="99"/>
      <c r="AX183" s="99"/>
      <c r="AY183" s="99"/>
      <c r="AZ183" s="99"/>
      <c r="BA183" s="99"/>
      <c r="BB183" s="99"/>
      <c r="BC183" s="99"/>
    </row>
    <row r="184" spans="1:55" x14ac:dyDescent="0.25">
      <c r="A184" s="29">
        <v>174</v>
      </c>
      <c r="B184" s="32">
        <f t="shared" si="15"/>
        <v>0</v>
      </c>
      <c r="C184" s="32">
        <f t="shared" si="18"/>
        <v>0</v>
      </c>
      <c r="D184" s="32">
        <f t="shared" si="19"/>
        <v>0</v>
      </c>
      <c r="E184" s="32"/>
      <c r="F184" s="32">
        <f t="shared" si="16"/>
        <v>0</v>
      </c>
      <c r="G184" s="32"/>
      <c r="H184" s="32"/>
      <c r="I184" s="32"/>
      <c r="J184" s="32">
        <f t="shared" si="14"/>
        <v>0</v>
      </c>
      <c r="K184" s="80">
        <f t="shared" ca="1" si="17"/>
        <v>49766</v>
      </c>
      <c r="M184" s="99"/>
      <c r="O184" s="101"/>
      <c r="P184" s="101"/>
      <c r="Q184" s="101"/>
      <c r="R184" s="101"/>
      <c r="S184" s="101"/>
      <c r="T184" s="101"/>
      <c r="U184" s="101"/>
      <c r="V184" s="99"/>
      <c r="W184" s="99"/>
      <c r="X184" s="99"/>
      <c r="Y184" s="99"/>
      <c r="Z184" s="99"/>
      <c r="AB184" s="99"/>
      <c r="AC184" s="99"/>
      <c r="AD184" s="99"/>
      <c r="AE184" s="121"/>
      <c r="AF184" s="99"/>
      <c r="AG184" s="102"/>
      <c r="AH184" s="102"/>
      <c r="AI184" s="99"/>
      <c r="AQ184" s="99"/>
      <c r="AR184" s="99"/>
      <c r="AS184" s="99"/>
      <c r="AT184" s="99"/>
      <c r="AU184" s="99"/>
      <c r="AW184" s="99"/>
      <c r="AX184" s="99"/>
      <c r="AY184" s="99"/>
      <c r="AZ184" s="99"/>
      <c r="BA184" s="99"/>
      <c r="BB184" s="99"/>
      <c r="BC184" s="99"/>
    </row>
    <row r="185" spans="1:55" x14ac:dyDescent="0.25">
      <c r="A185" s="29">
        <v>175</v>
      </c>
      <c r="B185" s="32">
        <f t="shared" si="15"/>
        <v>0</v>
      </c>
      <c r="C185" s="32">
        <f t="shared" si="18"/>
        <v>0</v>
      </c>
      <c r="D185" s="32">
        <f t="shared" si="19"/>
        <v>0</v>
      </c>
      <c r="E185" s="32"/>
      <c r="F185" s="32">
        <f t="shared" si="16"/>
        <v>0</v>
      </c>
      <c r="G185" s="32"/>
      <c r="H185" s="32"/>
      <c r="I185" s="32"/>
      <c r="J185" s="32">
        <f t="shared" si="14"/>
        <v>0</v>
      </c>
      <c r="K185" s="80">
        <f t="shared" ca="1" si="17"/>
        <v>49796</v>
      </c>
      <c r="M185" s="99"/>
      <c r="O185" s="101"/>
      <c r="P185" s="101"/>
      <c r="Q185" s="101"/>
      <c r="R185" s="101"/>
      <c r="S185" s="101"/>
      <c r="T185" s="101"/>
      <c r="U185" s="101"/>
      <c r="V185" s="99"/>
      <c r="W185" s="99"/>
      <c r="X185" s="99"/>
      <c r="Y185" s="99"/>
      <c r="Z185" s="99"/>
      <c r="AB185" s="99"/>
      <c r="AC185" s="99"/>
      <c r="AD185" s="99"/>
      <c r="AE185" s="121"/>
      <c r="AF185" s="99"/>
      <c r="AG185" s="102"/>
      <c r="AH185" s="102"/>
      <c r="AI185" s="99"/>
      <c r="AQ185" s="99"/>
      <c r="AR185" s="99"/>
      <c r="AS185" s="99"/>
      <c r="AT185" s="99"/>
      <c r="AU185" s="99"/>
      <c r="AW185" s="99"/>
      <c r="AX185" s="99"/>
      <c r="AY185" s="99"/>
      <c r="AZ185" s="99"/>
      <c r="BA185" s="99"/>
      <c r="BB185" s="99"/>
      <c r="BC185" s="99"/>
    </row>
    <row r="186" spans="1:55" x14ac:dyDescent="0.25">
      <c r="A186" s="29">
        <v>176</v>
      </c>
      <c r="B186" s="32">
        <f t="shared" si="15"/>
        <v>0</v>
      </c>
      <c r="C186" s="32">
        <f t="shared" si="18"/>
        <v>0</v>
      </c>
      <c r="D186" s="32">
        <f t="shared" si="19"/>
        <v>0</v>
      </c>
      <c r="E186" s="32"/>
      <c r="F186" s="32">
        <f t="shared" si="16"/>
        <v>0</v>
      </c>
      <c r="G186" s="32"/>
      <c r="H186" s="32"/>
      <c r="I186" s="32"/>
      <c r="J186" s="32">
        <f t="shared" si="14"/>
        <v>0</v>
      </c>
      <c r="K186" s="80">
        <f t="shared" ca="1" si="17"/>
        <v>49827</v>
      </c>
      <c r="M186" s="99"/>
      <c r="O186" s="101"/>
      <c r="P186" s="101"/>
      <c r="Q186" s="101"/>
      <c r="R186" s="101"/>
      <c r="S186" s="101"/>
      <c r="T186" s="101"/>
      <c r="U186" s="101"/>
      <c r="V186" s="99"/>
      <c r="W186" s="99"/>
      <c r="X186" s="99"/>
      <c r="Y186" s="99"/>
      <c r="Z186" s="99"/>
      <c r="AB186" s="99"/>
      <c r="AC186" s="99"/>
      <c r="AD186" s="99"/>
      <c r="AE186" s="121"/>
      <c r="AF186" s="99"/>
      <c r="AG186" s="102"/>
      <c r="AH186" s="102"/>
      <c r="AI186" s="99"/>
      <c r="AQ186" s="99"/>
      <c r="AR186" s="99"/>
      <c r="AS186" s="99"/>
      <c r="AT186" s="99"/>
      <c r="AU186" s="99"/>
      <c r="AW186" s="99"/>
      <c r="AX186" s="99"/>
      <c r="AY186" s="99"/>
      <c r="AZ186" s="99"/>
      <c r="BA186" s="99"/>
      <c r="BB186" s="99"/>
      <c r="BC186" s="99"/>
    </row>
    <row r="187" spans="1:55" x14ac:dyDescent="0.25">
      <c r="A187" s="29">
        <v>177</v>
      </c>
      <c r="B187" s="32">
        <f t="shared" si="15"/>
        <v>0</v>
      </c>
      <c r="C187" s="32">
        <f t="shared" si="18"/>
        <v>0</v>
      </c>
      <c r="D187" s="32">
        <f t="shared" si="19"/>
        <v>0</v>
      </c>
      <c r="E187" s="32"/>
      <c r="F187" s="32">
        <f t="shared" si="16"/>
        <v>0</v>
      </c>
      <c r="G187" s="32"/>
      <c r="H187" s="32"/>
      <c r="I187" s="32"/>
      <c r="J187" s="32">
        <f t="shared" si="14"/>
        <v>0</v>
      </c>
      <c r="K187" s="80">
        <f t="shared" ca="1" si="17"/>
        <v>49857</v>
      </c>
      <c r="M187" s="99"/>
      <c r="O187" s="101"/>
      <c r="P187" s="101"/>
      <c r="Q187" s="101"/>
      <c r="R187" s="101"/>
      <c r="S187" s="101"/>
      <c r="T187" s="101"/>
      <c r="U187" s="101"/>
      <c r="V187" s="99"/>
      <c r="W187" s="99"/>
      <c r="X187" s="99"/>
      <c r="Y187" s="99"/>
      <c r="Z187" s="99"/>
      <c r="AB187" s="99"/>
      <c r="AC187" s="99"/>
      <c r="AD187" s="99"/>
      <c r="AE187" s="121"/>
      <c r="AF187" s="99"/>
      <c r="AG187" s="102"/>
      <c r="AH187" s="102"/>
      <c r="AI187" s="99"/>
      <c r="AQ187" s="99"/>
      <c r="AR187" s="99"/>
      <c r="AS187" s="99"/>
      <c r="AT187" s="99"/>
      <c r="AU187" s="99"/>
      <c r="AW187" s="99"/>
      <c r="AX187" s="99"/>
      <c r="AY187" s="99"/>
      <c r="AZ187" s="99"/>
      <c r="BA187" s="99"/>
      <c r="BB187" s="99"/>
      <c r="BC187" s="99"/>
    </row>
    <row r="188" spans="1:55" x14ac:dyDescent="0.25">
      <c r="A188" s="29">
        <v>178</v>
      </c>
      <c r="B188" s="32">
        <f t="shared" si="15"/>
        <v>0</v>
      </c>
      <c r="C188" s="32">
        <f t="shared" si="18"/>
        <v>0</v>
      </c>
      <c r="D188" s="32">
        <f t="shared" si="19"/>
        <v>0</v>
      </c>
      <c r="E188" s="32"/>
      <c r="F188" s="32">
        <f t="shared" si="16"/>
        <v>0</v>
      </c>
      <c r="G188" s="32"/>
      <c r="H188" s="32"/>
      <c r="I188" s="32"/>
      <c r="J188" s="32">
        <f t="shared" si="14"/>
        <v>0</v>
      </c>
      <c r="K188" s="80">
        <f t="shared" ca="1" si="17"/>
        <v>49888</v>
      </c>
      <c r="M188" s="99"/>
      <c r="O188" s="101"/>
      <c r="P188" s="101"/>
      <c r="Q188" s="101"/>
      <c r="R188" s="101"/>
      <c r="S188" s="101"/>
      <c r="T188" s="101"/>
      <c r="U188" s="101"/>
      <c r="V188" s="99"/>
      <c r="W188" s="99"/>
      <c r="X188" s="99"/>
      <c r="Y188" s="99"/>
      <c r="Z188" s="99"/>
      <c r="AB188" s="99"/>
      <c r="AC188" s="99"/>
      <c r="AD188" s="99"/>
      <c r="AE188" s="121"/>
      <c r="AF188" s="99"/>
      <c r="AG188" s="102"/>
      <c r="AH188" s="102"/>
      <c r="AI188" s="99"/>
      <c r="AQ188" s="99"/>
      <c r="AR188" s="99"/>
      <c r="AS188" s="99"/>
      <c r="AT188" s="99"/>
      <c r="AU188" s="99"/>
      <c r="AW188" s="99"/>
      <c r="AX188" s="99"/>
      <c r="AY188" s="99"/>
      <c r="AZ188" s="99"/>
      <c r="BA188" s="99"/>
      <c r="BB188" s="99"/>
      <c r="BC188" s="99"/>
    </row>
    <row r="189" spans="1:55" x14ac:dyDescent="0.25">
      <c r="A189" s="29">
        <v>179</v>
      </c>
      <c r="B189" s="32">
        <f t="shared" si="15"/>
        <v>0</v>
      </c>
      <c r="C189" s="32">
        <f t="shared" si="18"/>
        <v>0</v>
      </c>
      <c r="D189" s="32">
        <f t="shared" si="19"/>
        <v>0</v>
      </c>
      <c r="E189" s="32"/>
      <c r="F189" s="32">
        <f t="shared" si="16"/>
        <v>0</v>
      </c>
      <c r="G189" s="32"/>
      <c r="H189" s="32"/>
      <c r="I189" s="32"/>
      <c r="J189" s="32">
        <f t="shared" si="14"/>
        <v>0</v>
      </c>
      <c r="K189" s="80">
        <f t="shared" ca="1" si="17"/>
        <v>49919</v>
      </c>
      <c r="M189" s="99"/>
      <c r="O189" s="101"/>
      <c r="P189" s="101"/>
      <c r="Q189" s="101"/>
      <c r="R189" s="101"/>
      <c r="S189" s="101"/>
      <c r="T189" s="101"/>
      <c r="U189" s="101"/>
      <c r="V189" s="99"/>
      <c r="W189" s="99"/>
      <c r="X189" s="99"/>
      <c r="Y189" s="99"/>
      <c r="Z189" s="99"/>
      <c r="AB189" s="99"/>
      <c r="AC189" s="99"/>
      <c r="AD189" s="99"/>
      <c r="AE189" s="121"/>
      <c r="AF189" s="99"/>
      <c r="AG189" s="102"/>
      <c r="AH189" s="102"/>
      <c r="AI189" s="99"/>
      <c r="AQ189" s="99"/>
      <c r="AR189" s="99"/>
      <c r="AS189" s="99"/>
      <c r="AT189" s="99"/>
      <c r="AU189" s="99"/>
      <c r="AW189" s="99"/>
      <c r="AX189" s="99"/>
      <c r="AY189" s="99"/>
      <c r="AZ189" s="99"/>
      <c r="BA189" s="99"/>
      <c r="BB189" s="99"/>
      <c r="BC189" s="99"/>
    </row>
    <row r="190" spans="1:55" x14ac:dyDescent="0.25">
      <c r="A190" s="29">
        <v>180</v>
      </c>
      <c r="B190" s="32">
        <f t="shared" si="15"/>
        <v>0</v>
      </c>
      <c r="C190" s="32">
        <f t="shared" si="18"/>
        <v>0</v>
      </c>
      <c r="D190" s="32">
        <f t="shared" si="19"/>
        <v>0</v>
      </c>
      <c r="E190" s="32"/>
      <c r="F190" s="32">
        <f t="shared" si="16"/>
        <v>0</v>
      </c>
      <c r="G190" s="67">
        <f>IF(B190&gt;0,B190*$J$2,0)</f>
        <v>0</v>
      </c>
      <c r="H190" s="67">
        <f>IF(B190&gt;0,H178,0)</f>
        <v>0</v>
      </c>
      <c r="I190" s="32"/>
      <c r="J190" s="32">
        <f t="shared" si="14"/>
        <v>0</v>
      </c>
      <c r="K190" s="80">
        <f t="shared" ca="1" si="17"/>
        <v>49949</v>
      </c>
      <c r="M190" s="99"/>
      <c r="O190" s="101"/>
      <c r="P190" s="101"/>
      <c r="Q190" s="101"/>
      <c r="R190" s="101"/>
      <c r="S190" s="101"/>
      <c r="T190" s="101"/>
      <c r="U190" s="101"/>
      <c r="V190" s="99"/>
      <c r="W190" s="99"/>
      <c r="X190" s="99"/>
      <c r="Y190" s="99"/>
      <c r="Z190" s="99"/>
      <c r="AB190" s="99"/>
      <c r="AC190" s="99"/>
      <c r="AD190" s="99"/>
      <c r="AE190" s="121"/>
      <c r="AF190" s="99"/>
      <c r="AG190" s="102"/>
      <c r="AH190" s="102"/>
      <c r="AI190" s="99"/>
      <c r="AQ190" s="99"/>
      <c r="AR190" s="99"/>
      <c r="AS190" s="99"/>
      <c r="AT190" s="99"/>
      <c r="AU190" s="99"/>
      <c r="AW190" s="99"/>
      <c r="AX190" s="99"/>
      <c r="AY190" s="99"/>
      <c r="AZ190" s="99"/>
      <c r="BA190" s="99"/>
      <c r="BB190" s="99"/>
      <c r="BC190" s="99"/>
    </row>
    <row r="191" spans="1:55" x14ac:dyDescent="0.25">
      <c r="A191" s="29">
        <v>181</v>
      </c>
      <c r="B191" s="32">
        <f t="shared" si="15"/>
        <v>0</v>
      </c>
      <c r="C191" s="32">
        <f t="shared" si="18"/>
        <v>0</v>
      </c>
      <c r="D191" s="32">
        <f t="shared" si="19"/>
        <v>0</v>
      </c>
      <c r="E191" s="32"/>
      <c r="F191" s="32">
        <f t="shared" si="16"/>
        <v>0</v>
      </c>
      <c r="G191" s="32"/>
      <c r="H191" s="32"/>
      <c r="I191" s="32"/>
      <c r="J191" s="32">
        <f t="shared" si="14"/>
        <v>0</v>
      </c>
      <c r="K191" s="80">
        <f t="shared" ca="1" si="17"/>
        <v>49980</v>
      </c>
      <c r="M191" s="99"/>
      <c r="O191" s="101"/>
      <c r="P191" s="101"/>
      <c r="Q191" s="101"/>
      <c r="R191" s="101"/>
      <c r="S191" s="101"/>
      <c r="T191" s="101"/>
      <c r="U191" s="101"/>
      <c r="V191" s="99"/>
      <c r="W191" s="99"/>
      <c r="X191" s="99"/>
      <c r="Y191" s="99"/>
      <c r="Z191" s="99"/>
      <c r="AB191" s="99"/>
      <c r="AC191" s="99"/>
      <c r="AD191" s="99"/>
      <c r="AE191" s="121"/>
      <c r="AF191" s="99"/>
      <c r="AG191" s="102"/>
      <c r="AH191" s="102"/>
      <c r="AI191" s="99"/>
      <c r="AQ191" s="99"/>
      <c r="AR191" s="99"/>
      <c r="AS191" s="99"/>
      <c r="AT191" s="99"/>
      <c r="AU191" s="99"/>
      <c r="AW191" s="99"/>
      <c r="AX191" s="99"/>
      <c r="AY191" s="99"/>
      <c r="AZ191" s="99"/>
      <c r="BA191" s="99"/>
      <c r="BB191" s="99"/>
      <c r="BC191" s="99"/>
    </row>
    <row r="192" spans="1:55" x14ac:dyDescent="0.25">
      <c r="A192" s="29">
        <v>182</v>
      </c>
      <c r="B192" s="32">
        <f t="shared" si="15"/>
        <v>0</v>
      </c>
      <c r="C192" s="32">
        <f t="shared" si="18"/>
        <v>0</v>
      </c>
      <c r="D192" s="32">
        <f t="shared" si="19"/>
        <v>0</v>
      </c>
      <c r="E192" s="32"/>
      <c r="F192" s="32">
        <f t="shared" si="16"/>
        <v>0</v>
      </c>
      <c r="G192" s="32"/>
      <c r="H192" s="32"/>
      <c r="I192" s="32"/>
      <c r="J192" s="32">
        <f t="shared" si="14"/>
        <v>0</v>
      </c>
      <c r="K192" s="80">
        <f t="shared" ca="1" si="17"/>
        <v>50010</v>
      </c>
      <c r="M192" s="99"/>
      <c r="O192" s="101"/>
      <c r="P192" s="101"/>
      <c r="Q192" s="101"/>
      <c r="R192" s="101"/>
      <c r="S192" s="101"/>
      <c r="T192" s="101"/>
      <c r="U192" s="101"/>
      <c r="V192" s="99"/>
      <c r="W192" s="99"/>
      <c r="X192" s="99"/>
      <c r="Y192" s="99"/>
      <c r="Z192" s="99"/>
      <c r="AB192" s="99"/>
      <c r="AC192" s="99"/>
      <c r="AD192" s="99"/>
      <c r="AE192" s="121"/>
      <c r="AF192" s="99"/>
      <c r="AG192" s="102"/>
      <c r="AH192" s="102"/>
      <c r="AI192" s="99"/>
      <c r="AQ192" s="99"/>
      <c r="AR192" s="99"/>
      <c r="AS192" s="99"/>
      <c r="AT192" s="99"/>
      <c r="AU192" s="99"/>
      <c r="AW192" s="99"/>
      <c r="AX192" s="99"/>
      <c r="AY192" s="99"/>
      <c r="AZ192" s="99"/>
      <c r="BA192" s="99"/>
      <c r="BB192" s="99"/>
      <c r="BC192" s="99"/>
    </row>
    <row r="193" spans="1:55" x14ac:dyDescent="0.25">
      <c r="A193" s="29">
        <v>183</v>
      </c>
      <c r="B193" s="32">
        <f t="shared" si="15"/>
        <v>0</v>
      </c>
      <c r="C193" s="32">
        <f t="shared" si="18"/>
        <v>0</v>
      </c>
      <c r="D193" s="32">
        <f t="shared" si="19"/>
        <v>0</v>
      </c>
      <c r="E193" s="32"/>
      <c r="F193" s="32">
        <f t="shared" si="16"/>
        <v>0</v>
      </c>
      <c r="G193" s="32"/>
      <c r="H193" s="32"/>
      <c r="I193" s="32"/>
      <c r="J193" s="32">
        <f t="shared" si="14"/>
        <v>0</v>
      </c>
      <c r="K193" s="80">
        <f t="shared" ca="1" si="17"/>
        <v>50041</v>
      </c>
      <c r="M193" s="99"/>
      <c r="O193" s="101"/>
      <c r="P193" s="101"/>
      <c r="Q193" s="101"/>
      <c r="R193" s="101"/>
      <c r="S193" s="101"/>
      <c r="T193" s="101"/>
      <c r="U193" s="101"/>
      <c r="V193" s="99"/>
      <c r="W193" s="99"/>
      <c r="X193" s="99"/>
      <c r="Y193" s="99"/>
      <c r="Z193" s="99"/>
      <c r="AB193" s="99"/>
      <c r="AC193" s="99"/>
      <c r="AD193" s="99"/>
      <c r="AE193" s="121"/>
      <c r="AF193" s="99"/>
      <c r="AG193" s="102"/>
      <c r="AH193" s="102"/>
      <c r="AI193" s="99"/>
      <c r="AQ193" s="99"/>
      <c r="AR193" s="99"/>
      <c r="AS193" s="99"/>
      <c r="AT193" s="99"/>
      <c r="AU193" s="99"/>
      <c r="AW193" s="99"/>
      <c r="AX193" s="99"/>
      <c r="AY193" s="99"/>
      <c r="AZ193" s="99"/>
      <c r="BA193" s="99"/>
      <c r="BB193" s="99"/>
      <c r="BC193" s="99"/>
    </row>
    <row r="194" spans="1:55" x14ac:dyDescent="0.25">
      <c r="A194" s="29">
        <v>184</v>
      </c>
      <c r="B194" s="32">
        <f t="shared" si="15"/>
        <v>0</v>
      </c>
      <c r="C194" s="32">
        <f t="shared" si="18"/>
        <v>0</v>
      </c>
      <c r="D194" s="32">
        <f t="shared" si="19"/>
        <v>0</v>
      </c>
      <c r="E194" s="32"/>
      <c r="F194" s="32">
        <f t="shared" si="16"/>
        <v>0</v>
      </c>
      <c r="G194" s="32"/>
      <c r="H194" s="32"/>
      <c r="I194" s="32"/>
      <c r="J194" s="32">
        <f t="shared" si="14"/>
        <v>0</v>
      </c>
      <c r="K194" s="80">
        <f t="shared" ca="1" si="17"/>
        <v>50072</v>
      </c>
      <c r="M194" s="99"/>
      <c r="O194" s="101"/>
      <c r="P194" s="101"/>
      <c r="Q194" s="101"/>
      <c r="R194" s="101"/>
      <c r="S194" s="101"/>
      <c r="T194" s="101"/>
      <c r="U194" s="101"/>
      <c r="V194" s="99"/>
      <c r="W194" s="99"/>
      <c r="X194" s="99"/>
      <c r="Y194" s="99"/>
      <c r="Z194" s="99"/>
      <c r="AB194" s="99"/>
      <c r="AC194" s="99"/>
      <c r="AD194" s="99"/>
      <c r="AE194" s="121"/>
      <c r="AF194" s="99"/>
      <c r="AG194" s="102"/>
      <c r="AH194" s="102"/>
      <c r="AI194" s="99"/>
      <c r="AQ194" s="99"/>
      <c r="AR194" s="99"/>
      <c r="AS194" s="99"/>
      <c r="AT194" s="99"/>
      <c r="AU194" s="99"/>
      <c r="AW194" s="99"/>
      <c r="AX194" s="99"/>
      <c r="AY194" s="99"/>
      <c r="AZ194" s="99"/>
      <c r="BA194" s="99"/>
      <c r="BB194" s="99"/>
      <c r="BC194" s="99"/>
    </row>
    <row r="195" spans="1:55" x14ac:dyDescent="0.25">
      <c r="A195" s="29">
        <v>185</v>
      </c>
      <c r="B195" s="32">
        <f t="shared" si="15"/>
        <v>0</v>
      </c>
      <c r="C195" s="32">
        <f t="shared" si="18"/>
        <v>0</v>
      </c>
      <c r="D195" s="32">
        <f t="shared" si="19"/>
        <v>0</v>
      </c>
      <c r="E195" s="32"/>
      <c r="F195" s="32">
        <f t="shared" si="16"/>
        <v>0</v>
      </c>
      <c r="G195" s="32"/>
      <c r="H195" s="32"/>
      <c r="I195" s="32"/>
      <c r="J195" s="32">
        <f t="shared" si="14"/>
        <v>0</v>
      </c>
      <c r="K195" s="80">
        <f t="shared" ca="1" si="17"/>
        <v>50100</v>
      </c>
      <c r="M195" s="99"/>
      <c r="O195" s="101"/>
      <c r="P195" s="101"/>
      <c r="Q195" s="101"/>
      <c r="R195" s="101"/>
      <c r="S195" s="101"/>
      <c r="T195" s="101"/>
      <c r="U195" s="101"/>
      <c r="V195" s="99"/>
      <c r="W195" s="99"/>
      <c r="X195" s="99"/>
      <c r="Y195" s="99"/>
      <c r="Z195" s="99"/>
      <c r="AB195" s="99"/>
      <c r="AC195" s="99"/>
      <c r="AD195" s="99"/>
      <c r="AE195" s="121"/>
      <c r="AF195" s="99"/>
      <c r="AG195" s="102"/>
      <c r="AH195" s="102"/>
      <c r="AI195" s="99"/>
      <c r="AQ195" s="99"/>
      <c r="AR195" s="99"/>
      <c r="AS195" s="99"/>
      <c r="AT195" s="99"/>
      <c r="AU195" s="99"/>
      <c r="AW195" s="99"/>
      <c r="AX195" s="99"/>
      <c r="AY195" s="99"/>
      <c r="AZ195" s="99"/>
      <c r="BA195" s="99"/>
      <c r="BB195" s="99"/>
      <c r="BC195" s="99"/>
    </row>
    <row r="196" spans="1:55" x14ac:dyDescent="0.25">
      <c r="A196" s="29">
        <v>186</v>
      </c>
      <c r="B196" s="32">
        <f t="shared" si="15"/>
        <v>0</v>
      </c>
      <c r="C196" s="32">
        <f t="shared" si="18"/>
        <v>0</v>
      </c>
      <c r="D196" s="32">
        <f t="shared" si="19"/>
        <v>0</v>
      </c>
      <c r="E196" s="32"/>
      <c r="F196" s="32">
        <f t="shared" si="16"/>
        <v>0</v>
      </c>
      <c r="G196" s="32"/>
      <c r="H196" s="32"/>
      <c r="I196" s="32"/>
      <c r="J196" s="32">
        <f t="shared" si="14"/>
        <v>0</v>
      </c>
      <c r="K196" s="80">
        <f t="shared" ca="1" si="17"/>
        <v>50131</v>
      </c>
      <c r="M196" s="99"/>
      <c r="O196" s="101"/>
      <c r="P196" s="101"/>
      <c r="Q196" s="101"/>
      <c r="R196" s="101"/>
      <c r="S196" s="101"/>
      <c r="T196" s="101"/>
      <c r="U196" s="101"/>
      <c r="V196" s="99"/>
      <c r="W196" s="99"/>
      <c r="X196" s="99"/>
      <c r="Y196" s="99"/>
      <c r="Z196" s="99"/>
      <c r="AB196" s="99"/>
      <c r="AC196" s="99"/>
      <c r="AD196" s="99"/>
      <c r="AE196" s="121"/>
      <c r="AF196" s="99"/>
      <c r="AG196" s="102"/>
      <c r="AH196" s="102"/>
      <c r="AI196" s="99"/>
      <c r="AQ196" s="99"/>
      <c r="AR196" s="99"/>
      <c r="AS196" s="99"/>
      <c r="AT196" s="99"/>
      <c r="AU196" s="99"/>
      <c r="AW196" s="99"/>
      <c r="AX196" s="99"/>
      <c r="AY196" s="99"/>
      <c r="AZ196" s="99"/>
      <c r="BA196" s="99"/>
      <c r="BB196" s="99"/>
      <c r="BC196" s="99"/>
    </row>
    <row r="197" spans="1:55" x14ac:dyDescent="0.25">
      <c r="A197" s="29">
        <v>187</v>
      </c>
      <c r="B197" s="32">
        <f t="shared" si="15"/>
        <v>0</v>
      </c>
      <c r="C197" s="32">
        <f t="shared" si="18"/>
        <v>0</v>
      </c>
      <c r="D197" s="32">
        <f t="shared" si="19"/>
        <v>0</v>
      </c>
      <c r="E197" s="32"/>
      <c r="F197" s="32">
        <f t="shared" si="16"/>
        <v>0</v>
      </c>
      <c r="G197" s="32"/>
      <c r="H197" s="32"/>
      <c r="I197" s="32"/>
      <c r="J197" s="32">
        <f t="shared" si="14"/>
        <v>0</v>
      </c>
      <c r="K197" s="80">
        <f t="shared" ca="1" si="17"/>
        <v>50161</v>
      </c>
      <c r="M197" s="99"/>
      <c r="O197" s="101"/>
      <c r="P197" s="101"/>
      <c r="Q197" s="101"/>
      <c r="R197" s="101"/>
      <c r="S197" s="101"/>
      <c r="T197" s="101"/>
      <c r="U197" s="101"/>
      <c r="V197" s="99"/>
      <c r="W197" s="99"/>
      <c r="X197" s="99"/>
      <c r="Y197" s="99"/>
      <c r="Z197" s="99"/>
      <c r="AB197" s="99"/>
      <c r="AC197" s="99"/>
      <c r="AD197" s="99"/>
      <c r="AE197" s="121"/>
      <c r="AF197" s="99"/>
      <c r="AG197" s="102"/>
      <c r="AH197" s="102"/>
      <c r="AI197" s="99"/>
      <c r="AQ197" s="99"/>
      <c r="AR197" s="99"/>
      <c r="AS197" s="99"/>
      <c r="AT197" s="99"/>
      <c r="AU197" s="99"/>
      <c r="AW197" s="99"/>
      <c r="AX197" s="99"/>
      <c r="AY197" s="99"/>
      <c r="AZ197" s="99"/>
      <c r="BA197" s="99"/>
      <c r="BB197" s="99"/>
      <c r="BC197" s="99"/>
    </row>
    <row r="198" spans="1:55" x14ac:dyDescent="0.25">
      <c r="A198" s="29">
        <v>188</v>
      </c>
      <c r="B198" s="32">
        <f t="shared" si="15"/>
        <v>0</v>
      </c>
      <c r="C198" s="32">
        <f t="shared" si="18"/>
        <v>0</v>
      </c>
      <c r="D198" s="32">
        <f t="shared" si="19"/>
        <v>0</v>
      </c>
      <c r="E198" s="32"/>
      <c r="F198" s="32">
        <f t="shared" si="16"/>
        <v>0</v>
      </c>
      <c r="G198" s="32"/>
      <c r="H198" s="32"/>
      <c r="I198" s="32"/>
      <c r="J198" s="32">
        <f t="shared" si="14"/>
        <v>0</v>
      </c>
      <c r="K198" s="80">
        <f t="shared" ca="1" si="17"/>
        <v>50192</v>
      </c>
      <c r="M198" s="99"/>
      <c r="O198" s="101"/>
      <c r="P198" s="101"/>
      <c r="Q198" s="101"/>
      <c r="R198" s="101"/>
      <c r="S198" s="101"/>
      <c r="T198" s="101"/>
      <c r="U198" s="101"/>
      <c r="V198" s="99"/>
      <c r="W198" s="99"/>
      <c r="X198" s="99"/>
      <c r="Y198" s="99"/>
      <c r="Z198" s="99"/>
      <c r="AB198" s="99"/>
      <c r="AC198" s="99"/>
      <c r="AD198" s="99"/>
      <c r="AE198" s="121"/>
      <c r="AF198" s="99"/>
      <c r="AG198" s="102"/>
      <c r="AH198" s="102"/>
      <c r="AI198" s="99"/>
      <c r="AQ198" s="99"/>
      <c r="AR198" s="99"/>
      <c r="AS198" s="99"/>
      <c r="AT198" s="99"/>
      <c r="AU198" s="99"/>
      <c r="AW198" s="99"/>
      <c r="AX198" s="99"/>
      <c r="AY198" s="99"/>
      <c r="AZ198" s="99"/>
      <c r="BA198" s="99"/>
      <c r="BB198" s="99"/>
      <c r="BC198" s="99"/>
    </row>
    <row r="199" spans="1:55" x14ac:dyDescent="0.25">
      <c r="A199" s="29">
        <v>189</v>
      </c>
      <c r="B199" s="32">
        <f t="shared" si="15"/>
        <v>0</v>
      </c>
      <c r="C199" s="32">
        <f t="shared" si="18"/>
        <v>0</v>
      </c>
      <c r="D199" s="32">
        <f t="shared" si="19"/>
        <v>0</v>
      </c>
      <c r="E199" s="32"/>
      <c r="F199" s="32">
        <f t="shared" si="16"/>
        <v>0</v>
      </c>
      <c r="G199" s="32"/>
      <c r="H199" s="32"/>
      <c r="I199" s="32"/>
      <c r="J199" s="32">
        <f t="shared" si="14"/>
        <v>0</v>
      </c>
      <c r="K199" s="80">
        <f t="shared" ca="1" si="17"/>
        <v>50222</v>
      </c>
      <c r="M199" s="99"/>
      <c r="O199" s="101"/>
      <c r="P199" s="101"/>
      <c r="Q199" s="101"/>
      <c r="R199" s="101"/>
      <c r="S199" s="101"/>
      <c r="T199" s="101"/>
      <c r="U199" s="101"/>
      <c r="V199" s="99"/>
      <c r="W199" s="99"/>
      <c r="X199" s="99"/>
      <c r="Y199" s="99"/>
      <c r="Z199" s="99"/>
      <c r="AB199" s="99"/>
      <c r="AC199" s="99"/>
      <c r="AD199" s="99"/>
      <c r="AE199" s="121"/>
      <c r="AF199" s="99"/>
      <c r="AG199" s="102"/>
      <c r="AH199" s="102"/>
      <c r="AI199" s="99"/>
      <c r="AQ199" s="99"/>
      <c r="AR199" s="99"/>
      <c r="AS199" s="99"/>
      <c r="AT199" s="99"/>
      <c r="AU199" s="99"/>
      <c r="AW199" s="99"/>
      <c r="AX199" s="99"/>
      <c r="AY199" s="99"/>
      <c r="AZ199" s="99"/>
      <c r="BA199" s="99"/>
      <c r="BB199" s="99"/>
      <c r="BC199" s="99"/>
    </row>
    <row r="200" spans="1:55" x14ac:dyDescent="0.25">
      <c r="A200" s="29">
        <v>190</v>
      </c>
      <c r="B200" s="32">
        <f t="shared" si="15"/>
        <v>0</v>
      </c>
      <c r="C200" s="32">
        <f t="shared" si="18"/>
        <v>0</v>
      </c>
      <c r="D200" s="32">
        <f t="shared" si="19"/>
        <v>0</v>
      </c>
      <c r="E200" s="32"/>
      <c r="F200" s="32">
        <f t="shared" si="16"/>
        <v>0</v>
      </c>
      <c r="G200" s="32"/>
      <c r="H200" s="32"/>
      <c r="I200" s="32"/>
      <c r="J200" s="32">
        <f t="shared" si="14"/>
        <v>0</v>
      </c>
      <c r="K200" s="80">
        <f t="shared" ca="1" si="17"/>
        <v>50253</v>
      </c>
      <c r="M200" s="99"/>
      <c r="O200" s="101"/>
      <c r="P200" s="101"/>
      <c r="Q200" s="101"/>
      <c r="R200" s="101"/>
      <c r="S200" s="101"/>
      <c r="T200" s="101"/>
      <c r="U200" s="101"/>
      <c r="V200" s="99"/>
      <c r="W200" s="99"/>
      <c r="X200" s="99"/>
      <c r="Y200" s="99"/>
      <c r="Z200" s="99"/>
      <c r="AB200" s="99"/>
      <c r="AC200" s="99"/>
      <c r="AD200" s="99"/>
      <c r="AE200" s="121"/>
      <c r="AF200" s="99"/>
      <c r="AG200" s="102"/>
      <c r="AH200" s="102"/>
      <c r="AI200" s="99"/>
      <c r="AQ200" s="99"/>
      <c r="AR200" s="99"/>
      <c r="AS200" s="99"/>
      <c r="AT200" s="99"/>
      <c r="AU200" s="99"/>
      <c r="AW200" s="99"/>
      <c r="AX200" s="99"/>
      <c r="AY200" s="99"/>
      <c r="AZ200" s="99"/>
      <c r="BA200" s="99"/>
      <c r="BB200" s="99"/>
      <c r="BC200" s="99"/>
    </row>
    <row r="201" spans="1:55" x14ac:dyDescent="0.25">
      <c r="A201" s="29">
        <v>191</v>
      </c>
      <c r="B201" s="32">
        <f t="shared" si="15"/>
        <v>0</v>
      </c>
      <c r="C201" s="32">
        <f t="shared" si="18"/>
        <v>0</v>
      </c>
      <c r="D201" s="32">
        <f t="shared" si="19"/>
        <v>0</v>
      </c>
      <c r="E201" s="32"/>
      <c r="F201" s="32">
        <f t="shared" si="16"/>
        <v>0</v>
      </c>
      <c r="G201" s="32"/>
      <c r="H201" s="32"/>
      <c r="I201" s="32"/>
      <c r="J201" s="32">
        <f t="shared" si="14"/>
        <v>0</v>
      </c>
      <c r="K201" s="80">
        <f t="shared" ca="1" si="17"/>
        <v>50284</v>
      </c>
      <c r="M201" s="99"/>
      <c r="O201" s="101"/>
      <c r="P201" s="101"/>
      <c r="Q201" s="101"/>
      <c r="R201" s="101"/>
      <c r="S201" s="101"/>
      <c r="T201" s="101"/>
      <c r="U201" s="101"/>
      <c r="V201" s="99"/>
      <c r="W201" s="99"/>
      <c r="X201" s="99"/>
      <c r="Y201" s="99"/>
      <c r="Z201" s="99"/>
      <c r="AB201" s="99"/>
      <c r="AC201" s="99"/>
      <c r="AD201" s="99"/>
      <c r="AE201" s="121"/>
      <c r="AF201" s="99"/>
      <c r="AG201" s="102"/>
      <c r="AH201" s="102"/>
      <c r="AI201" s="99"/>
      <c r="AQ201" s="99"/>
      <c r="AR201" s="99"/>
      <c r="AS201" s="99"/>
      <c r="AT201" s="99"/>
      <c r="AU201" s="99"/>
      <c r="AW201" s="99"/>
      <c r="AX201" s="99"/>
      <c r="AY201" s="99"/>
      <c r="AZ201" s="99"/>
      <c r="BA201" s="99"/>
      <c r="BB201" s="99"/>
      <c r="BC201" s="99"/>
    </row>
    <row r="202" spans="1:55" x14ac:dyDescent="0.25">
      <c r="A202" s="29">
        <v>192</v>
      </c>
      <c r="B202" s="32">
        <f t="shared" si="15"/>
        <v>0</v>
      </c>
      <c r="C202" s="32">
        <f t="shared" si="18"/>
        <v>0</v>
      </c>
      <c r="D202" s="32">
        <f t="shared" si="19"/>
        <v>0</v>
      </c>
      <c r="E202" s="32"/>
      <c r="F202" s="32">
        <f t="shared" si="16"/>
        <v>0</v>
      </c>
      <c r="G202" s="67">
        <f>IF(B202&gt;0,B202*$J$2,0)</f>
        <v>0</v>
      </c>
      <c r="H202" s="67">
        <f>IF(B202&gt;0,H190,0)</f>
        <v>0</v>
      </c>
      <c r="I202" s="32"/>
      <c r="J202" s="32">
        <f t="shared" ref="J202:J250" si="20">SUM(C202:I202)</f>
        <v>0</v>
      </c>
      <c r="K202" s="80">
        <f t="shared" ca="1" si="17"/>
        <v>50314</v>
      </c>
      <c r="M202" s="99"/>
      <c r="O202" s="101"/>
      <c r="P202" s="101"/>
      <c r="Q202" s="101"/>
      <c r="R202" s="101"/>
      <c r="S202" s="101"/>
      <c r="T202" s="101"/>
      <c r="U202" s="101"/>
      <c r="V202" s="99"/>
      <c r="W202" s="99"/>
      <c r="X202" s="99"/>
      <c r="Y202" s="99"/>
      <c r="Z202" s="99"/>
      <c r="AB202" s="99"/>
      <c r="AC202" s="99"/>
      <c r="AD202" s="99"/>
      <c r="AE202" s="121"/>
      <c r="AF202" s="99"/>
      <c r="AG202" s="102"/>
      <c r="AH202" s="102"/>
      <c r="AI202" s="99"/>
      <c r="AQ202" s="99"/>
      <c r="AR202" s="99"/>
      <c r="AS202" s="99"/>
      <c r="AT202" s="99"/>
      <c r="AU202" s="99"/>
      <c r="AW202" s="99"/>
      <c r="AX202" s="99"/>
      <c r="AY202" s="99"/>
      <c r="AZ202" s="99"/>
      <c r="BA202" s="99"/>
      <c r="BB202" s="99"/>
      <c r="BC202" s="99"/>
    </row>
    <row r="203" spans="1:55" x14ac:dyDescent="0.25">
      <c r="A203" s="29">
        <v>193</v>
      </c>
      <c r="B203" s="32">
        <f t="shared" ref="B203:B250" si="21">B202-C203</f>
        <v>0</v>
      </c>
      <c r="C203" s="32">
        <f t="shared" si="18"/>
        <v>0</v>
      </c>
      <c r="D203" s="32">
        <f t="shared" si="19"/>
        <v>0</v>
      </c>
      <c r="E203" s="32"/>
      <c r="F203" s="32">
        <f t="shared" ref="F203:F250" si="22">IF(B203&gt;0,$D$3*$G$4,0)</f>
        <v>0</v>
      </c>
      <c r="G203" s="32"/>
      <c r="H203" s="32"/>
      <c r="I203" s="32"/>
      <c r="J203" s="32">
        <f t="shared" si="20"/>
        <v>0</v>
      </c>
      <c r="K203" s="80">
        <f t="shared" ca="1" si="17"/>
        <v>50345</v>
      </c>
      <c r="M203" s="99"/>
      <c r="O203" s="101"/>
      <c r="P203" s="101"/>
      <c r="Q203" s="101"/>
      <c r="R203" s="101"/>
      <c r="S203" s="101"/>
      <c r="T203" s="101"/>
      <c r="U203" s="101"/>
      <c r="V203" s="99"/>
      <c r="W203" s="99"/>
      <c r="X203" s="99"/>
      <c r="Y203" s="99"/>
      <c r="Z203" s="99"/>
      <c r="AB203" s="99"/>
      <c r="AC203" s="99"/>
      <c r="AD203" s="99"/>
      <c r="AE203" s="121"/>
      <c r="AF203" s="99"/>
      <c r="AG203" s="102"/>
      <c r="AH203" s="102"/>
      <c r="AI203" s="99"/>
      <c r="AQ203" s="99"/>
      <c r="AR203" s="99"/>
      <c r="AS203" s="99"/>
      <c r="AT203" s="99"/>
      <c r="AU203" s="99"/>
      <c r="AW203" s="99"/>
      <c r="AX203" s="99"/>
      <c r="AY203" s="99"/>
      <c r="AZ203" s="99"/>
      <c r="BA203" s="99"/>
      <c r="BB203" s="99"/>
      <c r="BC203" s="99"/>
    </row>
    <row r="204" spans="1:55" x14ac:dyDescent="0.25">
      <c r="A204" s="29">
        <v>194</v>
      </c>
      <c r="B204" s="32">
        <f t="shared" si="21"/>
        <v>0</v>
      </c>
      <c r="C204" s="32">
        <f t="shared" si="18"/>
        <v>0</v>
      </c>
      <c r="D204" s="32">
        <f t="shared" si="19"/>
        <v>0</v>
      </c>
      <c r="E204" s="32"/>
      <c r="F204" s="32">
        <f t="shared" si="22"/>
        <v>0</v>
      </c>
      <c r="G204" s="45"/>
      <c r="H204" s="45"/>
      <c r="I204" s="32"/>
      <c r="J204" s="32">
        <f t="shared" si="20"/>
        <v>0</v>
      </c>
      <c r="K204" s="80">
        <f t="shared" ref="K204:K250" ca="1" si="23">EOMONTH(K203,0)+1</f>
        <v>50375</v>
      </c>
      <c r="M204" s="99"/>
      <c r="O204" s="101"/>
      <c r="P204" s="101"/>
      <c r="Q204" s="101"/>
      <c r="R204" s="101"/>
      <c r="S204" s="101"/>
      <c r="T204" s="101"/>
      <c r="U204" s="101"/>
      <c r="V204" s="99"/>
      <c r="W204" s="99"/>
      <c r="X204" s="99"/>
      <c r="Y204" s="99"/>
      <c r="Z204" s="99"/>
      <c r="AB204" s="99"/>
      <c r="AC204" s="99"/>
      <c r="AD204" s="99"/>
      <c r="AE204" s="121"/>
      <c r="AF204" s="99"/>
      <c r="AG204" s="102"/>
      <c r="AH204" s="102"/>
      <c r="AI204" s="99"/>
      <c r="AQ204" s="99"/>
      <c r="AR204" s="99"/>
      <c r="AS204" s="99"/>
      <c r="AT204" s="99"/>
      <c r="AU204" s="99"/>
      <c r="AW204" s="99"/>
      <c r="AX204" s="99"/>
      <c r="AY204" s="99"/>
      <c r="AZ204" s="99"/>
      <c r="BA204" s="99"/>
      <c r="BB204" s="99"/>
      <c r="BC204" s="99"/>
    </row>
    <row r="205" spans="1:55" x14ac:dyDescent="0.25">
      <c r="A205" s="29">
        <v>195</v>
      </c>
      <c r="B205" s="32">
        <f t="shared" si="21"/>
        <v>0</v>
      </c>
      <c r="C205" s="32">
        <f t="shared" si="18"/>
        <v>0</v>
      </c>
      <c r="D205" s="32">
        <f t="shared" si="19"/>
        <v>0</v>
      </c>
      <c r="E205" s="32"/>
      <c r="F205" s="32">
        <f t="shared" si="22"/>
        <v>0</v>
      </c>
      <c r="G205" s="32"/>
      <c r="H205" s="32"/>
      <c r="I205" s="32"/>
      <c r="J205" s="32">
        <f t="shared" si="20"/>
        <v>0</v>
      </c>
      <c r="K205" s="80">
        <f t="shared" ca="1" si="23"/>
        <v>50406</v>
      </c>
      <c r="M205" s="99"/>
      <c r="O205" s="101"/>
      <c r="P205" s="101"/>
      <c r="Q205" s="101"/>
      <c r="R205" s="101"/>
      <c r="S205" s="101"/>
      <c r="T205" s="101"/>
      <c r="U205" s="101"/>
      <c r="V205" s="99"/>
      <c r="W205" s="99"/>
      <c r="X205" s="99"/>
      <c r="Y205" s="99"/>
      <c r="Z205" s="99"/>
      <c r="AB205" s="99"/>
      <c r="AC205" s="99"/>
      <c r="AD205" s="99"/>
      <c r="AE205" s="121"/>
      <c r="AF205" s="99"/>
      <c r="AG205" s="102"/>
      <c r="AH205" s="102"/>
      <c r="AI205" s="99"/>
      <c r="AQ205" s="99"/>
      <c r="AR205" s="99"/>
      <c r="AS205" s="99"/>
      <c r="AT205" s="99"/>
      <c r="AU205" s="99"/>
      <c r="AW205" s="99"/>
      <c r="AX205" s="99"/>
      <c r="AY205" s="99"/>
      <c r="AZ205" s="99"/>
      <c r="BA205" s="99"/>
      <c r="BB205" s="99"/>
      <c r="BC205" s="99"/>
    </row>
    <row r="206" spans="1:55" x14ac:dyDescent="0.25">
      <c r="A206" s="29">
        <v>196</v>
      </c>
      <c r="B206" s="32">
        <f t="shared" si="21"/>
        <v>0</v>
      </c>
      <c r="C206" s="32">
        <f t="shared" si="18"/>
        <v>0</v>
      </c>
      <c r="D206" s="32">
        <f t="shared" si="19"/>
        <v>0</v>
      </c>
      <c r="E206" s="32"/>
      <c r="F206" s="32">
        <f t="shared" si="22"/>
        <v>0</v>
      </c>
      <c r="G206" s="32"/>
      <c r="H206" s="32"/>
      <c r="I206" s="32"/>
      <c r="J206" s="32">
        <f t="shared" si="20"/>
        <v>0</v>
      </c>
      <c r="K206" s="80">
        <f t="shared" ca="1" si="23"/>
        <v>50437</v>
      </c>
      <c r="M206" s="99"/>
      <c r="O206" s="101"/>
      <c r="P206" s="101"/>
      <c r="Q206" s="101"/>
      <c r="R206" s="101"/>
      <c r="S206" s="101"/>
      <c r="T206" s="101"/>
      <c r="U206" s="101"/>
      <c r="V206" s="99"/>
      <c r="W206" s="99"/>
      <c r="X206" s="99"/>
      <c r="Y206" s="99"/>
      <c r="Z206" s="99"/>
      <c r="AB206" s="99"/>
      <c r="AC206" s="99"/>
      <c r="AD206" s="99"/>
      <c r="AE206" s="121"/>
      <c r="AF206" s="99"/>
      <c r="AG206" s="102"/>
      <c r="AH206" s="102"/>
      <c r="AI206" s="99"/>
      <c r="AQ206" s="99"/>
      <c r="AR206" s="99"/>
      <c r="AS206" s="99"/>
      <c r="AT206" s="99"/>
      <c r="AU206" s="99"/>
      <c r="AW206" s="99"/>
      <c r="AX206" s="99"/>
      <c r="AY206" s="99"/>
      <c r="AZ206" s="99"/>
      <c r="BA206" s="99"/>
      <c r="BB206" s="99"/>
      <c r="BC206" s="99"/>
    </row>
    <row r="207" spans="1:55" x14ac:dyDescent="0.25">
      <c r="A207" s="29">
        <v>197</v>
      </c>
      <c r="B207" s="32">
        <f t="shared" si="21"/>
        <v>0</v>
      </c>
      <c r="C207" s="32">
        <f t="shared" si="18"/>
        <v>0</v>
      </c>
      <c r="D207" s="32">
        <f t="shared" si="19"/>
        <v>0</v>
      </c>
      <c r="E207" s="32"/>
      <c r="F207" s="32">
        <f t="shared" si="22"/>
        <v>0</v>
      </c>
      <c r="G207" s="32"/>
      <c r="H207" s="32"/>
      <c r="I207" s="32"/>
      <c r="J207" s="32">
        <f t="shared" si="20"/>
        <v>0</v>
      </c>
      <c r="K207" s="80">
        <f t="shared" ca="1" si="23"/>
        <v>50465</v>
      </c>
      <c r="M207" s="99"/>
      <c r="O207" s="101"/>
      <c r="P207" s="101"/>
      <c r="Q207" s="101"/>
      <c r="R207" s="101"/>
      <c r="S207" s="101"/>
      <c r="T207" s="101"/>
      <c r="U207" s="101"/>
      <c r="V207" s="99"/>
      <c r="W207" s="99"/>
      <c r="X207" s="99"/>
      <c r="Y207" s="99"/>
      <c r="Z207" s="99"/>
      <c r="AB207" s="99"/>
      <c r="AC207" s="99"/>
      <c r="AD207" s="99"/>
      <c r="AE207" s="121"/>
      <c r="AF207" s="99"/>
      <c r="AG207" s="102"/>
      <c r="AH207" s="102"/>
      <c r="AI207" s="99"/>
      <c r="AQ207" s="99"/>
      <c r="AR207" s="99"/>
      <c r="AS207" s="99"/>
      <c r="AT207" s="99"/>
      <c r="AU207" s="99"/>
      <c r="AW207" s="99"/>
      <c r="AX207" s="99"/>
      <c r="AY207" s="99"/>
      <c r="AZ207" s="99"/>
      <c r="BA207" s="99"/>
      <c r="BB207" s="99"/>
      <c r="BC207" s="99"/>
    </row>
    <row r="208" spans="1:55" x14ac:dyDescent="0.25">
      <c r="A208" s="29">
        <v>198</v>
      </c>
      <c r="B208" s="32">
        <f t="shared" si="21"/>
        <v>0</v>
      </c>
      <c r="C208" s="32">
        <f t="shared" si="18"/>
        <v>0</v>
      </c>
      <c r="D208" s="32">
        <f t="shared" si="19"/>
        <v>0</v>
      </c>
      <c r="E208" s="32"/>
      <c r="F208" s="32">
        <f t="shared" si="22"/>
        <v>0</v>
      </c>
      <c r="G208" s="32"/>
      <c r="H208" s="32"/>
      <c r="I208" s="32"/>
      <c r="J208" s="32">
        <f t="shared" si="20"/>
        <v>0</v>
      </c>
      <c r="K208" s="80">
        <f t="shared" ca="1" si="23"/>
        <v>50496</v>
      </c>
      <c r="M208" s="99"/>
      <c r="O208" s="101"/>
      <c r="P208" s="101"/>
      <c r="Q208" s="101"/>
      <c r="R208" s="101"/>
      <c r="S208" s="101"/>
      <c r="T208" s="101"/>
      <c r="U208" s="101"/>
      <c r="V208" s="99"/>
      <c r="W208" s="99"/>
      <c r="X208" s="99"/>
      <c r="Y208" s="99"/>
      <c r="Z208" s="99"/>
      <c r="AB208" s="99"/>
      <c r="AC208" s="99"/>
      <c r="AD208" s="99"/>
      <c r="AE208" s="121"/>
      <c r="AF208" s="99"/>
      <c r="AG208" s="102"/>
      <c r="AH208" s="102"/>
      <c r="AI208" s="99"/>
      <c r="AQ208" s="99"/>
      <c r="AR208" s="99"/>
      <c r="AS208" s="99"/>
      <c r="AT208" s="99"/>
      <c r="AU208" s="99"/>
      <c r="AW208" s="99"/>
      <c r="AX208" s="99"/>
      <c r="AY208" s="99"/>
      <c r="AZ208" s="99"/>
      <c r="BA208" s="99"/>
      <c r="BB208" s="99"/>
      <c r="BC208" s="99"/>
    </row>
    <row r="209" spans="1:55" x14ac:dyDescent="0.25">
      <c r="A209" s="29">
        <v>199</v>
      </c>
      <c r="B209" s="32">
        <f t="shared" si="21"/>
        <v>0</v>
      </c>
      <c r="C209" s="32">
        <f t="shared" si="18"/>
        <v>0</v>
      </c>
      <c r="D209" s="32">
        <f t="shared" si="19"/>
        <v>0</v>
      </c>
      <c r="E209" s="32"/>
      <c r="F209" s="32">
        <f t="shared" si="22"/>
        <v>0</v>
      </c>
      <c r="G209" s="32"/>
      <c r="H209" s="32"/>
      <c r="I209" s="32"/>
      <c r="J209" s="32">
        <f t="shared" si="20"/>
        <v>0</v>
      </c>
      <c r="K209" s="80">
        <f t="shared" ca="1" si="23"/>
        <v>50526</v>
      </c>
      <c r="M209" s="99"/>
      <c r="O209" s="101"/>
      <c r="P209" s="101"/>
      <c r="Q209" s="101"/>
      <c r="R209" s="101"/>
      <c r="S209" s="101"/>
      <c r="T209" s="101"/>
      <c r="U209" s="101"/>
      <c r="V209" s="99"/>
      <c r="W209" s="99"/>
      <c r="X209" s="99"/>
      <c r="Y209" s="99"/>
      <c r="Z209" s="99"/>
      <c r="AB209" s="99"/>
      <c r="AC209" s="99"/>
      <c r="AD209" s="99"/>
      <c r="AE209" s="121"/>
      <c r="AF209" s="99"/>
      <c r="AG209" s="102"/>
      <c r="AH209" s="102"/>
      <c r="AI209" s="99"/>
      <c r="AQ209" s="99"/>
      <c r="AR209" s="99"/>
      <c r="AS209" s="99"/>
      <c r="AT209" s="99"/>
      <c r="AU209" s="99"/>
      <c r="AW209" s="99"/>
      <c r="AX209" s="99"/>
      <c r="AY209" s="99"/>
      <c r="AZ209" s="99"/>
      <c r="BA209" s="99"/>
      <c r="BB209" s="99"/>
      <c r="BC209" s="99"/>
    </row>
    <row r="210" spans="1:55" x14ac:dyDescent="0.25">
      <c r="A210" s="29">
        <v>200</v>
      </c>
      <c r="B210" s="32">
        <f t="shared" si="21"/>
        <v>0</v>
      </c>
      <c r="C210" s="32">
        <f t="shared" si="18"/>
        <v>0</v>
      </c>
      <c r="D210" s="32">
        <f t="shared" si="19"/>
        <v>0</v>
      </c>
      <c r="E210" s="32"/>
      <c r="F210" s="32">
        <f t="shared" si="22"/>
        <v>0</v>
      </c>
      <c r="G210" s="32"/>
      <c r="H210" s="32"/>
      <c r="I210" s="32"/>
      <c r="J210" s="32">
        <f t="shared" si="20"/>
        <v>0</v>
      </c>
      <c r="K210" s="80">
        <f t="shared" ca="1" si="23"/>
        <v>50557</v>
      </c>
      <c r="M210" s="99"/>
      <c r="O210" s="101"/>
      <c r="P210" s="101"/>
      <c r="Q210" s="101"/>
      <c r="R210" s="101"/>
      <c r="S210" s="101"/>
      <c r="T210" s="101"/>
      <c r="U210" s="101"/>
      <c r="V210" s="99"/>
      <c r="W210" s="99"/>
      <c r="X210" s="99"/>
      <c r="Y210" s="99"/>
      <c r="Z210" s="99"/>
      <c r="AB210" s="99"/>
      <c r="AC210" s="99"/>
      <c r="AD210" s="99"/>
      <c r="AE210" s="121"/>
      <c r="AF210" s="99"/>
      <c r="AG210" s="102"/>
      <c r="AH210" s="102"/>
      <c r="AI210" s="99"/>
      <c r="AQ210" s="99"/>
      <c r="AR210" s="99"/>
      <c r="AS210" s="99"/>
      <c r="AT210" s="99"/>
      <c r="AU210" s="99"/>
      <c r="AW210" s="99"/>
      <c r="AX210" s="99"/>
      <c r="AY210" s="99"/>
      <c r="AZ210" s="99"/>
      <c r="BA210" s="99"/>
      <c r="BB210" s="99"/>
      <c r="BC210" s="99"/>
    </row>
    <row r="211" spans="1:55" x14ac:dyDescent="0.25">
      <c r="A211" s="29">
        <v>201</v>
      </c>
      <c r="B211" s="32">
        <f t="shared" si="21"/>
        <v>0</v>
      </c>
      <c r="C211" s="32">
        <f t="shared" si="18"/>
        <v>0</v>
      </c>
      <c r="D211" s="32">
        <f t="shared" si="19"/>
        <v>0</v>
      </c>
      <c r="E211" s="32"/>
      <c r="F211" s="32">
        <f t="shared" si="22"/>
        <v>0</v>
      </c>
      <c r="G211" s="32"/>
      <c r="H211" s="32"/>
      <c r="I211" s="32"/>
      <c r="J211" s="32">
        <f t="shared" si="20"/>
        <v>0</v>
      </c>
      <c r="K211" s="80">
        <f t="shared" ca="1" si="23"/>
        <v>50587</v>
      </c>
      <c r="M211" s="99"/>
      <c r="O211" s="101"/>
      <c r="P211" s="101"/>
      <c r="Q211" s="101"/>
      <c r="R211" s="101"/>
      <c r="S211" s="101"/>
      <c r="T211" s="101"/>
      <c r="U211" s="101"/>
      <c r="V211" s="99"/>
      <c r="W211" s="99"/>
      <c r="X211" s="99"/>
      <c r="Y211" s="99"/>
      <c r="Z211" s="99"/>
      <c r="AB211" s="99"/>
      <c r="AC211" s="99"/>
      <c r="AD211" s="99"/>
      <c r="AE211" s="121"/>
      <c r="AF211" s="99"/>
      <c r="AG211" s="102"/>
      <c r="AH211" s="102"/>
      <c r="AI211" s="99"/>
      <c r="AQ211" s="99"/>
      <c r="AR211" s="99"/>
      <c r="AS211" s="99"/>
      <c r="AT211" s="99"/>
      <c r="AU211" s="99"/>
      <c r="AW211" s="99"/>
      <c r="AX211" s="99"/>
      <c r="AY211" s="99"/>
      <c r="AZ211" s="99"/>
      <c r="BA211" s="99"/>
      <c r="BB211" s="99"/>
      <c r="BC211" s="99"/>
    </row>
    <row r="212" spans="1:55" x14ac:dyDescent="0.25">
      <c r="A212" s="29">
        <v>202</v>
      </c>
      <c r="B212" s="32">
        <f t="shared" si="21"/>
        <v>0</v>
      </c>
      <c r="C212" s="32">
        <f t="shared" si="18"/>
        <v>0</v>
      </c>
      <c r="D212" s="32">
        <f t="shared" si="19"/>
        <v>0</v>
      </c>
      <c r="E212" s="32"/>
      <c r="F212" s="32">
        <f t="shared" si="22"/>
        <v>0</v>
      </c>
      <c r="G212" s="32"/>
      <c r="H212" s="32"/>
      <c r="I212" s="32"/>
      <c r="J212" s="32">
        <f t="shared" si="20"/>
        <v>0</v>
      </c>
      <c r="K212" s="80">
        <f t="shared" ca="1" si="23"/>
        <v>50618</v>
      </c>
      <c r="M212" s="99"/>
      <c r="O212" s="101"/>
      <c r="P212" s="101"/>
      <c r="Q212" s="101"/>
      <c r="R212" s="101"/>
      <c r="S212" s="101"/>
      <c r="T212" s="101"/>
      <c r="U212" s="101"/>
      <c r="V212" s="99"/>
      <c r="W212" s="99"/>
      <c r="X212" s="99"/>
      <c r="Y212" s="99"/>
      <c r="Z212" s="99"/>
      <c r="AB212" s="99"/>
      <c r="AC212" s="99"/>
      <c r="AD212" s="99"/>
      <c r="AE212" s="121"/>
      <c r="AF212" s="99"/>
      <c r="AG212" s="102"/>
      <c r="AH212" s="102"/>
      <c r="AI212" s="99"/>
      <c r="AQ212" s="99"/>
      <c r="AR212" s="99"/>
      <c r="AS212" s="99"/>
      <c r="AT212" s="99"/>
      <c r="AU212" s="99"/>
      <c r="AW212" s="99"/>
      <c r="AX212" s="99"/>
      <c r="AY212" s="99"/>
      <c r="AZ212" s="99"/>
      <c r="BA212" s="99"/>
      <c r="BB212" s="99"/>
      <c r="BC212" s="99"/>
    </row>
    <row r="213" spans="1:55" x14ac:dyDescent="0.25">
      <c r="A213" s="29">
        <v>203</v>
      </c>
      <c r="B213" s="32">
        <f t="shared" si="21"/>
        <v>0</v>
      </c>
      <c r="C213" s="32">
        <f t="shared" si="18"/>
        <v>0</v>
      </c>
      <c r="D213" s="32">
        <f t="shared" si="19"/>
        <v>0</v>
      </c>
      <c r="E213" s="32"/>
      <c r="F213" s="32">
        <f t="shared" si="22"/>
        <v>0</v>
      </c>
      <c r="G213" s="32"/>
      <c r="H213" s="32"/>
      <c r="I213" s="32"/>
      <c r="J213" s="32">
        <f t="shared" si="20"/>
        <v>0</v>
      </c>
      <c r="K213" s="80">
        <f t="shared" ca="1" si="23"/>
        <v>50649</v>
      </c>
      <c r="M213" s="99"/>
      <c r="O213" s="101"/>
      <c r="P213" s="101"/>
      <c r="Q213" s="101"/>
      <c r="R213" s="101"/>
      <c r="S213" s="101"/>
      <c r="T213" s="101"/>
      <c r="U213" s="101"/>
      <c r="V213" s="99"/>
      <c r="W213" s="99"/>
      <c r="X213" s="99"/>
      <c r="Y213" s="99"/>
      <c r="Z213" s="99"/>
      <c r="AB213" s="99"/>
      <c r="AC213" s="99"/>
      <c r="AD213" s="99"/>
      <c r="AE213" s="121"/>
      <c r="AF213" s="99"/>
      <c r="AG213" s="102"/>
      <c r="AH213" s="102"/>
      <c r="AI213" s="99"/>
      <c r="AQ213" s="99"/>
      <c r="AR213" s="99"/>
      <c r="AS213" s="99"/>
      <c r="AT213" s="99"/>
      <c r="AU213" s="99"/>
      <c r="AW213" s="99"/>
      <c r="AX213" s="99"/>
      <c r="AY213" s="99"/>
      <c r="AZ213" s="99"/>
      <c r="BA213" s="99"/>
      <c r="BB213" s="99"/>
      <c r="BC213" s="99"/>
    </row>
    <row r="214" spans="1:55" x14ac:dyDescent="0.25">
      <c r="A214" s="29">
        <v>204</v>
      </c>
      <c r="B214" s="32">
        <f t="shared" si="21"/>
        <v>0</v>
      </c>
      <c r="C214" s="32">
        <f t="shared" si="18"/>
        <v>0</v>
      </c>
      <c r="D214" s="32">
        <f t="shared" si="19"/>
        <v>0</v>
      </c>
      <c r="E214" s="32"/>
      <c r="F214" s="32">
        <f t="shared" si="22"/>
        <v>0</v>
      </c>
      <c r="G214" s="67">
        <f>IF(B214&gt;0,B214*$J$2,0)</f>
        <v>0</v>
      </c>
      <c r="H214" s="67">
        <f>IF(B214&gt;0,H202,0)</f>
        <v>0</v>
      </c>
      <c r="I214" s="32"/>
      <c r="J214" s="32">
        <f t="shared" si="20"/>
        <v>0</v>
      </c>
      <c r="K214" s="80">
        <f t="shared" ca="1" si="23"/>
        <v>50679</v>
      </c>
      <c r="M214" s="99"/>
      <c r="O214" s="101"/>
      <c r="P214" s="101"/>
      <c r="Q214" s="101"/>
      <c r="R214" s="101"/>
      <c r="S214" s="101"/>
      <c r="T214" s="101"/>
      <c r="U214" s="101"/>
      <c r="V214" s="99"/>
      <c r="W214" s="99"/>
      <c r="X214" s="99"/>
      <c r="Y214" s="99"/>
      <c r="Z214" s="99"/>
      <c r="AB214" s="99"/>
      <c r="AC214" s="99"/>
      <c r="AD214" s="99"/>
      <c r="AE214" s="121"/>
      <c r="AF214" s="99"/>
      <c r="AG214" s="102"/>
      <c r="AH214" s="102"/>
      <c r="AI214" s="99"/>
      <c r="AQ214" s="99"/>
      <c r="AR214" s="99"/>
      <c r="AS214" s="99"/>
      <c r="AT214" s="99"/>
      <c r="AU214" s="99"/>
      <c r="AW214" s="99"/>
      <c r="AX214" s="99"/>
      <c r="AY214" s="99"/>
      <c r="AZ214" s="99"/>
      <c r="BA214" s="99"/>
      <c r="BB214" s="99"/>
      <c r="BC214" s="99"/>
    </row>
    <row r="215" spans="1:55" x14ac:dyDescent="0.25">
      <c r="A215" s="29">
        <v>205</v>
      </c>
      <c r="B215" s="32">
        <f t="shared" si="21"/>
        <v>0</v>
      </c>
      <c r="C215" s="32">
        <f t="shared" ref="C215:C250" si="24">MIN(B214,IF($D$4="Ануїтет",-PMT($G$2/12,$D$6-12,$B$22,0,0)-D215,$D$3/$D$6))</f>
        <v>0</v>
      </c>
      <c r="D215" s="32">
        <f t="shared" ref="D215:D250" si="25">B214*$G$2/12</f>
        <v>0</v>
      </c>
      <c r="E215" s="32"/>
      <c r="F215" s="32">
        <f t="shared" si="22"/>
        <v>0</v>
      </c>
      <c r="G215" s="32"/>
      <c r="H215" s="32"/>
      <c r="I215" s="32"/>
      <c r="J215" s="32">
        <f t="shared" si="20"/>
        <v>0</v>
      </c>
      <c r="K215" s="80">
        <f t="shared" ca="1" si="23"/>
        <v>50710</v>
      </c>
      <c r="M215" s="99"/>
      <c r="O215" s="101"/>
      <c r="P215" s="101"/>
      <c r="Q215" s="101"/>
      <c r="R215" s="101"/>
      <c r="S215" s="101"/>
      <c r="T215" s="101"/>
      <c r="U215" s="101"/>
      <c r="V215" s="99"/>
      <c r="W215" s="99"/>
      <c r="X215" s="99"/>
      <c r="Y215" s="99"/>
      <c r="Z215" s="99"/>
      <c r="AB215" s="99"/>
      <c r="AC215" s="99"/>
      <c r="AD215" s="99"/>
      <c r="AE215" s="121"/>
      <c r="AF215" s="99"/>
      <c r="AG215" s="102"/>
      <c r="AH215" s="102"/>
      <c r="AI215" s="99"/>
      <c r="AQ215" s="99"/>
      <c r="AR215" s="99"/>
      <c r="AS215" s="99"/>
      <c r="AT215" s="99"/>
      <c r="AU215" s="99"/>
      <c r="AW215" s="99"/>
      <c r="AX215" s="99"/>
      <c r="AY215" s="99"/>
      <c r="AZ215" s="99"/>
      <c r="BA215" s="99"/>
      <c r="BB215" s="99"/>
      <c r="BC215" s="99"/>
    </row>
    <row r="216" spans="1:55" x14ac:dyDescent="0.25">
      <c r="A216" s="29">
        <v>206</v>
      </c>
      <c r="B216" s="32">
        <f t="shared" si="21"/>
        <v>0</v>
      </c>
      <c r="C216" s="32">
        <f t="shared" si="24"/>
        <v>0</v>
      </c>
      <c r="D216" s="32">
        <f t="shared" si="25"/>
        <v>0</v>
      </c>
      <c r="E216" s="32"/>
      <c r="F216" s="32">
        <f t="shared" si="22"/>
        <v>0</v>
      </c>
      <c r="G216" s="32"/>
      <c r="H216" s="32"/>
      <c r="I216" s="32"/>
      <c r="J216" s="32">
        <f t="shared" si="20"/>
        <v>0</v>
      </c>
      <c r="K216" s="80">
        <f t="shared" ca="1" si="23"/>
        <v>50740</v>
      </c>
      <c r="M216" s="99"/>
      <c r="O216" s="101"/>
      <c r="P216" s="101"/>
      <c r="Q216" s="101"/>
      <c r="R216" s="101"/>
      <c r="S216" s="101"/>
      <c r="T216" s="101"/>
      <c r="U216" s="101"/>
      <c r="V216" s="99"/>
      <c r="W216" s="99"/>
      <c r="X216" s="99"/>
      <c r="Y216" s="99"/>
      <c r="Z216" s="99"/>
      <c r="AB216" s="99"/>
      <c r="AC216" s="99"/>
      <c r="AD216" s="99"/>
      <c r="AE216" s="121"/>
      <c r="AF216" s="99"/>
      <c r="AG216" s="102"/>
      <c r="AH216" s="102"/>
      <c r="AI216" s="99"/>
      <c r="AQ216" s="99"/>
      <c r="AR216" s="99"/>
      <c r="AS216" s="99"/>
      <c r="AT216" s="99"/>
      <c r="AU216" s="99"/>
      <c r="AW216" s="99"/>
      <c r="AX216" s="99"/>
      <c r="AY216" s="99"/>
      <c r="AZ216" s="99"/>
      <c r="BA216" s="99"/>
      <c r="BB216" s="99"/>
      <c r="BC216" s="99"/>
    </row>
    <row r="217" spans="1:55" x14ac:dyDescent="0.25">
      <c r="A217" s="29">
        <v>207</v>
      </c>
      <c r="B217" s="32">
        <f t="shared" si="21"/>
        <v>0</v>
      </c>
      <c r="C217" s="32">
        <f t="shared" si="24"/>
        <v>0</v>
      </c>
      <c r="D217" s="32">
        <f t="shared" si="25"/>
        <v>0</v>
      </c>
      <c r="E217" s="32"/>
      <c r="F217" s="32">
        <f t="shared" si="22"/>
        <v>0</v>
      </c>
      <c r="G217" s="32"/>
      <c r="H217" s="32"/>
      <c r="I217" s="32"/>
      <c r="J217" s="32">
        <f t="shared" si="20"/>
        <v>0</v>
      </c>
      <c r="K217" s="80">
        <f t="shared" ca="1" si="23"/>
        <v>50771</v>
      </c>
      <c r="M217" s="99"/>
      <c r="O217" s="101"/>
      <c r="P217" s="101"/>
      <c r="Q217" s="101"/>
      <c r="R217" s="101"/>
      <c r="S217" s="101"/>
      <c r="T217" s="101"/>
      <c r="U217" s="101"/>
      <c r="V217" s="99"/>
      <c r="W217" s="99"/>
      <c r="X217" s="99"/>
      <c r="Y217" s="99"/>
      <c r="Z217" s="99"/>
      <c r="AB217" s="99"/>
      <c r="AC217" s="99"/>
      <c r="AD217" s="99"/>
      <c r="AE217" s="121"/>
      <c r="AF217" s="99"/>
      <c r="AG217" s="102"/>
      <c r="AH217" s="102"/>
      <c r="AI217" s="99"/>
      <c r="AQ217" s="99"/>
      <c r="AR217" s="99"/>
      <c r="AS217" s="99"/>
      <c r="AT217" s="99"/>
      <c r="AU217" s="99"/>
      <c r="AW217" s="99"/>
      <c r="AX217" s="99"/>
      <c r="AY217" s="99"/>
      <c r="AZ217" s="99"/>
      <c r="BA217" s="99"/>
      <c r="BB217" s="99"/>
      <c r="BC217" s="99"/>
    </row>
    <row r="218" spans="1:55" x14ac:dyDescent="0.25">
      <c r="A218" s="29">
        <v>208</v>
      </c>
      <c r="B218" s="32">
        <f t="shared" si="21"/>
        <v>0</v>
      </c>
      <c r="C218" s="32">
        <f t="shared" si="24"/>
        <v>0</v>
      </c>
      <c r="D218" s="32">
        <f t="shared" si="25"/>
        <v>0</v>
      </c>
      <c r="E218" s="32"/>
      <c r="F218" s="32">
        <f t="shared" si="22"/>
        <v>0</v>
      </c>
      <c r="G218" s="32"/>
      <c r="H218" s="32"/>
      <c r="I218" s="32"/>
      <c r="J218" s="32">
        <f t="shared" si="20"/>
        <v>0</v>
      </c>
      <c r="K218" s="80">
        <f t="shared" ca="1" si="23"/>
        <v>50802</v>
      </c>
      <c r="M218" s="99"/>
      <c r="O218" s="101"/>
      <c r="P218" s="101"/>
      <c r="Q218" s="101"/>
      <c r="R218" s="101"/>
      <c r="S218" s="101"/>
      <c r="T218" s="101"/>
      <c r="U218" s="101"/>
      <c r="V218" s="99"/>
      <c r="W218" s="99"/>
      <c r="X218" s="99"/>
      <c r="Y218" s="99"/>
      <c r="Z218" s="99"/>
      <c r="AB218" s="99"/>
      <c r="AC218" s="99"/>
      <c r="AD218" s="99"/>
      <c r="AE218" s="121"/>
      <c r="AF218" s="99"/>
      <c r="AG218" s="102"/>
      <c r="AH218" s="102"/>
      <c r="AI218" s="99"/>
      <c r="AQ218" s="99"/>
      <c r="AR218" s="99"/>
      <c r="AS218" s="99"/>
      <c r="AT218" s="99"/>
      <c r="AU218" s="99"/>
      <c r="AW218" s="99"/>
      <c r="AX218" s="99"/>
      <c r="AY218" s="99"/>
      <c r="AZ218" s="99"/>
      <c r="BA218" s="99"/>
      <c r="BB218" s="99"/>
      <c r="BC218" s="99"/>
    </row>
    <row r="219" spans="1:55" x14ac:dyDescent="0.25">
      <c r="A219" s="29">
        <v>209</v>
      </c>
      <c r="B219" s="32">
        <f t="shared" si="21"/>
        <v>0</v>
      </c>
      <c r="C219" s="32">
        <f t="shared" si="24"/>
        <v>0</v>
      </c>
      <c r="D219" s="32">
        <f t="shared" si="25"/>
        <v>0</v>
      </c>
      <c r="E219" s="32"/>
      <c r="F219" s="32">
        <f t="shared" si="22"/>
        <v>0</v>
      </c>
      <c r="G219" s="32"/>
      <c r="H219" s="32"/>
      <c r="I219" s="32"/>
      <c r="J219" s="32">
        <f t="shared" si="20"/>
        <v>0</v>
      </c>
      <c r="K219" s="80">
        <f t="shared" ca="1" si="23"/>
        <v>50830</v>
      </c>
      <c r="M219" s="99"/>
      <c r="O219" s="101"/>
      <c r="P219" s="101"/>
      <c r="Q219" s="101"/>
      <c r="R219" s="101"/>
      <c r="S219" s="101"/>
      <c r="T219" s="101"/>
      <c r="U219" s="101"/>
      <c r="V219" s="99"/>
      <c r="W219" s="99"/>
      <c r="X219" s="99"/>
      <c r="Y219" s="99"/>
      <c r="Z219" s="99"/>
      <c r="AB219" s="99"/>
      <c r="AC219" s="99"/>
      <c r="AD219" s="99"/>
      <c r="AE219" s="121"/>
      <c r="AF219" s="99"/>
      <c r="AG219" s="102"/>
      <c r="AH219" s="102"/>
      <c r="AI219" s="99"/>
      <c r="AQ219" s="99"/>
      <c r="AR219" s="99"/>
      <c r="AS219" s="99"/>
      <c r="AT219" s="99"/>
      <c r="AU219" s="99"/>
      <c r="AW219" s="99"/>
      <c r="AX219" s="99"/>
      <c r="AY219" s="99"/>
      <c r="AZ219" s="99"/>
      <c r="BA219" s="99"/>
      <c r="BB219" s="99"/>
      <c r="BC219" s="99"/>
    </row>
    <row r="220" spans="1:55" x14ac:dyDescent="0.25">
      <c r="A220" s="29">
        <v>210</v>
      </c>
      <c r="B220" s="32">
        <f t="shared" si="21"/>
        <v>0</v>
      </c>
      <c r="C220" s="32">
        <f t="shared" si="24"/>
        <v>0</v>
      </c>
      <c r="D220" s="32">
        <f t="shared" si="25"/>
        <v>0</v>
      </c>
      <c r="E220" s="32"/>
      <c r="F220" s="32">
        <f t="shared" si="22"/>
        <v>0</v>
      </c>
      <c r="G220" s="45"/>
      <c r="H220" s="45"/>
      <c r="I220" s="32"/>
      <c r="J220" s="32">
        <f t="shared" si="20"/>
        <v>0</v>
      </c>
      <c r="K220" s="80">
        <f t="shared" ca="1" si="23"/>
        <v>50861</v>
      </c>
      <c r="M220" s="99"/>
      <c r="O220" s="101"/>
      <c r="P220" s="101"/>
      <c r="Q220" s="101"/>
      <c r="R220" s="101"/>
      <c r="S220" s="101"/>
      <c r="T220" s="101"/>
      <c r="U220" s="101"/>
      <c r="V220" s="99"/>
      <c r="W220" s="99"/>
      <c r="X220" s="99"/>
      <c r="Y220" s="99"/>
      <c r="Z220" s="99"/>
      <c r="AB220" s="99"/>
      <c r="AC220" s="99"/>
      <c r="AD220" s="99"/>
      <c r="AE220" s="121"/>
      <c r="AF220" s="99"/>
      <c r="AG220" s="102"/>
      <c r="AH220" s="102"/>
      <c r="AI220" s="99"/>
      <c r="AQ220" s="99"/>
      <c r="AR220" s="99"/>
      <c r="AS220" s="99"/>
      <c r="AT220" s="99"/>
      <c r="AU220" s="99"/>
      <c r="AW220" s="99"/>
      <c r="AX220" s="99"/>
      <c r="AY220" s="99"/>
      <c r="AZ220" s="99"/>
      <c r="BA220" s="99"/>
      <c r="BB220" s="99"/>
      <c r="BC220" s="99"/>
    </row>
    <row r="221" spans="1:55" x14ac:dyDescent="0.25">
      <c r="A221" s="29">
        <v>211</v>
      </c>
      <c r="B221" s="32">
        <f t="shared" si="21"/>
        <v>0</v>
      </c>
      <c r="C221" s="32">
        <f t="shared" si="24"/>
        <v>0</v>
      </c>
      <c r="D221" s="32">
        <f t="shared" si="25"/>
        <v>0</v>
      </c>
      <c r="E221" s="32"/>
      <c r="F221" s="32">
        <f t="shared" si="22"/>
        <v>0</v>
      </c>
      <c r="G221" s="32"/>
      <c r="H221" s="32"/>
      <c r="I221" s="32"/>
      <c r="J221" s="32">
        <f t="shared" si="20"/>
        <v>0</v>
      </c>
      <c r="K221" s="80">
        <f t="shared" ca="1" si="23"/>
        <v>50891</v>
      </c>
      <c r="M221" s="99"/>
      <c r="O221" s="101"/>
      <c r="P221" s="101"/>
      <c r="Q221" s="101"/>
      <c r="R221" s="101"/>
      <c r="S221" s="101"/>
      <c r="T221" s="101"/>
      <c r="U221" s="101"/>
      <c r="V221" s="99"/>
      <c r="W221" s="99"/>
      <c r="X221" s="99"/>
      <c r="Y221" s="99"/>
      <c r="Z221" s="99"/>
      <c r="AB221" s="99"/>
      <c r="AC221" s="99"/>
      <c r="AD221" s="99"/>
      <c r="AE221" s="121"/>
      <c r="AF221" s="99"/>
      <c r="AG221" s="102"/>
      <c r="AH221" s="102"/>
      <c r="AI221" s="99"/>
      <c r="AQ221" s="99"/>
      <c r="AR221" s="99"/>
      <c r="AS221" s="99"/>
      <c r="AT221" s="99"/>
      <c r="AU221" s="99"/>
      <c r="AW221" s="99"/>
      <c r="AX221" s="99"/>
      <c r="AY221" s="99"/>
      <c r="AZ221" s="99"/>
      <c r="BA221" s="99"/>
      <c r="BB221" s="99"/>
      <c r="BC221" s="99"/>
    </row>
    <row r="222" spans="1:55" x14ac:dyDescent="0.25">
      <c r="A222" s="29">
        <v>212</v>
      </c>
      <c r="B222" s="32">
        <f t="shared" si="21"/>
        <v>0</v>
      </c>
      <c r="C222" s="32">
        <f t="shared" si="24"/>
        <v>0</v>
      </c>
      <c r="D222" s="32">
        <f t="shared" si="25"/>
        <v>0</v>
      </c>
      <c r="E222" s="32"/>
      <c r="F222" s="32">
        <f t="shared" si="22"/>
        <v>0</v>
      </c>
      <c r="G222" s="32"/>
      <c r="H222" s="32"/>
      <c r="I222" s="32"/>
      <c r="J222" s="32">
        <f t="shared" si="20"/>
        <v>0</v>
      </c>
      <c r="K222" s="80">
        <f t="shared" ca="1" si="23"/>
        <v>50922</v>
      </c>
      <c r="M222" s="99"/>
      <c r="O222" s="101"/>
      <c r="P222" s="101"/>
      <c r="Q222" s="101"/>
      <c r="R222" s="101"/>
      <c r="S222" s="101"/>
      <c r="T222" s="101"/>
      <c r="U222" s="101"/>
      <c r="V222" s="99"/>
      <c r="W222" s="99"/>
      <c r="X222" s="99"/>
      <c r="Y222" s="99"/>
      <c r="Z222" s="99"/>
      <c r="AB222" s="99"/>
      <c r="AC222" s="99"/>
      <c r="AD222" s="99"/>
      <c r="AE222" s="121"/>
      <c r="AF222" s="99"/>
      <c r="AG222" s="102"/>
      <c r="AH222" s="102"/>
      <c r="AI222" s="99"/>
      <c r="AQ222" s="99"/>
      <c r="AR222" s="99"/>
      <c r="AS222" s="99"/>
      <c r="AT222" s="99"/>
      <c r="AU222" s="99"/>
      <c r="AW222" s="99"/>
      <c r="AX222" s="99"/>
      <c r="AY222" s="99"/>
      <c r="AZ222" s="99"/>
      <c r="BA222" s="99"/>
      <c r="BB222" s="99"/>
      <c r="BC222" s="99"/>
    </row>
    <row r="223" spans="1:55" x14ac:dyDescent="0.25">
      <c r="A223" s="29">
        <v>213</v>
      </c>
      <c r="B223" s="32">
        <f t="shared" si="21"/>
        <v>0</v>
      </c>
      <c r="C223" s="32">
        <f t="shared" si="24"/>
        <v>0</v>
      </c>
      <c r="D223" s="32">
        <f t="shared" si="25"/>
        <v>0</v>
      </c>
      <c r="E223" s="32"/>
      <c r="F223" s="32">
        <f t="shared" si="22"/>
        <v>0</v>
      </c>
      <c r="G223" s="32"/>
      <c r="H223" s="32"/>
      <c r="I223" s="32"/>
      <c r="J223" s="32">
        <f t="shared" si="20"/>
        <v>0</v>
      </c>
      <c r="K223" s="80">
        <f t="shared" ca="1" si="23"/>
        <v>50952</v>
      </c>
      <c r="M223" s="99"/>
      <c r="O223" s="101"/>
      <c r="P223" s="101"/>
      <c r="Q223" s="101"/>
      <c r="R223" s="101"/>
      <c r="S223" s="101"/>
      <c r="T223" s="101"/>
      <c r="U223" s="101"/>
      <c r="V223" s="99"/>
      <c r="W223" s="99"/>
      <c r="X223" s="99"/>
      <c r="Y223" s="99"/>
      <c r="Z223" s="99"/>
      <c r="AB223" s="99"/>
      <c r="AC223" s="99"/>
      <c r="AD223" s="99"/>
      <c r="AE223" s="121"/>
      <c r="AF223" s="99"/>
      <c r="AG223" s="102"/>
      <c r="AH223" s="102"/>
      <c r="AI223" s="99"/>
      <c r="AQ223" s="99"/>
      <c r="AR223" s="99"/>
      <c r="AS223" s="99"/>
      <c r="AT223" s="99"/>
      <c r="AU223" s="99"/>
      <c r="AW223" s="99"/>
      <c r="AX223" s="99"/>
      <c r="AY223" s="99"/>
      <c r="AZ223" s="99"/>
      <c r="BA223" s="99"/>
      <c r="BB223" s="99"/>
      <c r="BC223" s="99"/>
    </row>
    <row r="224" spans="1:55" x14ac:dyDescent="0.25">
      <c r="A224" s="29">
        <v>214</v>
      </c>
      <c r="B224" s="32">
        <f t="shared" si="21"/>
        <v>0</v>
      </c>
      <c r="C224" s="32">
        <f t="shared" si="24"/>
        <v>0</v>
      </c>
      <c r="D224" s="32">
        <f t="shared" si="25"/>
        <v>0</v>
      </c>
      <c r="E224" s="32"/>
      <c r="F224" s="32">
        <f t="shared" si="22"/>
        <v>0</v>
      </c>
      <c r="G224" s="32"/>
      <c r="H224" s="32"/>
      <c r="I224" s="32"/>
      <c r="J224" s="32">
        <f t="shared" si="20"/>
        <v>0</v>
      </c>
      <c r="K224" s="80">
        <f t="shared" ca="1" si="23"/>
        <v>50983</v>
      </c>
      <c r="M224" s="99"/>
      <c r="O224" s="101"/>
      <c r="P224" s="101"/>
      <c r="Q224" s="101"/>
      <c r="R224" s="101"/>
      <c r="S224" s="101"/>
      <c r="T224" s="101"/>
      <c r="U224" s="101"/>
      <c r="V224" s="99"/>
      <c r="W224" s="99"/>
      <c r="X224" s="99"/>
      <c r="Y224" s="99"/>
      <c r="Z224" s="99"/>
      <c r="AB224" s="99"/>
      <c r="AC224" s="99"/>
      <c r="AD224" s="99"/>
      <c r="AE224" s="121"/>
      <c r="AF224" s="99"/>
      <c r="AG224" s="102"/>
      <c r="AH224" s="102"/>
      <c r="AI224" s="99"/>
      <c r="AQ224" s="99"/>
      <c r="AR224" s="99"/>
      <c r="AS224" s="99"/>
      <c r="AT224" s="99"/>
      <c r="AU224" s="99"/>
      <c r="AW224" s="99"/>
      <c r="AX224" s="99"/>
      <c r="AY224" s="99"/>
      <c r="AZ224" s="99"/>
      <c r="BA224" s="99"/>
      <c r="BB224" s="99"/>
      <c r="BC224" s="99"/>
    </row>
    <row r="225" spans="1:55" x14ac:dyDescent="0.25">
      <c r="A225" s="29">
        <v>215</v>
      </c>
      <c r="B225" s="32">
        <f t="shared" si="21"/>
        <v>0</v>
      </c>
      <c r="C225" s="32">
        <f t="shared" si="24"/>
        <v>0</v>
      </c>
      <c r="D225" s="32">
        <f t="shared" si="25"/>
        <v>0</v>
      </c>
      <c r="E225" s="32"/>
      <c r="F225" s="32">
        <f t="shared" si="22"/>
        <v>0</v>
      </c>
      <c r="G225" s="32"/>
      <c r="H225" s="32"/>
      <c r="I225" s="32"/>
      <c r="J225" s="32">
        <f t="shared" si="20"/>
        <v>0</v>
      </c>
      <c r="K225" s="80">
        <f t="shared" ca="1" si="23"/>
        <v>51014</v>
      </c>
      <c r="M225" s="99"/>
      <c r="O225" s="101"/>
      <c r="P225" s="101"/>
      <c r="Q225" s="101"/>
      <c r="R225" s="101"/>
      <c r="S225" s="101"/>
      <c r="T225" s="101"/>
      <c r="U225" s="101"/>
      <c r="V225" s="99"/>
      <c r="W225" s="99"/>
      <c r="X225" s="99"/>
      <c r="Y225" s="99"/>
      <c r="Z225" s="99"/>
      <c r="AB225" s="99"/>
      <c r="AC225" s="99"/>
      <c r="AD225" s="99"/>
      <c r="AE225" s="121"/>
      <c r="AF225" s="99"/>
      <c r="AG225" s="102"/>
      <c r="AH225" s="102"/>
      <c r="AI225" s="99"/>
      <c r="AQ225" s="99"/>
      <c r="AR225" s="99"/>
      <c r="AS225" s="99"/>
      <c r="AT225" s="99"/>
      <c r="AU225" s="99"/>
      <c r="AW225" s="99"/>
      <c r="AX225" s="99"/>
      <c r="AY225" s="99"/>
      <c r="AZ225" s="99"/>
      <c r="BA225" s="99"/>
      <c r="BB225" s="99"/>
      <c r="BC225" s="99"/>
    </row>
    <row r="226" spans="1:55" x14ac:dyDescent="0.25">
      <c r="A226" s="29">
        <v>216</v>
      </c>
      <c r="B226" s="32">
        <f t="shared" si="21"/>
        <v>0</v>
      </c>
      <c r="C226" s="32">
        <f t="shared" si="24"/>
        <v>0</v>
      </c>
      <c r="D226" s="32">
        <f t="shared" si="25"/>
        <v>0</v>
      </c>
      <c r="E226" s="32"/>
      <c r="F226" s="32">
        <f t="shared" si="22"/>
        <v>0</v>
      </c>
      <c r="G226" s="67">
        <f>IF(B226&gt;0,B226*$J$2,0)</f>
        <v>0</v>
      </c>
      <c r="H226" s="67">
        <f>IF(B226&gt;0,H214,0)</f>
        <v>0</v>
      </c>
      <c r="I226" s="32"/>
      <c r="J226" s="32">
        <f t="shared" si="20"/>
        <v>0</v>
      </c>
      <c r="K226" s="80">
        <f t="shared" ca="1" si="23"/>
        <v>51044</v>
      </c>
      <c r="M226" s="99"/>
      <c r="O226" s="101"/>
      <c r="P226" s="101"/>
      <c r="Q226" s="101"/>
      <c r="R226" s="101"/>
      <c r="S226" s="101"/>
      <c r="T226" s="101"/>
      <c r="U226" s="101"/>
      <c r="V226" s="99"/>
      <c r="W226" s="99"/>
      <c r="X226" s="99"/>
      <c r="Y226" s="99"/>
      <c r="Z226" s="99"/>
      <c r="AB226" s="99"/>
      <c r="AC226" s="99"/>
      <c r="AD226" s="99"/>
      <c r="AE226" s="121"/>
      <c r="AF226" s="99"/>
      <c r="AG226" s="102"/>
      <c r="AH226" s="102"/>
      <c r="AI226" s="99"/>
      <c r="AQ226" s="99"/>
      <c r="AR226" s="99"/>
      <c r="AS226" s="99"/>
      <c r="AT226" s="99"/>
      <c r="AU226" s="99"/>
      <c r="AW226" s="99"/>
      <c r="AX226" s="99"/>
      <c r="AY226" s="99"/>
      <c r="AZ226" s="99"/>
      <c r="BA226" s="99"/>
      <c r="BB226" s="99"/>
      <c r="BC226" s="99"/>
    </row>
    <row r="227" spans="1:55" x14ac:dyDescent="0.25">
      <c r="A227" s="29">
        <v>217</v>
      </c>
      <c r="B227" s="32">
        <f t="shared" si="21"/>
        <v>0</v>
      </c>
      <c r="C227" s="32">
        <f t="shared" si="24"/>
        <v>0</v>
      </c>
      <c r="D227" s="32">
        <f t="shared" si="25"/>
        <v>0</v>
      </c>
      <c r="E227" s="32"/>
      <c r="F227" s="32">
        <f t="shared" si="22"/>
        <v>0</v>
      </c>
      <c r="G227" s="32"/>
      <c r="H227" s="32"/>
      <c r="I227" s="32"/>
      <c r="J227" s="32">
        <f t="shared" si="20"/>
        <v>0</v>
      </c>
      <c r="K227" s="80">
        <f t="shared" ca="1" si="23"/>
        <v>51075</v>
      </c>
      <c r="M227" s="99"/>
      <c r="O227" s="101"/>
      <c r="P227" s="101"/>
      <c r="Q227" s="101"/>
      <c r="R227" s="101"/>
      <c r="S227" s="101"/>
      <c r="T227" s="101"/>
      <c r="U227" s="101"/>
      <c r="V227" s="99"/>
      <c r="W227" s="99"/>
      <c r="X227" s="99"/>
      <c r="Y227" s="99"/>
      <c r="Z227" s="99"/>
      <c r="AB227" s="99"/>
      <c r="AC227" s="99"/>
      <c r="AD227" s="99"/>
      <c r="AE227" s="121"/>
      <c r="AF227" s="99"/>
      <c r="AG227" s="102"/>
      <c r="AH227" s="102"/>
      <c r="AI227" s="99"/>
      <c r="AQ227" s="99"/>
      <c r="AR227" s="99"/>
      <c r="AS227" s="99"/>
      <c r="AT227" s="99"/>
      <c r="AU227" s="99"/>
      <c r="AW227" s="99"/>
      <c r="AX227" s="99"/>
      <c r="AY227" s="99"/>
      <c r="AZ227" s="99"/>
      <c r="BA227" s="99"/>
      <c r="BB227" s="99"/>
      <c r="BC227" s="99"/>
    </row>
    <row r="228" spans="1:55" x14ac:dyDescent="0.25">
      <c r="A228" s="29">
        <v>218</v>
      </c>
      <c r="B228" s="32">
        <f t="shared" si="21"/>
        <v>0</v>
      </c>
      <c r="C228" s="32">
        <f t="shared" si="24"/>
        <v>0</v>
      </c>
      <c r="D228" s="32">
        <f t="shared" si="25"/>
        <v>0</v>
      </c>
      <c r="E228" s="32"/>
      <c r="F228" s="32">
        <f t="shared" si="22"/>
        <v>0</v>
      </c>
      <c r="G228" s="32"/>
      <c r="H228" s="32"/>
      <c r="I228" s="32"/>
      <c r="J228" s="32">
        <f t="shared" si="20"/>
        <v>0</v>
      </c>
      <c r="K228" s="80">
        <f t="shared" ca="1" si="23"/>
        <v>51105</v>
      </c>
      <c r="M228" s="99"/>
      <c r="O228" s="101"/>
      <c r="P228" s="101"/>
      <c r="Q228" s="101"/>
      <c r="R228" s="101"/>
      <c r="S228" s="101"/>
      <c r="T228" s="101"/>
      <c r="U228" s="101"/>
      <c r="V228" s="99"/>
      <c r="W228" s="99"/>
      <c r="X228" s="99"/>
      <c r="Y228" s="99"/>
      <c r="Z228" s="99"/>
      <c r="AB228" s="99"/>
      <c r="AC228" s="99"/>
      <c r="AD228" s="99"/>
      <c r="AE228" s="121"/>
      <c r="AF228" s="99"/>
      <c r="AG228" s="102"/>
      <c r="AH228" s="102"/>
      <c r="AI228" s="99"/>
      <c r="AQ228" s="99"/>
      <c r="AR228" s="99"/>
      <c r="AS228" s="99"/>
      <c r="AT228" s="99"/>
      <c r="AU228" s="99"/>
      <c r="AW228" s="99"/>
      <c r="AX228" s="99"/>
      <c r="AY228" s="99"/>
      <c r="AZ228" s="99"/>
      <c r="BA228" s="99"/>
      <c r="BB228" s="99"/>
      <c r="BC228" s="99"/>
    </row>
    <row r="229" spans="1:55" x14ac:dyDescent="0.25">
      <c r="A229" s="29">
        <v>219</v>
      </c>
      <c r="B229" s="32">
        <f t="shared" si="21"/>
        <v>0</v>
      </c>
      <c r="C229" s="32">
        <f t="shared" si="24"/>
        <v>0</v>
      </c>
      <c r="D229" s="32">
        <f t="shared" si="25"/>
        <v>0</v>
      </c>
      <c r="E229" s="32"/>
      <c r="F229" s="32">
        <f t="shared" si="22"/>
        <v>0</v>
      </c>
      <c r="G229" s="32"/>
      <c r="H229" s="32"/>
      <c r="I229" s="32"/>
      <c r="J229" s="32">
        <f t="shared" si="20"/>
        <v>0</v>
      </c>
      <c r="K229" s="80">
        <f t="shared" ca="1" si="23"/>
        <v>51136</v>
      </c>
      <c r="M229" s="99"/>
      <c r="O229" s="101"/>
      <c r="P229" s="101"/>
      <c r="Q229" s="101"/>
      <c r="R229" s="101"/>
      <c r="S229" s="101"/>
      <c r="T229" s="101"/>
      <c r="U229" s="101"/>
      <c r="V229" s="99"/>
      <c r="W229" s="99"/>
      <c r="X229" s="99"/>
      <c r="Y229" s="99"/>
      <c r="Z229" s="99"/>
      <c r="AB229" s="99"/>
      <c r="AC229" s="99"/>
      <c r="AD229" s="99"/>
      <c r="AE229" s="121"/>
      <c r="AF229" s="99"/>
      <c r="AG229" s="102"/>
      <c r="AH229" s="102"/>
      <c r="AI229" s="99"/>
      <c r="AQ229" s="99"/>
      <c r="AR229" s="99"/>
      <c r="AS229" s="99"/>
      <c r="AT229" s="99"/>
      <c r="AU229" s="99"/>
      <c r="AW229" s="99"/>
      <c r="AX229" s="99"/>
      <c r="AY229" s="99"/>
      <c r="AZ229" s="99"/>
      <c r="BA229" s="99"/>
      <c r="BB229" s="99"/>
      <c r="BC229" s="99"/>
    </row>
    <row r="230" spans="1:55" x14ac:dyDescent="0.25">
      <c r="A230" s="29">
        <v>220</v>
      </c>
      <c r="B230" s="32">
        <f t="shared" si="21"/>
        <v>0</v>
      </c>
      <c r="C230" s="32">
        <f t="shared" si="24"/>
        <v>0</v>
      </c>
      <c r="D230" s="32">
        <f t="shared" si="25"/>
        <v>0</v>
      </c>
      <c r="E230" s="32"/>
      <c r="F230" s="32">
        <f t="shared" si="22"/>
        <v>0</v>
      </c>
      <c r="G230" s="32"/>
      <c r="H230" s="32"/>
      <c r="I230" s="32"/>
      <c r="J230" s="32">
        <f t="shared" si="20"/>
        <v>0</v>
      </c>
      <c r="K230" s="80">
        <f t="shared" ca="1" si="23"/>
        <v>51167</v>
      </c>
      <c r="M230" s="99"/>
      <c r="O230" s="101"/>
      <c r="P230" s="101"/>
      <c r="Q230" s="101"/>
      <c r="R230" s="101"/>
      <c r="S230" s="101"/>
      <c r="T230" s="101"/>
      <c r="U230" s="101"/>
      <c r="V230" s="99"/>
      <c r="W230" s="99"/>
      <c r="X230" s="99"/>
      <c r="Y230" s="99"/>
      <c r="Z230" s="99"/>
      <c r="AB230" s="99"/>
      <c r="AC230" s="99"/>
      <c r="AD230" s="99"/>
      <c r="AE230" s="121"/>
      <c r="AF230" s="99"/>
      <c r="AG230" s="102"/>
      <c r="AH230" s="102"/>
      <c r="AI230" s="99"/>
      <c r="AQ230" s="99"/>
      <c r="AR230" s="99"/>
      <c r="AS230" s="99"/>
      <c r="AT230" s="99"/>
      <c r="AU230" s="99"/>
      <c r="AW230" s="99"/>
      <c r="AX230" s="99"/>
      <c r="AY230" s="99"/>
      <c r="AZ230" s="99"/>
      <c r="BA230" s="99"/>
      <c r="BB230" s="99"/>
      <c r="BC230" s="99"/>
    </row>
    <row r="231" spans="1:55" x14ac:dyDescent="0.25">
      <c r="A231" s="29">
        <v>221</v>
      </c>
      <c r="B231" s="32">
        <f t="shared" si="21"/>
        <v>0</v>
      </c>
      <c r="C231" s="32">
        <f t="shared" si="24"/>
        <v>0</v>
      </c>
      <c r="D231" s="32">
        <f t="shared" si="25"/>
        <v>0</v>
      </c>
      <c r="E231" s="32"/>
      <c r="F231" s="32">
        <f t="shared" si="22"/>
        <v>0</v>
      </c>
      <c r="G231" s="32"/>
      <c r="H231" s="32"/>
      <c r="I231" s="32"/>
      <c r="J231" s="32">
        <f t="shared" si="20"/>
        <v>0</v>
      </c>
      <c r="K231" s="80">
        <f t="shared" ca="1" si="23"/>
        <v>51196</v>
      </c>
      <c r="M231" s="99"/>
      <c r="O231" s="101"/>
      <c r="P231" s="101"/>
      <c r="Q231" s="101"/>
      <c r="R231" s="101"/>
      <c r="S231" s="101"/>
      <c r="T231" s="101"/>
      <c r="U231" s="101"/>
      <c r="V231" s="99"/>
      <c r="W231" s="99"/>
      <c r="X231" s="99"/>
      <c r="Y231" s="99"/>
      <c r="Z231" s="99"/>
      <c r="AB231" s="99"/>
      <c r="AC231" s="99"/>
      <c r="AD231" s="99"/>
      <c r="AE231" s="121"/>
      <c r="AF231" s="99"/>
      <c r="AG231" s="102"/>
      <c r="AH231" s="102"/>
      <c r="AI231" s="99"/>
      <c r="AQ231" s="99"/>
      <c r="AR231" s="99"/>
      <c r="AS231" s="99"/>
      <c r="AT231" s="99"/>
      <c r="AU231" s="99"/>
      <c r="AW231" s="99"/>
      <c r="AX231" s="99"/>
      <c r="AY231" s="99"/>
      <c r="AZ231" s="99"/>
      <c r="BA231" s="99"/>
      <c r="BB231" s="99"/>
      <c r="BC231" s="99"/>
    </row>
    <row r="232" spans="1:55" x14ac:dyDescent="0.25">
      <c r="A232" s="29">
        <v>222</v>
      </c>
      <c r="B232" s="32">
        <f t="shared" si="21"/>
        <v>0</v>
      </c>
      <c r="C232" s="32">
        <f t="shared" si="24"/>
        <v>0</v>
      </c>
      <c r="D232" s="32">
        <f t="shared" si="25"/>
        <v>0</v>
      </c>
      <c r="E232" s="32"/>
      <c r="F232" s="32">
        <f t="shared" si="22"/>
        <v>0</v>
      </c>
      <c r="G232" s="32"/>
      <c r="H232" s="32"/>
      <c r="I232" s="32"/>
      <c r="J232" s="32">
        <f t="shared" si="20"/>
        <v>0</v>
      </c>
      <c r="K232" s="80">
        <f t="shared" ca="1" si="23"/>
        <v>51227</v>
      </c>
      <c r="M232" s="99"/>
      <c r="O232" s="101"/>
      <c r="P232" s="101"/>
      <c r="Q232" s="101"/>
      <c r="R232" s="101"/>
      <c r="S232" s="101"/>
      <c r="T232" s="101"/>
      <c r="U232" s="101"/>
      <c r="V232" s="99"/>
      <c r="W232" s="99"/>
      <c r="X232" s="99"/>
      <c r="Y232" s="99"/>
      <c r="Z232" s="99"/>
      <c r="AB232" s="99"/>
      <c r="AC232" s="99"/>
      <c r="AD232" s="99"/>
      <c r="AE232" s="121"/>
      <c r="AF232" s="99"/>
      <c r="AG232" s="102"/>
      <c r="AH232" s="102"/>
      <c r="AI232" s="99"/>
      <c r="AQ232" s="99"/>
      <c r="AR232" s="99"/>
      <c r="AS232" s="99"/>
      <c r="AT232" s="99"/>
      <c r="AU232" s="99"/>
      <c r="AW232" s="99"/>
      <c r="AX232" s="99"/>
      <c r="AY232" s="99"/>
      <c r="AZ232" s="99"/>
      <c r="BA232" s="99"/>
      <c r="BB232" s="99"/>
      <c r="BC232" s="99"/>
    </row>
    <row r="233" spans="1:55" x14ac:dyDescent="0.25">
      <c r="A233" s="29">
        <v>223</v>
      </c>
      <c r="B233" s="32">
        <f t="shared" si="21"/>
        <v>0</v>
      </c>
      <c r="C233" s="32">
        <f t="shared" si="24"/>
        <v>0</v>
      </c>
      <c r="D233" s="32">
        <f t="shared" si="25"/>
        <v>0</v>
      </c>
      <c r="E233" s="32"/>
      <c r="F233" s="32">
        <f t="shared" si="22"/>
        <v>0</v>
      </c>
      <c r="G233" s="32"/>
      <c r="H233" s="32"/>
      <c r="I233" s="32"/>
      <c r="J233" s="32">
        <f t="shared" si="20"/>
        <v>0</v>
      </c>
      <c r="K233" s="80">
        <f t="shared" ca="1" si="23"/>
        <v>51257</v>
      </c>
      <c r="M233" s="99"/>
      <c r="O233" s="101"/>
      <c r="P233" s="101"/>
      <c r="Q233" s="101"/>
      <c r="R233" s="101"/>
      <c r="S233" s="101"/>
      <c r="T233" s="101"/>
      <c r="U233" s="101"/>
      <c r="V233" s="99"/>
      <c r="W233" s="99"/>
      <c r="X233" s="99"/>
      <c r="Y233" s="99"/>
      <c r="Z233" s="99"/>
      <c r="AB233" s="99"/>
      <c r="AC233" s="99"/>
      <c r="AD233" s="99"/>
      <c r="AE233" s="121"/>
      <c r="AF233" s="99"/>
      <c r="AG233" s="102"/>
      <c r="AH233" s="102"/>
      <c r="AI233" s="99"/>
      <c r="AQ233" s="99"/>
      <c r="AR233" s="99"/>
      <c r="AS233" s="99"/>
      <c r="AT233" s="99"/>
      <c r="AU233" s="99"/>
      <c r="AW233" s="99"/>
      <c r="AX233" s="99"/>
      <c r="AY233" s="99"/>
      <c r="AZ233" s="99"/>
      <c r="BA233" s="99"/>
      <c r="BB233" s="99"/>
      <c r="BC233" s="99"/>
    </row>
    <row r="234" spans="1:55" x14ac:dyDescent="0.25">
      <c r="A234" s="29">
        <v>224</v>
      </c>
      <c r="B234" s="32">
        <f t="shared" si="21"/>
        <v>0</v>
      </c>
      <c r="C234" s="32">
        <f t="shared" si="24"/>
        <v>0</v>
      </c>
      <c r="D234" s="32">
        <f t="shared" si="25"/>
        <v>0</v>
      </c>
      <c r="E234" s="32"/>
      <c r="F234" s="32">
        <f t="shared" si="22"/>
        <v>0</v>
      </c>
      <c r="G234" s="32"/>
      <c r="H234" s="32"/>
      <c r="I234" s="32"/>
      <c r="J234" s="32">
        <f t="shared" si="20"/>
        <v>0</v>
      </c>
      <c r="K234" s="80">
        <f t="shared" ca="1" si="23"/>
        <v>51288</v>
      </c>
      <c r="M234" s="99"/>
      <c r="O234" s="101"/>
      <c r="P234" s="101"/>
      <c r="Q234" s="101"/>
      <c r="R234" s="101"/>
      <c r="S234" s="101"/>
      <c r="T234" s="101"/>
      <c r="U234" s="101"/>
      <c r="V234" s="99"/>
      <c r="W234" s="99"/>
      <c r="X234" s="99"/>
      <c r="Y234" s="99"/>
      <c r="Z234" s="99"/>
      <c r="AB234" s="99"/>
      <c r="AC234" s="99"/>
      <c r="AD234" s="99"/>
      <c r="AE234" s="121"/>
      <c r="AF234" s="99"/>
      <c r="AG234" s="102"/>
      <c r="AH234" s="102"/>
      <c r="AI234" s="99"/>
      <c r="AQ234" s="99"/>
      <c r="AR234" s="99"/>
      <c r="AS234" s="99"/>
      <c r="AT234" s="99"/>
      <c r="AU234" s="99"/>
      <c r="AW234" s="99"/>
      <c r="AX234" s="99"/>
      <c r="AY234" s="99"/>
      <c r="AZ234" s="99"/>
      <c r="BA234" s="99"/>
      <c r="BB234" s="99"/>
      <c r="BC234" s="99"/>
    </row>
    <row r="235" spans="1:55" x14ac:dyDescent="0.25">
      <c r="A235" s="29">
        <v>225</v>
      </c>
      <c r="B235" s="32">
        <f t="shared" si="21"/>
        <v>0</v>
      </c>
      <c r="C235" s="32">
        <f t="shared" si="24"/>
        <v>0</v>
      </c>
      <c r="D235" s="32">
        <f t="shared" si="25"/>
        <v>0</v>
      </c>
      <c r="E235" s="32"/>
      <c r="F235" s="32">
        <f t="shared" si="22"/>
        <v>0</v>
      </c>
      <c r="G235" s="32"/>
      <c r="H235" s="32"/>
      <c r="I235" s="32"/>
      <c r="J235" s="32">
        <f t="shared" si="20"/>
        <v>0</v>
      </c>
      <c r="K235" s="80">
        <f t="shared" ca="1" si="23"/>
        <v>51318</v>
      </c>
      <c r="M235" s="99"/>
      <c r="O235" s="101"/>
      <c r="P235" s="101"/>
      <c r="Q235" s="101"/>
      <c r="R235" s="101"/>
      <c r="S235" s="101"/>
      <c r="T235" s="101"/>
      <c r="U235" s="101"/>
      <c r="V235" s="99"/>
      <c r="W235" s="99"/>
      <c r="X235" s="99"/>
      <c r="Y235" s="99"/>
      <c r="Z235" s="99"/>
      <c r="AB235" s="99"/>
      <c r="AC235" s="99"/>
      <c r="AD235" s="99"/>
      <c r="AE235" s="121"/>
      <c r="AF235" s="99"/>
      <c r="AG235" s="102"/>
      <c r="AH235" s="102"/>
      <c r="AI235" s="99"/>
      <c r="AQ235" s="99"/>
      <c r="AR235" s="99"/>
      <c r="AS235" s="99"/>
      <c r="AT235" s="99"/>
      <c r="AU235" s="99"/>
      <c r="AW235" s="99"/>
      <c r="AX235" s="99"/>
      <c r="AY235" s="99"/>
      <c r="AZ235" s="99"/>
      <c r="BA235" s="99"/>
      <c r="BB235" s="99"/>
      <c r="BC235" s="99"/>
    </row>
    <row r="236" spans="1:55" x14ac:dyDescent="0.25">
      <c r="A236" s="29">
        <v>226</v>
      </c>
      <c r="B236" s="32">
        <f t="shared" si="21"/>
        <v>0</v>
      </c>
      <c r="C236" s="32">
        <f t="shared" si="24"/>
        <v>0</v>
      </c>
      <c r="D236" s="32">
        <f t="shared" si="25"/>
        <v>0</v>
      </c>
      <c r="E236" s="32"/>
      <c r="F236" s="32">
        <f t="shared" si="22"/>
        <v>0</v>
      </c>
      <c r="G236" s="32"/>
      <c r="H236" s="32"/>
      <c r="I236" s="32"/>
      <c r="J236" s="32">
        <f t="shared" si="20"/>
        <v>0</v>
      </c>
      <c r="K236" s="80">
        <f t="shared" ca="1" si="23"/>
        <v>51349</v>
      </c>
      <c r="M236" s="99"/>
      <c r="O236" s="101"/>
      <c r="P236" s="101"/>
      <c r="Q236" s="101"/>
      <c r="R236" s="101"/>
      <c r="S236" s="101"/>
      <c r="T236" s="101"/>
      <c r="U236" s="101"/>
      <c r="V236" s="99"/>
      <c r="W236" s="99"/>
      <c r="X236" s="99"/>
      <c r="Y236" s="99"/>
      <c r="Z236" s="99"/>
      <c r="AB236" s="99"/>
      <c r="AC236" s="99"/>
      <c r="AD236" s="99"/>
      <c r="AE236" s="121"/>
      <c r="AF236" s="99"/>
      <c r="AG236" s="102"/>
      <c r="AH236" s="102"/>
      <c r="AI236" s="99"/>
      <c r="AQ236" s="99"/>
      <c r="AR236" s="99"/>
      <c r="AS236" s="99"/>
      <c r="AT236" s="99"/>
      <c r="AU236" s="99"/>
      <c r="AW236" s="99"/>
      <c r="AX236" s="99"/>
      <c r="AY236" s="99"/>
      <c r="AZ236" s="99"/>
      <c r="BA236" s="99"/>
      <c r="BB236" s="99"/>
      <c r="BC236" s="99"/>
    </row>
    <row r="237" spans="1:55" x14ac:dyDescent="0.25">
      <c r="A237" s="29">
        <v>227</v>
      </c>
      <c r="B237" s="32">
        <f t="shared" si="21"/>
        <v>0</v>
      </c>
      <c r="C237" s="32">
        <f t="shared" si="24"/>
        <v>0</v>
      </c>
      <c r="D237" s="32">
        <f t="shared" si="25"/>
        <v>0</v>
      </c>
      <c r="E237" s="32"/>
      <c r="F237" s="32">
        <f t="shared" si="22"/>
        <v>0</v>
      </c>
      <c r="G237" s="32"/>
      <c r="H237" s="32"/>
      <c r="I237" s="32"/>
      <c r="J237" s="32">
        <f t="shared" si="20"/>
        <v>0</v>
      </c>
      <c r="K237" s="80">
        <f t="shared" ca="1" si="23"/>
        <v>51380</v>
      </c>
      <c r="M237" s="99"/>
      <c r="O237" s="101"/>
      <c r="P237" s="101"/>
      <c r="Q237" s="101"/>
      <c r="R237" s="101"/>
      <c r="S237" s="101"/>
      <c r="T237" s="101"/>
      <c r="U237" s="101"/>
      <c r="V237" s="99"/>
      <c r="W237" s="99"/>
      <c r="X237" s="99"/>
      <c r="Y237" s="99"/>
      <c r="Z237" s="99"/>
      <c r="AB237" s="99"/>
      <c r="AC237" s="99"/>
      <c r="AD237" s="99"/>
      <c r="AE237" s="121"/>
      <c r="AF237" s="99"/>
      <c r="AG237" s="102"/>
      <c r="AH237" s="102"/>
      <c r="AI237" s="99"/>
      <c r="AQ237" s="99"/>
      <c r="AR237" s="99"/>
      <c r="AS237" s="99"/>
      <c r="AT237" s="99"/>
      <c r="AU237" s="99"/>
      <c r="AW237" s="99"/>
      <c r="AX237" s="99"/>
      <c r="AY237" s="99"/>
      <c r="AZ237" s="99"/>
      <c r="BA237" s="99"/>
      <c r="BB237" s="99"/>
      <c r="BC237" s="99"/>
    </row>
    <row r="238" spans="1:55" x14ac:dyDescent="0.25">
      <c r="A238" s="29">
        <v>228</v>
      </c>
      <c r="B238" s="32">
        <f t="shared" si="21"/>
        <v>0</v>
      </c>
      <c r="C238" s="32">
        <f t="shared" si="24"/>
        <v>0</v>
      </c>
      <c r="D238" s="32">
        <f t="shared" si="25"/>
        <v>0</v>
      </c>
      <c r="E238" s="32"/>
      <c r="F238" s="32">
        <f t="shared" si="22"/>
        <v>0</v>
      </c>
      <c r="G238" s="67">
        <f>IF(B238&gt;0,B238*$J$2,0)</f>
        <v>0</v>
      </c>
      <c r="H238" s="67">
        <f>IF(B238&gt;0,H226,0)</f>
        <v>0</v>
      </c>
      <c r="I238" s="32"/>
      <c r="J238" s="32">
        <f t="shared" si="20"/>
        <v>0</v>
      </c>
      <c r="K238" s="80">
        <f t="shared" ca="1" si="23"/>
        <v>51410</v>
      </c>
      <c r="M238" s="99"/>
      <c r="O238" s="101"/>
      <c r="P238" s="101"/>
      <c r="Q238" s="101"/>
      <c r="R238" s="101"/>
      <c r="S238" s="101"/>
      <c r="T238" s="101"/>
      <c r="U238" s="101"/>
      <c r="V238" s="99"/>
      <c r="W238" s="99"/>
      <c r="X238" s="99"/>
      <c r="Y238" s="99"/>
      <c r="Z238" s="99"/>
      <c r="AB238" s="99"/>
      <c r="AC238" s="99"/>
      <c r="AD238" s="99"/>
      <c r="AE238" s="121"/>
      <c r="AF238" s="99"/>
      <c r="AG238" s="102"/>
      <c r="AH238" s="102"/>
      <c r="AI238" s="99"/>
      <c r="AQ238" s="99"/>
      <c r="AR238" s="99"/>
      <c r="AS238" s="99"/>
      <c r="AT238" s="99"/>
      <c r="AU238" s="99"/>
      <c r="AW238" s="99"/>
      <c r="AX238" s="99"/>
      <c r="AY238" s="99"/>
      <c r="AZ238" s="99"/>
      <c r="BA238" s="99"/>
      <c r="BB238" s="99"/>
      <c r="BC238" s="99"/>
    </row>
    <row r="239" spans="1:55" x14ac:dyDescent="0.25">
      <c r="A239" s="29">
        <v>229</v>
      </c>
      <c r="B239" s="32">
        <f t="shared" si="21"/>
        <v>0</v>
      </c>
      <c r="C239" s="32">
        <f t="shared" si="24"/>
        <v>0</v>
      </c>
      <c r="D239" s="32">
        <f t="shared" si="25"/>
        <v>0</v>
      </c>
      <c r="E239" s="32"/>
      <c r="F239" s="32">
        <f t="shared" si="22"/>
        <v>0</v>
      </c>
      <c r="G239" s="32"/>
      <c r="H239" s="32"/>
      <c r="I239" s="32"/>
      <c r="J239" s="32">
        <f t="shared" si="20"/>
        <v>0</v>
      </c>
      <c r="K239" s="80">
        <f t="shared" ca="1" si="23"/>
        <v>51441</v>
      </c>
      <c r="M239" s="99"/>
      <c r="O239" s="101"/>
      <c r="P239" s="101"/>
      <c r="Q239" s="101"/>
      <c r="R239" s="101"/>
      <c r="S239" s="101"/>
      <c r="T239" s="101"/>
      <c r="U239" s="101"/>
      <c r="V239" s="99"/>
      <c r="W239" s="99"/>
      <c r="X239" s="99"/>
      <c r="Y239" s="99"/>
      <c r="Z239" s="99"/>
      <c r="AB239" s="99"/>
      <c r="AC239" s="99"/>
      <c r="AD239" s="99"/>
      <c r="AE239" s="121"/>
      <c r="AF239" s="99"/>
      <c r="AG239" s="102"/>
      <c r="AH239" s="102"/>
      <c r="AI239" s="99"/>
      <c r="AQ239" s="99"/>
      <c r="AR239" s="99"/>
      <c r="AS239" s="99"/>
      <c r="AT239" s="99"/>
      <c r="AU239" s="99"/>
      <c r="AW239" s="99"/>
      <c r="AX239" s="99"/>
      <c r="AY239" s="99"/>
      <c r="AZ239" s="99"/>
      <c r="BA239" s="99"/>
      <c r="BB239" s="99"/>
      <c r="BC239" s="99"/>
    </row>
    <row r="240" spans="1:55" x14ac:dyDescent="0.25">
      <c r="A240" s="29">
        <v>230</v>
      </c>
      <c r="B240" s="32">
        <f t="shared" si="21"/>
        <v>0</v>
      </c>
      <c r="C240" s="32">
        <f t="shared" si="24"/>
        <v>0</v>
      </c>
      <c r="D240" s="32">
        <f t="shared" si="25"/>
        <v>0</v>
      </c>
      <c r="E240" s="32"/>
      <c r="F240" s="32">
        <f t="shared" si="22"/>
        <v>0</v>
      </c>
      <c r="G240" s="32"/>
      <c r="H240" s="32"/>
      <c r="I240" s="32"/>
      <c r="J240" s="32">
        <f t="shared" si="20"/>
        <v>0</v>
      </c>
      <c r="K240" s="80">
        <f t="shared" ca="1" si="23"/>
        <v>51471</v>
      </c>
      <c r="M240" s="99"/>
      <c r="O240" s="101"/>
      <c r="P240" s="101"/>
      <c r="Q240" s="101"/>
      <c r="R240" s="101"/>
      <c r="S240" s="101"/>
      <c r="T240" s="101"/>
      <c r="U240" s="101"/>
      <c r="V240" s="99"/>
      <c r="W240" s="99"/>
      <c r="X240" s="99"/>
      <c r="Y240" s="99"/>
      <c r="Z240" s="99"/>
      <c r="AB240" s="99"/>
      <c r="AC240" s="99"/>
      <c r="AD240" s="99"/>
      <c r="AE240" s="121"/>
      <c r="AF240" s="99"/>
      <c r="AG240" s="102"/>
      <c r="AH240" s="102"/>
      <c r="AI240" s="99"/>
      <c r="AQ240" s="99"/>
      <c r="AR240" s="99"/>
      <c r="AS240" s="99"/>
      <c r="AT240" s="99"/>
      <c r="AU240" s="99"/>
      <c r="AW240" s="99"/>
      <c r="AX240" s="99"/>
      <c r="AY240" s="99"/>
      <c r="AZ240" s="99"/>
      <c r="BA240" s="99"/>
      <c r="BB240" s="99"/>
      <c r="BC240" s="99"/>
    </row>
    <row r="241" spans="1:57" x14ac:dyDescent="0.25">
      <c r="A241" s="29">
        <v>231</v>
      </c>
      <c r="B241" s="32">
        <f t="shared" si="21"/>
        <v>0</v>
      </c>
      <c r="C241" s="32">
        <f t="shared" si="24"/>
        <v>0</v>
      </c>
      <c r="D241" s="32">
        <f t="shared" si="25"/>
        <v>0</v>
      </c>
      <c r="E241" s="32"/>
      <c r="F241" s="32">
        <f t="shared" si="22"/>
        <v>0</v>
      </c>
      <c r="G241" s="32"/>
      <c r="H241" s="32"/>
      <c r="I241" s="32"/>
      <c r="J241" s="32">
        <f t="shared" si="20"/>
        <v>0</v>
      </c>
      <c r="K241" s="80">
        <f t="shared" ca="1" si="23"/>
        <v>51502</v>
      </c>
      <c r="M241" s="99"/>
      <c r="O241" s="101"/>
      <c r="P241" s="101"/>
      <c r="Q241" s="101"/>
      <c r="R241" s="101"/>
      <c r="S241" s="101"/>
      <c r="T241" s="101"/>
      <c r="U241" s="101"/>
      <c r="V241" s="99"/>
      <c r="W241" s="99"/>
      <c r="X241" s="99"/>
      <c r="Y241" s="99"/>
      <c r="Z241" s="99"/>
      <c r="AB241" s="99"/>
      <c r="AC241" s="99"/>
      <c r="AD241" s="99"/>
      <c r="AE241" s="121"/>
      <c r="AF241" s="99"/>
      <c r="AG241" s="102"/>
      <c r="AH241" s="102"/>
      <c r="AI241" s="99"/>
      <c r="AQ241" s="99"/>
      <c r="AR241" s="99"/>
      <c r="AS241" s="99"/>
      <c r="AT241" s="99"/>
      <c r="AU241" s="99"/>
      <c r="AW241" s="99"/>
      <c r="AX241" s="99"/>
      <c r="AY241" s="99"/>
      <c r="AZ241" s="99"/>
      <c r="BA241" s="99"/>
      <c r="BB241" s="99"/>
      <c r="BC241" s="99"/>
    </row>
    <row r="242" spans="1:57" x14ac:dyDescent="0.25">
      <c r="A242" s="29">
        <v>232</v>
      </c>
      <c r="B242" s="32">
        <f t="shared" si="21"/>
        <v>0</v>
      </c>
      <c r="C242" s="32">
        <f t="shared" si="24"/>
        <v>0</v>
      </c>
      <c r="D242" s="32">
        <f t="shared" si="25"/>
        <v>0</v>
      </c>
      <c r="E242" s="32"/>
      <c r="F242" s="32">
        <f t="shared" si="22"/>
        <v>0</v>
      </c>
      <c r="G242" s="32"/>
      <c r="H242" s="32"/>
      <c r="I242" s="32"/>
      <c r="J242" s="32">
        <f t="shared" si="20"/>
        <v>0</v>
      </c>
      <c r="K242" s="80">
        <f t="shared" ca="1" si="23"/>
        <v>51533</v>
      </c>
      <c r="M242" s="99"/>
      <c r="O242" s="101"/>
      <c r="P242" s="101"/>
      <c r="Q242" s="101"/>
      <c r="R242" s="101"/>
      <c r="S242" s="101"/>
      <c r="T242" s="101"/>
      <c r="U242" s="101"/>
      <c r="V242" s="99"/>
      <c r="W242" s="99"/>
      <c r="X242" s="99"/>
      <c r="Y242" s="99"/>
      <c r="Z242" s="99"/>
      <c r="AB242" s="99"/>
      <c r="AC242" s="99"/>
      <c r="AD242" s="99"/>
      <c r="AE242" s="121"/>
      <c r="AF242" s="99"/>
      <c r="AG242" s="102"/>
      <c r="AH242" s="102"/>
      <c r="AI242" s="99"/>
      <c r="AQ242" s="99"/>
      <c r="AR242" s="99"/>
      <c r="AS242" s="99"/>
      <c r="AT242" s="99"/>
      <c r="AU242" s="99"/>
      <c r="AW242" s="99"/>
      <c r="AX242" s="99"/>
      <c r="AY242" s="99"/>
      <c r="AZ242" s="99"/>
      <c r="BA242" s="99"/>
      <c r="BB242" s="99"/>
      <c r="BC242" s="99"/>
    </row>
    <row r="243" spans="1:57" x14ac:dyDescent="0.25">
      <c r="A243" s="29">
        <v>233</v>
      </c>
      <c r="B243" s="32">
        <f t="shared" si="21"/>
        <v>0</v>
      </c>
      <c r="C243" s="32">
        <f t="shared" si="24"/>
        <v>0</v>
      </c>
      <c r="D243" s="32">
        <f t="shared" si="25"/>
        <v>0</v>
      </c>
      <c r="E243" s="32"/>
      <c r="F243" s="32">
        <f t="shared" si="22"/>
        <v>0</v>
      </c>
      <c r="G243" s="32"/>
      <c r="H243" s="32"/>
      <c r="I243" s="32"/>
      <c r="J243" s="32">
        <f t="shared" si="20"/>
        <v>0</v>
      </c>
      <c r="K243" s="80">
        <f t="shared" ca="1" si="23"/>
        <v>51561</v>
      </c>
      <c r="M243" s="99"/>
      <c r="O243" s="101"/>
      <c r="P243" s="101"/>
      <c r="Q243" s="101"/>
      <c r="R243" s="101"/>
      <c r="S243" s="101"/>
      <c r="T243" s="101"/>
      <c r="U243" s="101"/>
      <c r="V243" s="99"/>
      <c r="W243" s="99"/>
      <c r="X243" s="99"/>
      <c r="Y243" s="99"/>
      <c r="Z243" s="99"/>
      <c r="AB243" s="99"/>
      <c r="AC243" s="99"/>
      <c r="AD243" s="99"/>
      <c r="AE243" s="121"/>
      <c r="AF243" s="99"/>
      <c r="AG243" s="102"/>
      <c r="AH243" s="102"/>
      <c r="AI243" s="99"/>
      <c r="AQ243" s="99"/>
      <c r="AR243" s="99"/>
      <c r="AS243" s="99"/>
      <c r="AT243" s="99"/>
      <c r="AU243" s="99"/>
      <c r="AW243" s="99"/>
      <c r="AX243" s="99"/>
      <c r="AY243" s="99"/>
      <c r="AZ243" s="99"/>
      <c r="BA243" s="99"/>
      <c r="BB243" s="99"/>
      <c r="BC243" s="99"/>
    </row>
    <row r="244" spans="1:57" x14ac:dyDescent="0.25">
      <c r="A244" s="29">
        <v>234</v>
      </c>
      <c r="B244" s="32">
        <f t="shared" si="21"/>
        <v>0</v>
      </c>
      <c r="C244" s="32">
        <f t="shared" si="24"/>
        <v>0</v>
      </c>
      <c r="D244" s="32">
        <f t="shared" si="25"/>
        <v>0</v>
      </c>
      <c r="E244" s="32"/>
      <c r="F244" s="32">
        <f t="shared" si="22"/>
        <v>0</v>
      </c>
      <c r="G244" s="32"/>
      <c r="H244" s="32"/>
      <c r="I244" s="32"/>
      <c r="J244" s="32">
        <f t="shared" si="20"/>
        <v>0</v>
      </c>
      <c r="K244" s="80">
        <f t="shared" ca="1" si="23"/>
        <v>51592</v>
      </c>
      <c r="M244" s="99"/>
      <c r="O244" s="101"/>
      <c r="P244" s="101"/>
      <c r="Q244" s="101"/>
      <c r="R244" s="101"/>
      <c r="S244" s="101"/>
      <c r="T244" s="101"/>
      <c r="U244" s="101"/>
      <c r="V244" s="99"/>
      <c r="W244" s="99"/>
      <c r="X244" s="99"/>
      <c r="Y244" s="99"/>
      <c r="Z244" s="99"/>
      <c r="AB244" s="99"/>
      <c r="AC244" s="99"/>
      <c r="AD244" s="99"/>
      <c r="AE244" s="121"/>
      <c r="AF244" s="99"/>
      <c r="AG244" s="102"/>
      <c r="AH244" s="102"/>
      <c r="AI244" s="99"/>
      <c r="AQ244" s="99"/>
      <c r="AR244" s="99"/>
      <c r="AS244" s="99"/>
      <c r="AT244" s="99"/>
      <c r="AU244" s="99"/>
      <c r="AW244" s="99"/>
      <c r="AX244" s="99"/>
      <c r="AY244" s="99"/>
      <c r="AZ244" s="99"/>
      <c r="BA244" s="99"/>
      <c r="BB244" s="99"/>
      <c r="BC244" s="99"/>
    </row>
    <row r="245" spans="1:57" x14ac:dyDescent="0.25">
      <c r="A245" s="29">
        <v>235</v>
      </c>
      <c r="B245" s="32">
        <f t="shared" si="21"/>
        <v>0</v>
      </c>
      <c r="C245" s="32">
        <f t="shared" si="24"/>
        <v>0</v>
      </c>
      <c r="D245" s="32">
        <f t="shared" si="25"/>
        <v>0</v>
      </c>
      <c r="E245" s="32"/>
      <c r="F245" s="32">
        <f t="shared" si="22"/>
        <v>0</v>
      </c>
      <c r="G245" s="32"/>
      <c r="H245" s="32"/>
      <c r="I245" s="32"/>
      <c r="J245" s="32">
        <f t="shared" si="20"/>
        <v>0</v>
      </c>
      <c r="K245" s="80">
        <f t="shared" ca="1" si="23"/>
        <v>51622</v>
      </c>
      <c r="M245" s="99"/>
      <c r="O245" s="101"/>
      <c r="P245" s="101"/>
      <c r="Q245" s="101"/>
      <c r="R245" s="101"/>
      <c r="S245" s="101"/>
      <c r="T245" s="101"/>
      <c r="U245" s="101"/>
      <c r="V245" s="99"/>
      <c r="W245" s="99"/>
      <c r="X245" s="99"/>
      <c r="Y245" s="99"/>
      <c r="Z245" s="99"/>
      <c r="AB245" s="99"/>
      <c r="AC245" s="99"/>
      <c r="AD245" s="99"/>
      <c r="AE245" s="121"/>
      <c r="AF245" s="99"/>
      <c r="AG245" s="102"/>
      <c r="AH245" s="102"/>
      <c r="AI245" s="99"/>
      <c r="AQ245" s="99"/>
      <c r="AR245" s="99"/>
      <c r="AS245" s="99"/>
      <c r="AT245" s="99"/>
      <c r="AU245" s="99"/>
      <c r="AW245" s="99"/>
      <c r="AX245" s="99"/>
      <c r="AY245" s="99"/>
      <c r="AZ245" s="99"/>
      <c r="BA245" s="99"/>
      <c r="BB245" s="99"/>
      <c r="BC245" s="99"/>
    </row>
    <row r="246" spans="1:57" x14ac:dyDescent="0.25">
      <c r="A246" s="29">
        <v>236</v>
      </c>
      <c r="B246" s="32">
        <f t="shared" si="21"/>
        <v>0</v>
      </c>
      <c r="C246" s="32">
        <f t="shared" si="24"/>
        <v>0</v>
      </c>
      <c r="D246" s="32">
        <f t="shared" si="25"/>
        <v>0</v>
      </c>
      <c r="E246" s="32"/>
      <c r="F246" s="32">
        <f t="shared" si="22"/>
        <v>0</v>
      </c>
      <c r="G246" s="32"/>
      <c r="H246" s="32"/>
      <c r="I246" s="32"/>
      <c r="J246" s="32">
        <f t="shared" si="20"/>
        <v>0</v>
      </c>
      <c r="K246" s="80">
        <f t="shared" ca="1" si="23"/>
        <v>51653</v>
      </c>
      <c r="M246" s="99"/>
      <c r="O246" s="101"/>
      <c r="P246" s="101"/>
      <c r="Q246" s="101"/>
      <c r="R246" s="101"/>
      <c r="S246" s="101"/>
      <c r="T246" s="101"/>
      <c r="U246" s="101"/>
      <c r="V246" s="99"/>
      <c r="W246" s="99"/>
      <c r="X246" s="99"/>
      <c r="Y246" s="99"/>
      <c r="Z246" s="99"/>
      <c r="AB246" s="99"/>
      <c r="AC246" s="99"/>
      <c r="AD246" s="99"/>
      <c r="AE246" s="121"/>
      <c r="AF246" s="99"/>
      <c r="AG246" s="102"/>
      <c r="AH246" s="102"/>
      <c r="AI246" s="99"/>
      <c r="AQ246" s="99"/>
      <c r="AR246" s="99"/>
      <c r="AS246" s="99"/>
      <c r="AT246" s="99"/>
      <c r="AU246" s="99"/>
      <c r="AW246" s="99"/>
      <c r="AX246" s="99"/>
      <c r="AY246" s="99"/>
      <c r="AZ246" s="99"/>
      <c r="BA246" s="99"/>
      <c r="BB246" s="99"/>
      <c r="BC246" s="99"/>
    </row>
    <row r="247" spans="1:57" x14ac:dyDescent="0.25">
      <c r="A247" s="29">
        <v>237</v>
      </c>
      <c r="B247" s="32">
        <f t="shared" si="21"/>
        <v>0</v>
      </c>
      <c r="C247" s="32">
        <f t="shared" si="24"/>
        <v>0</v>
      </c>
      <c r="D247" s="32">
        <f t="shared" si="25"/>
        <v>0</v>
      </c>
      <c r="E247" s="32"/>
      <c r="F247" s="32">
        <f t="shared" si="22"/>
        <v>0</v>
      </c>
      <c r="G247" s="32"/>
      <c r="H247" s="32"/>
      <c r="I247" s="32"/>
      <c r="J247" s="32">
        <f t="shared" si="20"/>
        <v>0</v>
      </c>
      <c r="K247" s="80">
        <f t="shared" ca="1" si="23"/>
        <v>51683</v>
      </c>
      <c r="M247" s="99"/>
      <c r="O247" s="101"/>
      <c r="P247" s="101"/>
      <c r="Q247" s="101"/>
      <c r="R247" s="101"/>
      <c r="S247" s="101"/>
      <c r="T247" s="101"/>
      <c r="U247" s="101"/>
      <c r="V247" s="99"/>
      <c r="W247" s="99"/>
      <c r="X247" s="99"/>
      <c r="Y247" s="99"/>
      <c r="Z247" s="99"/>
      <c r="AB247" s="99"/>
      <c r="AC247" s="99"/>
      <c r="AD247" s="99"/>
      <c r="AE247" s="121"/>
      <c r="AF247" s="99"/>
      <c r="AG247" s="102"/>
      <c r="AH247" s="102"/>
      <c r="AI247" s="99"/>
      <c r="AQ247" s="99"/>
      <c r="AR247" s="99"/>
      <c r="AS247" s="99"/>
      <c r="AT247" s="99"/>
      <c r="AU247" s="99"/>
      <c r="AW247" s="99"/>
      <c r="AX247" s="99"/>
      <c r="AY247" s="99"/>
      <c r="AZ247" s="99"/>
      <c r="BA247" s="99"/>
      <c r="BB247" s="99"/>
      <c r="BC247" s="99"/>
    </row>
    <row r="248" spans="1:57" x14ac:dyDescent="0.25">
      <c r="A248" s="29">
        <v>238</v>
      </c>
      <c r="B248" s="32">
        <f t="shared" si="21"/>
        <v>0</v>
      </c>
      <c r="C248" s="32">
        <f t="shared" si="24"/>
        <v>0</v>
      </c>
      <c r="D248" s="32">
        <f t="shared" si="25"/>
        <v>0</v>
      </c>
      <c r="E248" s="32"/>
      <c r="F248" s="32">
        <f t="shared" si="22"/>
        <v>0</v>
      </c>
      <c r="G248" s="32"/>
      <c r="H248" s="32"/>
      <c r="I248" s="32"/>
      <c r="J248" s="32">
        <f t="shared" si="20"/>
        <v>0</v>
      </c>
      <c r="K248" s="80">
        <f t="shared" ca="1" si="23"/>
        <v>51714</v>
      </c>
      <c r="M248" s="99"/>
      <c r="O248" s="101"/>
      <c r="P248" s="101"/>
      <c r="Q248" s="101"/>
      <c r="R248" s="101"/>
      <c r="S248" s="101"/>
      <c r="T248" s="101"/>
      <c r="U248" s="101"/>
      <c r="V248" s="99"/>
      <c r="W248" s="99"/>
      <c r="X248" s="99"/>
      <c r="Y248" s="99"/>
      <c r="Z248" s="99"/>
      <c r="AB248" s="99"/>
      <c r="AC248" s="99"/>
      <c r="AD248" s="99"/>
      <c r="AE248" s="121"/>
      <c r="AF248" s="99"/>
      <c r="AG248" s="102"/>
      <c r="AH248" s="102"/>
      <c r="AI248" s="99"/>
      <c r="AQ248" s="99"/>
      <c r="AR248" s="99"/>
      <c r="AS248" s="99"/>
      <c r="AT248" s="99"/>
      <c r="AU248" s="99"/>
      <c r="AW248" s="99"/>
      <c r="AX248" s="99"/>
      <c r="AY248" s="99"/>
      <c r="AZ248" s="99"/>
      <c r="BA248" s="99"/>
      <c r="BB248" s="99"/>
      <c r="BC248" s="99"/>
    </row>
    <row r="249" spans="1:57" x14ac:dyDescent="0.25">
      <c r="A249" s="29">
        <v>239</v>
      </c>
      <c r="B249" s="32">
        <f t="shared" si="21"/>
        <v>0</v>
      </c>
      <c r="C249" s="32">
        <f t="shared" si="24"/>
        <v>0</v>
      </c>
      <c r="D249" s="32">
        <f t="shared" si="25"/>
        <v>0</v>
      </c>
      <c r="E249" s="32"/>
      <c r="F249" s="32">
        <f t="shared" si="22"/>
        <v>0</v>
      </c>
      <c r="G249" s="32"/>
      <c r="H249" s="32"/>
      <c r="I249" s="32"/>
      <c r="J249" s="32">
        <f t="shared" si="20"/>
        <v>0</v>
      </c>
      <c r="K249" s="80">
        <f t="shared" ca="1" si="23"/>
        <v>51745</v>
      </c>
      <c r="M249" s="99"/>
      <c r="O249" s="101"/>
      <c r="P249" s="101"/>
      <c r="Q249" s="101"/>
      <c r="R249" s="101"/>
      <c r="S249" s="101"/>
      <c r="T249" s="101"/>
      <c r="U249" s="101"/>
      <c r="V249" s="99"/>
      <c r="W249" s="99"/>
      <c r="X249" s="99"/>
      <c r="Y249" s="99"/>
      <c r="Z249" s="99"/>
      <c r="AB249" s="99"/>
      <c r="AC249" s="99"/>
      <c r="AD249" s="99"/>
      <c r="AE249" s="121"/>
      <c r="AF249" s="99"/>
      <c r="AG249" s="102"/>
      <c r="AH249" s="102"/>
      <c r="AI249" s="99"/>
      <c r="AQ249" s="99"/>
      <c r="AR249" s="99"/>
      <c r="AS249" s="99"/>
      <c r="AT249" s="99"/>
      <c r="AU249" s="99"/>
      <c r="AW249" s="99"/>
      <c r="AX249" s="99"/>
      <c r="AY249" s="99"/>
      <c r="AZ249" s="99"/>
      <c r="BA249" s="99"/>
      <c r="BB249" s="99"/>
      <c r="BC249" s="99"/>
    </row>
    <row r="250" spans="1:57" x14ac:dyDescent="0.25">
      <c r="A250" s="29">
        <v>240</v>
      </c>
      <c r="B250" s="32">
        <f t="shared" si="21"/>
        <v>0</v>
      </c>
      <c r="C250" s="32">
        <f t="shared" si="24"/>
        <v>0</v>
      </c>
      <c r="D250" s="32">
        <f t="shared" si="25"/>
        <v>0</v>
      </c>
      <c r="E250" s="32"/>
      <c r="F250" s="32">
        <f t="shared" si="22"/>
        <v>0</v>
      </c>
      <c r="G250" s="67">
        <f>IF(B250&gt;0,B250*$J$2,0)</f>
        <v>0</v>
      </c>
      <c r="H250" s="67">
        <f>IF(B250&gt;0,H238,0)</f>
        <v>0</v>
      </c>
      <c r="I250" s="32"/>
      <c r="J250" s="32">
        <f t="shared" si="20"/>
        <v>0</v>
      </c>
      <c r="K250" s="80">
        <f t="shared" ca="1" si="23"/>
        <v>51775</v>
      </c>
      <c r="M250" s="99"/>
      <c r="O250" s="101"/>
      <c r="P250" s="101"/>
      <c r="Q250" s="101"/>
      <c r="R250" s="101"/>
      <c r="S250" s="101"/>
      <c r="T250" s="101"/>
      <c r="U250" s="101"/>
      <c r="V250" s="99"/>
      <c r="W250" s="99"/>
      <c r="X250" s="99"/>
      <c r="Y250" s="99"/>
      <c r="Z250" s="99"/>
      <c r="AB250" s="99"/>
      <c r="AC250" s="99"/>
      <c r="AD250" s="99"/>
      <c r="AE250" s="121"/>
      <c r="AF250" s="99"/>
      <c r="AG250" s="102"/>
      <c r="AH250" s="102"/>
      <c r="AI250" s="99"/>
      <c r="AQ250" s="99"/>
      <c r="AR250" s="99"/>
      <c r="AS250" s="99"/>
      <c r="AT250" s="99"/>
      <c r="AU250" s="99"/>
      <c r="AW250" s="99"/>
      <c r="AX250" s="99"/>
      <c r="AY250" s="99"/>
      <c r="AZ250" s="99"/>
      <c r="BA250" s="99"/>
      <c r="BB250" s="99"/>
      <c r="BC250" s="99"/>
    </row>
    <row r="251" spans="1:57" x14ac:dyDescent="0.25">
      <c r="AS251" s="99"/>
    </row>
    <row r="252" spans="1:57" customFormat="1" x14ac:dyDescent="0.25">
      <c r="M252" s="114"/>
      <c r="N252" s="122"/>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4"/>
      <c r="AY252" s="114"/>
      <c r="AZ252" s="114"/>
      <c r="BA252" s="114"/>
      <c r="BB252" s="114"/>
      <c r="BC252" s="114"/>
      <c r="BD252" s="114"/>
      <c r="BE252" s="114"/>
    </row>
    <row r="253" spans="1:57" customFormat="1" x14ac:dyDescent="0.25">
      <c r="M253" s="114"/>
      <c r="N253" s="122"/>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c r="AO253" s="114"/>
      <c r="AP253" s="114"/>
      <c r="AQ253" s="114"/>
      <c r="AR253" s="114"/>
      <c r="AS253" s="114"/>
      <c r="AT253" s="114"/>
      <c r="AU253" s="114"/>
      <c r="AV253" s="114"/>
      <c r="AW253" s="114"/>
      <c r="AX253" s="114"/>
      <c r="AY253" s="114"/>
      <c r="AZ253" s="114"/>
      <c r="BA253" s="114"/>
      <c r="BB253" s="114"/>
      <c r="BC253" s="114"/>
      <c r="BD253" s="114"/>
      <c r="BE253" s="114"/>
    </row>
    <row r="254" spans="1:57" customFormat="1" x14ac:dyDescent="0.25">
      <c r="M254" s="114"/>
      <c r="N254" s="122"/>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c r="AO254" s="114"/>
      <c r="AP254" s="114"/>
      <c r="AQ254" s="114"/>
      <c r="AR254" s="114"/>
      <c r="AS254" s="114"/>
      <c r="AT254" s="114"/>
      <c r="AU254" s="114"/>
      <c r="AV254" s="114"/>
      <c r="AW254" s="114"/>
      <c r="AX254" s="114"/>
      <c r="AY254" s="114"/>
      <c r="AZ254" s="114"/>
      <c r="BA254" s="114"/>
      <c r="BB254" s="114"/>
      <c r="BC254" s="114"/>
      <c r="BD254" s="114"/>
      <c r="BE254" s="114"/>
    </row>
    <row r="255" spans="1:57" customFormat="1" x14ac:dyDescent="0.25">
      <c r="M255" s="114"/>
      <c r="N255" s="122"/>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c r="AO255" s="114"/>
      <c r="AP255" s="114"/>
      <c r="AQ255" s="114"/>
      <c r="AR255" s="114"/>
      <c r="AS255" s="114"/>
      <c r="AT255" s="114"/>
      <c r="AU255" s="114"/>
      <c r="AV255" s="114"/>
      <c r="AW255" s="114"/>
      <c r="AX255" s="114"/>
      <c r="AY255" s="114"/>
      <c r="AZ255" s="114"/>
      <c r="BA255" s="114"/>
      <c r="BB255" s="114"/>
      <c r="BC255" s="114"/>
      <c r="BD255" s="114"/>
      <c r="BE255" s="114"/>
    </row>
    <row r="256" spans="1:57" customFormat="1" x14ac:dyDescent="0.25">
      <c r="M256" s="114"/>
      <c r="N256" s="122"/>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c r="AO256" s="114"/>
      <c r="AP256" s="114"/>
      <c r="AQ256" s="114"/>
      <c r="AR256" s="114"/>
      <c r="AS256" s="114"/>
      <c r="AT256" s="114"/>
      <c r="AU256" s="114"/>
      <c r="AV256" s="114"/>
      <c r="AW256" s="114"/>
      <c r="AX256" s="114"/>
      <c r="AY256" s="114"/>
      <c r="AZ256" s="114"/>
      <c r="BA256" s="114"/>
      <c r="BB256" s="114"/>
      <c r="BC256" s="114"/>
      <c r="BD256" s="114"/>
      <c r="BE256" s="114"/>
    </row>
    <row r="257" spans="13:57" customFormat="1" x14ac:dyDescent="0.25">
      <c r="M257" s="114"/>
      <c r="N257" s="122"/>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c r="AO257" s="114"/>
      <c r="AP257" s="114"/>
      <c r="AQ257" s="114"/>
      <c r="AR257" s="114"/>
      <c r="AS257" s="114"/>
      <c r="AT257" s="114"/>
      <c r="AU257" s="114"/>
      <c r="AV257" s="114"/>
      <c r="AW257" s="114"/>
      <c r="AX257" s="114"/>
      <c r="AY257" s="114"/>
      <c r="AZ257" s="114"/>
      <c r="BA257" s="114"/>
      <c r="BB257" s="114"/>
      <c r="BC257" s="114"/>
      <c r="BD257" s="114"/>
      <c r="BE257" s="114"/>
    </row>
    <row r="258" spans="13:57" customFormat="1" x14ac:dyDescent="0.25">
      <c r="M258" s="114"/>
      <c r="N258" s="122"/>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c r="AO258" s="114"/>
      <c r="AP258" s="114"/>
      <c r="AQ258" s="114"/>
      <c r="AR258" s="114"/>
      <c r="AS258" s="114"/>
      <c r="AT258" s="114"/>
      <c r="AU258" s="114"/>
      <c r="AV258" s="114"/>
      <c r="AW258" s="114"/>
      <c r="AX258" s="114"/>
      <c r="AY258" s="114"/>
      <c r="AZ258" s="114"/>
      <c r="BA258" s="114"/>
      <c r="BB258" s="114"/>
      <c r="BC258" s="114"/>
      <c r="BD258" s="114"/>
      <c r="BE258" s="114"/>
    </row>
    <row r="259" spans="13:57" customFormat="1" x14ac:dyDescent="0.25">
      <c r="M259" s="114"/>
      <c r="N259" s="122"/>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c r="AO259" s="114"/>
      <c r="AP259" s="114"/>
      <c r="AQ259" s="114"/>
      <c r="AR259" s="114"/>
      <c r="AS259" s="114"/>
      <c r="AT259" s="114"/>
      <c r="AU259" s="114"/>
      <c r="AV259" s="114"/>
      <c r="AW259" s="114"/>
      <c r="AX259" s="114"/>
      <c r="AY259" s="114"/>
      <c r="AZ259" s="114"/>
      <c r="BA259" s="114"/>
      <c r="BB259" s="114"/>
      <c r="BC259" s="114"/>
      <c r="BD259" s="114"/>
      <c r="BE259" s="114"/>
    </row>
    <row r="260" spans="13:57" customFormat="1" x14ac:dyDescent="0.25">
      <c r="M260" s="114"/>
      <c r="N260" s="122"/>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c r="AO260" s="114"/>
      <c r="AP260" s="114"/>
      <c r="AQ260" s="114"/>
      <c r="AR260" s="114"/>
      <c r="AS260" s="114"/>
      <c r="AT260" s="114"/>
      <c r="AU260" s="114"/>
      <c r="AV260" s="114"/>
      <c r="AW260" s="114"/>
      <c r="AX260" s="114"/>
      <c r="AY260" s="114"/>
      <c r="AZ260" s="114"/>
      <c r="BA260" s="114"/>
      <c r="BB260" s="114"/>
      <c r="BC260" s="114"/>
      <c r="BD260" s="114"/>
      <c r="BE260" s="114"/>
    </row>
    <row r="261" spans="13:57" customFormat="1" x14ac:dyDescent="0.25">
      <c r="M261" s="114"/>
      <c r="N261" s="122"/>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c r="AO261" s="114"/>
      <c r="AP261" s="114"/>
      <c r="AQ261" s="114"/>
      <c r="AR261" s="114"/>
      <c r="AS261" s="114"/>
      <c r="AT261" s="114"/>
      <c r="AU261" s="114"/>
      <c r="AV261" s="114"/>
      <c r="AW261" s="114"/>
      <c r="AX261" s="114"/>
      <c r="AY261" s="114"/>
      <c r="AZ261" s="114"/>
      <c r="BA261" s="114"/>
      <c r="BB261" s="114"/>
      <c r="BC261" s="114"/>
      <c r="BD261" s="114"/>
      <c r="BE261" s="114"/>
    </row>
    <row r="262" spans="13:57" customFormat="1" x14ac:dyDescent="0.25">
      <c r="M262" s="114"/>
      <c r="N262" s="122"/>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c r="AO262" s="114"/>
      <c r="AP262" s="114"/>
      <c r="AQ262" s="114"/>
      <c r="AR262" s="114"/>
      <c r="AS262" s="114"/>
      <c r="AT262" s="114"/>
      <c r="AU262" s="114"/>
      <c r="AV262" s="114"/>
      <c r="AW262" s="114"/>
      <c r="AX262" s="114"/>
      <c r="AY262" s="114"/>
      <c r="AZ262" s="114"/>
      <c r="BA262" s="114"/>
      <c r="BB262" s="114"/>
      <c r="BC262" s="114"/>
      <c r="BD262" s="114"/>
      <c r="BE262" s="114"/>
    </row>
    <row r="263" spans="13:57" customFormat="1" x14ac:dyDescent="0.25">
      <c r="M263" s="114"/>
      <c r="N263" s="122"/>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c r="AO263" s="114"/>
      <c r="AP263" s="114"/>
      <c r="AQ263" s="114"/>
      <c r="AR263" s="114"/>
      <c r="AS263" s="114"/>
      <c r="AT263" s="114"/>
      <c r="AU263" s="114"/>
      <c r="AV263" s="114"/>
      <c r="AW263" s="114"/>
      <c r="AX263" s="114"/>
      <c r="AY263" s="114"/>
      <c r="AZ263" s="114"/>
      <c r="BA263" s="114"/>
      <c r="BB263" s="114"/>
      <c r="BC263" s="114"/>
      <c r="BD263" s="114"/>
      <c r="BE263" s="114"/>
    </row>
    <row r="264" spans="13:57" customFormat="1" x14ac:dyDescent="0.25">
      <c r="M264" s="114"/>
      <c r="N264" s="122"/>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c r="AO264" s="114"/>
      <c r="AP264" s="114"/>
      <c r="AQ264" s="114"/>
      <c r="AR264" s="114"/>
      <c r="AS264" s="114"/>
      <c r="AT264" s="114"/>
      <c r="AU264" s="114"/>
      <c r="AV264" s="114"/>
      <c r="AW264" s="114"/>
      <c r="AX264" s="114"/>
      <c r="AY264" s="114"/>
      <c r="AZ264" s="114"/>
      <c r="BA264" s="114"/>
      <c r="BB264" s="114"/>
      <c r="BC264" s="114"/>
      <c r="BD264" s="114"/>
      <c r="BE264" s="114"/>
    </row>
    <row r="265" spans="13:57" customFormat="1" x14ac:dyDescent="0.25">
      <c r="M265" s="114"/>
      <c r="N265" s="122"/>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c r="AO265" s="114"/>
      <c r="AP265" s="114"/>
      <c r="AQ265" s="114"/>
      <c r="AR265" s="114"/>
      <c r="AS265" s="114"/>
      <c r="AT265" s="114"/>
      <c r="AU265" s="114"/>
      <c r="AV265" s="114"/>
      <c r="AW265" s="114"/>
      <c r="AX265" s="114"/>
      <c r="AY265" s="114"/>
      <c r="AZ265" s="114"/>
      <c r="BA265" s="114"/>
      <c r="BB265" s="114"/>
      <c r="BC265" s="114"/>
      <c r="BD265" s="114"/>
      <c r="BE265" s="114"/>
    </row>
    <row r="266" spans="13:57" customFormat="1" x14ac:dyDescent="0.25">
      <c r="M266" s="114"/>
      <c r="N266" s="122"/>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c r="AO266" s="114"/>
      <c r="AP266" s="114"/>
      <c r="AQ266" s="114"/>
      <c r="AR266" s="114"/>
      <c r="AS266" s="114"/>
      <c r="AT266" s="114"/>
      <c r="AU266" s="114"/>
      <c r="AV266" s="114"/>
      <c r="AW266" s="114"/>
      <c r="AX266" s="114"/>
      <c r="AY266" s="114"/>
      <c r="AZ266" s="114"/>
      <c r="BA266" s="114"/>
      <c r="BB266" s="114"/>
      <c r="BC266" s="114"/>
      <c r="BD266" s="114"/>
      <c r="BE266" s="114"/>
    </row>
    <row r="267" spans="13:57" customFormat="1" x14ac:dyDescent="0.25">
      <c r="M267" s="114"/>
      <c r="N267" s="122"/>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c r="AO267" s="114"/>
      <c r="AP267" s="114"/>
      <c r="AQ267" s="114"/>
      <c r="AR267" s="114"/>
      <c r="AS267" s="114"/>
      <c r="AT267" s="114"/>
      <c r="AU267" s="114"/>
      <c r="AV267" s="114"/>
      <c r="AW267" s="114"/>
      <c r="AX267" s="114"/>
      <c r="AY267" s="114"/>
      <c r="AZ267" s="114"/>
      <c r="BA267" s="114"/>
      <c r="BB267" s="114"/>
      <c r="BC267" s="114"/>
      <c r="BD267" s="114"/>
      <c r="BE267" s="114"/>
    </row>
    <row r="268" spans="13:57" customFormat="1" x14ac:dyDescent="0.25">
      <c r="M268" s="114"/>
      <c r="N268" s="122"/>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c r="AO268" s="114"/>
      <c r="AP268" s="114"/>
      <c r="AQ268" s="114"/>
      <c r="AR268" s="114"/>
      <c r="AS268" s="114"/>
      <c r="AT268" s="114"/>
      <c r="AU268" s="114"/>
      <c r="AV268" s="114"/>
      <c r="AW268" s="114"/>
      <c r="AX268" s="114"/>
      <c r="AY268" s="114"/>
      <c r="AZ268" s="114"/>
      <c r="BA268" s="114"/>
      <c r="BB268" s="114"/>
      <c r="BC268" s="114"/>
      <c r="BD268" s="114"/>
      <c r="BE268" s="114"/>
    </row>
    <row r="269" spans="13:57" customFormat="1" x14ac:dyDescent="0.25">
      <c r="M269" s="114"/>
      <c r="N269" s="122"/>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c r="AO269" s="114"/>
      <c r="AP269" s="114"/>
      <c r="AQ269" s="114"/>
      <c r="AR269" s="114"/>
      <c r="AS269" s="114"/>
      <c r="AT269" s="114"/>
      <c r="AU269" s="114"/>
      <c r="AV269" s="114"/>
      <c r="AW269" s="114"/>
      <c r="AX269" s="114"/>
      <c r="AY269" s="114"/>
      <c r="AZ269" s="114"/>
      <c r="BA269" s="114"/>
      <c r="BB269" s="114"/>
      <c r="BC269" s="114"/>
      <c r="BD269" s="114"/>
      <c r="BE269" s="114"/>
    </row>
    <row r="270" spans="13:57" customFormat="1" x14ac:dyDescent="0.25">
      <c r="M270" s="114"/>
      <c r="N270" s="122"/>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c r="AO270" s="114"/>
      <c r="AP270" s="114"/>
      <c r="AQ270" s="114"/>
      <c r="AR270" s="114"/>
      <c r="AS270" s="114"/>
      <c r="AT270" s="114"/>
      <c r="AU270" s="114"/>
      <c r="AV270" s="114"/>
      <c r="AW270" s="114"/>
      <c r="AX270" s="114"/>
      <c r="AY270" s="114"/>
      <c r="AZ270" s="114"/>
      <c r="BA270" s="114"/>
      <c r="BB270" s="114"/>
      <c r="BC270" s="114"/>
      <c r="BD270" s="114"/>
      <c r="BE270" s="114"/>
    </row>
    <row r="271" spans="13:57" customFormat="1" x14ac:dyDescent="0.25">
      <c r="M271" s="114"/>
      <c r="N271" s="122"/>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c r="AO271" s="114"/>
      <c r="AP271" s="114"/>
      <c r="AQ271" s="114"/>
      <c r="AR271" s="114"/>
      <c r="AS271" s="114"/>
      <c r="AT271" s="114"/>
      <c r="AU271" s="114"/>
      <c r="AV271" s="114"/>
      <c r="AW271" s="114"/>
      <c r="AX271" s="114"/>
      <c r="AY271" s="114"/>
      <c r="AZ271" s="114"/>
      <c r="BA271" s="114"/>
      <c r="BB271" s="114"/>
      <c r="BC271" s="114"/>
      <c r="BD271" s="114"/>
      <c r="BE271" s="114"/>
    </row>
    <row r="272" spans="13:57" customFormat="1" x14ac:dyDescent="0.25">
      <c r="M272" s="114"/>
      <c r="N272" s="122"/>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c r="AO272" s="114"/>
      <c r="AP272" s="114"/>
      <c r="AQ272" s="114"/>
      <c r="AR272" s="114"/>
      <c r="AS272" s="114"/>
      <c r="AT272" s="114"/>
      <c r="AU272" s="114"/>
      <c r="AV272" s="114"/>
      <c r="AW272" s="114"/>
      <c r="AX272" s="114"/>
      <c r="AY272" s="114"/>
      <c r="AZ272" s="114"/>
      <c r="BA272" s="114"/>
      <c r="BB272" s="114"/>
      <c r="BC272" s="114"/>
      <c r="BD272" s="114"/>
      <c r="BE272" s="114"/>
    </row>
    <row r="273" spans="13:57" customFormat="1" x14ac:dyDescent="0.25">
      <c r="M273" s="114"/>
      <c r="N273" s="122"/>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c r="AO273" s="114"/>
      <c r="AP273" s="114"/>
      <c r="AQ273" s="114"/>
      <c r="AR273" s="114"/>
      <c r="AS273" s="114"/>
      <c r="AT273" s="114"/>
      <c r="AU273" s="114"/>
      <c r="AV273" s="114"/>
      <c r="AW273" s="114"/>
      <c r="AX273" s="114"/>
      <c r="AY273" s="114"/>
      <c r="AZ273" s="114"/>
      <c r="BA273" s="114"/>
      <c r="BB273" s="114"/>
      <c r="BC273" s="114"/>
      <c r="BD273" s="114"/>
      <c r="BE273" s="114"/>
    </row>
    <row r="274" spans="13:57" customFormat="1" x14ac:dyDescent="0.25">
      <c r="M274" s="114"/>
      <c r="N274" s="122"/>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c r="AO274" s="114"/>
      <c r="AP274" s="114"/>
      <c r="AQ274" s="114"/>
      <c r="AR274" s="114"/>
      <c r="AS274" s="114"/>
      <c r="AT274" s="114"/>
      <c r="AU274" s="114"/>
      <c r="AV274" s="114"/>
      <c r="AW274" s="114"/>
      <c r="AX274" s="114"/>
      <c r="AY274" s="114"/>
      <c r="AZ274" s="114"/>
      <c r="BA274" s="114"/>
      <c r="BB274" s="114"/>
      <c r="BC274" s="114"/>
      <c r="BD274" s="114"/>
      <c r="BE274" s="114"/>
    </row>
    <row r="275" spans="13:57" customFormat="1" x14ac:dyDescent="0.25">
      <c r="M275" s="114"/>
      <c r="N275" s="122"/>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c r="AO275" s="114"/>
      <c r="AP275" s="114"/>
      <c r="AQ275" s="114"/>
      <c r="AR275" s="114"/>
      <c r="AS275" s="114"/>
      <c r="AT275" s="114"/>
      <c r="AU275" s="114"/>
      <c r="AV275" s="114"/>
      <c r="AW275" s="114"/>
      <c r="AX275" s="114"/>
      <c r="AY275" s="114"/>
      <c r="AZ275" s="114"/>
      <c r="BA275" s="114"/>
      <c r="BB275" s="114"/>
      <c r="BC275" s="114"/>
      <c r="BD275" s="114"/>
      <c r="BE275" s="114"/>
    </row>
  </sheetData>
  <sheetProtection password="CC71"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2"/>
  <sheetViews>
    <sheetView topLeftCell="A2" workbookViewId="0">
      <selection activeCell="A13" sqref="A13:XFD132"/>
    </sheetView>
  </sheetViews>
  <sheetFormatPr defaultRowHeight="15" x14ac:dyDescent="0.25"/>
  <sheetData>
    <row r="3" spans="2:2" x14ac:dyDescent="0.25">
      <c r="B3">
        <v>12</v>
      </c>
    </row>
    <row r="4" spans="2:2" x14ac:dyDescent="0.25">
      <c r="B4">
        <v>24</v>
      </c>
    </row>
    <row r="5" spans="2:2" x14ac:dyDescent="0.25">
      <c r="B5">
        <v>36</v>
      </c>
    </row>
    <row r="6" spans="2:2" x14ac:dyDescent="0.25">
      <c r="B6">
        <v>48</v>
      </c>
    </row>
    <row r="7" spans="2:2" x14ac:dyDescent="0.25">
      <c r="B7">
        <v>60</v>
      </c>
    </row>
    <row r="8" spans="2:2" x14ac:dyDescent="0.25">
      <c r="B8">
        <v>72</v>
      </c>
    </row>
    <row r="9" spans="2:2" x14ac:dyDescent="0.25">
      <c r="B9">
        <v>84</v>
      </c>
    </row>
    <row r="10" spans="2:2" x14ac:dyDescent="0.25">
      <c r="B10">
        <v>96</v>
      </c>
    </row>
    <row r="11" spans="2:2" x14ac:dyDescent="0.25">
      <c r="B11">
        <v>108</v>
      </c>
    </row>
    <row r="12" spans="2:2" x14ac:dyDescent="0.25">
      <c r="B12">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00B0F0"/>
  </sheetPr>
  <dimension ref="A1:BK275"/>
  <sheetViews>
    <sheetView showGridLines="0" zoomScale="70" zoomScaleNormal="70" workbookViewId="0">
      <selection activeCell="G2" sqref="G2"/>
    </sheetView>
  </sheetViews>
  <sheetFormatPr defaultColWidth="11.5703125" defaultRowHeight="15" x14ac:dyDescent="0.25"/>
  <cols>
    <col min="1" max="1" width="5" style="30" bestFit="1" customWidth="1"/>
    <col min="2" max="2" width="12.42578125" style="30" bestFit="1" customWidth="1"/>
    <col min="3" max="3" width="14.85546875" style="30" customWidth="1"/>
    <col min="4" max="4" width="15" style="30" bestFit="1" customWidth="1"/>
    <col min="5" max="11" width="11.5703125" style="30"/>
    <col min="12" max="13" width="13.7109375" style="30" customWidth="1"/>
    <col min="14" max="14" width="1.7109375" style="80" customWidth="1"/>
    <col min="15" max="15" width="11.5703125" style="30"/>
    <col min="16" max="16" width="15.28515625" style="30" bestFit="1" customWidth="1"/>
    <col min="17" max="21" width="11.5703125" style="30"/>
    <col min="22" max="22" width="6.7109375" style="10" customWidth="1"/>
    <col min="23" max="24" width="16.7109375" style="30" customWidth="1"/>
    <col min="25" max="26" width="12.28515625" style="30" customWidth="1"/>
    <col min="27" max="27" width="1.7109375" style="30" customWidth="1"/>
    <col min="28" max="28" width="11.5703125" style="30"/>
    <col min="29" max="32" width="15.5703125" style="30" customWidth="1"/>
    <col min="33" max="35" width="14.28515625" style="30" customWidth="1"/>
    <col min="36" max="36" width="1.7109375" style="30" customWidth="1"/>
    <col min="37" max="37" width="14.7109375" style="30" hidden="1" customWidth="1"/>
    <col min="38" max="38" width="0" style="30" hidden="1" customWidth="1"/>
    <col min="39" max="39" width="12.42578125" style="30" hidden="1" customWidth="1"/>
    <col min="40" max="40" width="14.42578125" style="30" hidden="1" customWidth="1"/>
    <col min="41" max="41" width="0" style="30" hidden="1" customWidth="1"/>
    <col min="42" max="42" width="1.7109375" style="30" hidden="1" customWidth="1"/>
    <col min="43" max="46" width="11.5703125" style="30"/>
    <col min="47" max="47" width="11.5703125" style="30" customWidth="1"/>
    <col min="48" max="48" width="2.28515625" style="30" customWidth="1"/>
    <col min="49" max="49" width="13.28515625" style="30" bestFit="1" customWidth="1"/>
    <col min="50" max="55" width="11.5703125" style="30"/>
    <col min="56" max="56" width="15" bestFit="1" customWidth="1"/>
    <col min="63" max="63" width="13.28515625" bestFit="1" customWidth="1"/>
    <col min="64" max="16384" width="11.5703125" style="30"/>
  </cols>
  <sheetData>
    <row r="1" spans="1:63" s="10" customFormat="1" x14ac:dyDescent="0.25">
      <c r="C1" s="14" t="s">
        <v>103</v>
      </c>
      <c r="D1" s="62">
        <v>2000000</v>
      </c>
      <c r="F1" s="11" t="s">
        <v>124</v>
      </c>
      <c r="G1" s="16">
        <v>9.9900000000000003E-2</v>
      </c>
      <c r="I1" s="14" t="s">
        <v>106</v>
      </c>
      <c r="J1" s="17">
        <v>5.0000000000000001E-3</v>
      </c>
      <c r="K1" s="69"/>
      <c r="N1" s="80"/>
      <c r="Q1" s="14" t="s">
        <v>17</v>
      </c>
      <c r="T1" s="14" t="s">
        <v>18</v>
      </c>
      <c r="X1" s="10" t="s">
        <v>4</v>
      </c>
      <c r="AB1" s="14"/>
      <c r="AC1" s="63" t="s">
        <v>96</v>
      </c>
      <c r="AD1" s="13">
        <f>AD6-AD2</f>
        <v>3.265852644860473E-2</v>
      </c>
      <c r="AF1" s="14" t="str">
        <f>AB9</f>
        <v>% доход</v>
      </c>
      <c r="AG1" s="12">
        <f>SUM(AB10:AB130)</f>
        <v>754616.07882335607</v>
      </c>
      <c r="AI1" s="12"/>
      <c r="BD1"/>
      <c r="BE1"/>
      <c r="BF1"/>
      <c r="BG1"/>
      <c r="BH1"/>
      <c r="BI1"/>
      <c r="BJ1"/>
      <c r="BK1"/>
    </row>
    <row r="2" spans="1:63" s="10" customFormat="1" x14ac:dyDescent="0.25">
      <c r="C2" s="14" t="s">
        <v>104</v>
      </c>
      <c r="D2" s="15">
        <v>0.7</v>
      </c>
      <c r="F2" s="14" t="s">
        <v>125</v>
      </c>
      <c r="G2" s="16">
        <f>MIN(MAX(G1,8.17%+4.5%),35%)</f>
        <v>0.12669999999999998</v>
      </c>
      <c r="I2" s="14" t="s">
        <v>27</v>
      </c>
      <c r="J2" s="17">
        <v>0.35</v>
      </c>
      <c r="K2" s="69"/>
      <c r="N2" s="80"/>
      <c r="P2" s="10" t="s">
        <v>21</v>
      </c>
      <c r="Q2" s="17">
        <v>1E-3</v>
      </c>
      <c r="S2" s="10" t="s">
        <v>22</v>
      </c>
      <c r="T2" s="18">
        <v>0.01</v>
      </c>
      <c r="W2" s="14" t="s">
        <v>23</v>
      </c>
      <c r="X2" s="13">
        <f>'стави резерва'!L4</f>
        <v>0.10625000000000001</v>
      </c>
      <c r="AC2" s="14" t="s">
        <v>24</v>
      </c>
      <c r="AD2" s="19">
        <v>0.1195</v>
      </c>
      <c r="AF2" s="14" t="str">
        <f>AC9</f>
        <v>% расход (фондирование)</v>
      </c>
      <c r="AG2" s="12">
        <f>SUM(AC10:AC130)</f>
        <v>-741728.78666842484</v>
      </c>
      <c r="AH2" s="20" t="s">
        <v>25</v>
      </c>
      <c r="AI2" s="76">
        <f>SUM(AG1:AG4)/AG6/D6*12</f>
        <v>3.6328152535617574E-2</v>
      </c>
      <c r="AM2" s="21"/>
      <c r="BD2"/>
      <c r="BE2"/>
      <c r="BF2"/>
      <c r="BG2"/>
      <c r="BH2"/>
      <c r="BI2"/>
      <c r="BJ2"/>
      <c r="BK2"/>
    </row>
    <row r="3" spans="1:63" s="10" customFormat="1" x14ac:dyDescent="0.25">
      <c r="C3" s="11" t="s">
        <v>16</v>
      </c>
      <c r="D3" s="58">
        <f>D1*D2</f>
        <v>1400000</v>
      </c>
      <c r="F3" s="14" t="s">
        <v>20</v>
      </c>
      <c r="G3" s="16">
        <v>9.9000000000000008E-3</v>
      </c>
      <c r="I3" s="14" t="s">
        <v>107</v>
      </c>
      <c r="J3" s="17">
        <v>3.0000000000000001E-3</v>
      </c>
      <c r="K3" s="69"/>
      <c r="N3" s="80"/>
      <c r="P3" s="10" t="s">
        <v>28</v>
      </c>
      <c r="Q3" s="17">
        <v>0.01</v>
      </c>
      <c r="S3" s="10" t="s">
        <v>29</v>
      </c>
      <c r="T3" s="18">
        <v>0.1</v>
      </c>
      <c r="U3" s="23"/>
      <c r="W3" s="14" t="s">
        <v>30</v>
      </c>
      <c r="X3" s="13">
        <f>'стави резерва'!L5</f>
        <v>0.3075</v>
      </c>
      <c r="AB3" s="14"/>
      <c r="AC3" s="19"/>
      <c r="AF3" s="14" t="str">
        <f>AD9</f>
        <v>комис.доход</v>
      </c>
      <c r="AG3" s="12">
        <f>SUM(AD10:AD130)</f>
        <v>13860.000000000002</v>
      </c>
      <c r="AH3" s="20" t="s">
        <v>31</v>
      </c>
      <c r="AI3" s="76">
        <f>AG5/AG6/D6*12</f>
        <v>-5.8051832164451034E-3</v>
      </c>
      <c r="BD3"/>
      <c r="BE3"/>
      <c r="BF3"/>
      <c r="BG3"/>
      <c r="BH3"/>
      <c r="BI3"/>
      <c r="BJ3"/>
      <c r="BK3"/>
    </row>
    <row r="4" spans="1:63" s="10" customFormat="1" ht="14.45" customHeight="1" x14ac:dyDescent="0.25">
      <c r="C4" s="14" t="s">
        <v>19</v>
      </c>
      <c r="D4" s="11" t="s">
        <v>127</v>
      </c>
      <c r="F4" s="14" t="s">
        <v>33</v>
      </c>
      <c r="G4" s="16">
        <v>0</v>
      </c>
      <c r="I4" s="14" t="s">
        <v>27</v>
      </c>
      <c r="J4" s="17">
        <v>0.45</v>
      </c>
      <c r="K4" s="69"/>
      <c r="N4" s="80"/>
      <c r="P4" s="10" t="s">
        <v>34</v>
      </c>
      <c r="Q4" s="17">
        <v>0.03</v>
      </c>
      <c r="S4" s="10" t="s">
        <v>35</v>
      </c>
      <c r="T4" s="18">
        <v>0.6</v>
      </c>
      <c r="U4" s="23"/>
      <c r="W4" s="14" t="s">
        <v>36</v>
      </c>
      <c r="X4" s="13">
        <f>'стави резерва'!L6</f>
        <v>0.57250000000000001</v>
      </c>
      <c r="Z4" s="12"/>
      <c r="AB4" s="14"/>
      <c r="AC4" s="15"/>
      <c r="AF4" s="14" t="str">
        <f>AE9</f>
        <v>страховка (выносим отдельно)</v>
      </c>
      <c r="AG4" s="12">
        <f>SUM(AE10:AE130)</f>
        <v>236083.75892605007</v>
      </c>
      <c r="AH4" s="20" t="s">
        <v>37</v>
      </c>
      <c r="AI4" s="77">
        <v>0</v>
      </c>
      <c r="BD4"/>
      <c r="BE4"/>
      <c r="BF4"/>
      <c r="BG4"/>
      <c r="BH4"/>
      <c r="BI4"/>
      <c r="BJ4"/>
      <c r="BK4"/>
    </row>
    <row r="5" spans="1:63" s="10" customFormat="1" ht="15.75" thickBot="1" x14ac:dyDescent="0.3">
      <c r="C5" s="14" t="s">
        <v>26</v>
      </c>
      <c r="D5" s="22">
        <v>120</v>
      </c>
      <c r="E5" s="78"/>
      <c r="F5" s="14" t="s">
        <v>108</v>
      </c>
      <c r="G5" s="79">
        <f>14000+D1*1%</f>
        <v>34000</v>
      </c>
      <c r="H5" s="14"/>
      <c r="I5" s="14" t="s">
        <v>109</v>
      </c>
      <c r="J5" s="69">
        <f>IRR(L10:L130)*12</f>
        <v>0.14314644044901659</v>
      </c>
      <c r="K5" s="69"/>
      <c r="N5" s="80"/>
      <c r="Q5" s="22"/>
      <c r="S5" s="10" t="s">
        <v>38</v>
      </c>
      <c r="T5" s="18">
        <v>0.8</v>
      </c>
      <c r="U5" s="23"/>
      <c r="W5" s="14" t="s">
        <v>39</v>
      </c>
      <c r="X5" s="13">
        <f>'стави резерва'!L7</f>
        <v>0.90500000000000003</v>
      </c>
      <c r="AB5" s="14"/>
      <c r="AC5" s="25"/>
      <c r="AD5" s="64">
        <f>J6-AD6</f>
        <v>2.0474941762294918E-2</v>
      </c>
      <c r="AF5" s="14" t="str">
        <f>AF9</f>
        <v>дофрм.резерва</v>
      </c>
      <c r="AG5" s="12">
        <f>SUM(AF10:AF130)</f>
        <v>-42000</v>
      </c>
      <c r="AH5" s="20" t="s">
        <v>40</v>
      </c>
      <c r="AI5" s="77">
        <f>SUM(AI2:AI4)</f>
        <v>3.052296931917247E-2</v>
      </c>
      <c r="BD5"/>
      <c r="BE5"/>
      <c r="BF5"/>
      <c r="BG5"/>
      <c r="BH5"/>
      <c r="BI5"/>
      <c r="BJ5"/>
      <c r="BK5"/>
    </row>
    <row r="6" spans="1:63" s="10" customFormat="1" ht="15.75" thickBot="1" x14ac:dyDescent="0.3">
      <c r="C6" s="14" t="s">
        <v>32</v>
      </c>
      <c r="D6" s="24">
        <v>120</v>
      </c>
      <c r="F6" s="14" t="s">
        <v>105</v>
      </c>
      <c r="G6" s="15">
        <v>0.1</v>
      </c>
      <c r="I6" s="26" t="s">
        <v>110</v>
      </c>
      <c r="J6" s="60">
        <f>IRR(M10:M130)*12</f>
        <v>0.17263346821089964</v>
      </c>
      <c r="K6" s="89"/>
      <c r="N6" s="80"/>
      <c r="U6" s="23"/>
      <c r="W6" s="14" t="s">
        <v>5</v>
      </c>
      <c r="X6" s="13">
        <f>'стави резерва'!L8</f>
        <v>1</v>
      </c>
      <c r="Y6" s="27"/>
      <c r="AC6" s="26" t="s">
        <v>41</v>
      </c>
      <c r="AD6" s="60">
        <f>IRR(AI10:AI130)*12</f>
        <v>0.15215852644860473</v>
      </c>
      <c r="AF6" s="14" t="s">
        <v>42</v>
      </c>
      <c r="AG6" s="12">
        <f>AVERAGE(Y10:Y130)</f>
        <v>723491.37717171607</v>
      </c>
      <c r="AH6" s="21"/>
      <c r="BD6"/>
      <c r="BE6"/>
      <c r="BF6"/>
      <c r="BG6"/>
      <c r="BH6"/>
      <c r="BI6"/>
      <c r="BJ6"/>
      <c r="BK6"/>
    </row>
    <row r="7" spans="1:63" x14ac:dyDescent="0.25">
      <c r="A7" s="10"/>
      <c r="B7" s="28"/>
      <c r="C7" s="29"/>
      <c r="E7" s="41"/>
      <c r="F7" s="87" t="s">
        <v>128</v>
      </c>
      <c r="G7" s="88">
        <f>(3500+2000)/0.805*1.22</f>
        <v>8335.4037267080748</v>
      </c>
      <c r="I7" s="84" t="s">
        <v>126</v>
      </c>
      <c r="J7" s="85">
        <f>XIRR(L10:L250,N10:N250)</f>
        <v>0.15294823050498965</v>
      </c>
      <c r="K7" s="85"/>
      <c r="N7" s="81"/>
      <c r="Q7" s="31" t="s">
        <v>43</v>
      </c>
      <c r="AG7" s="32"/>
    </row>
    <row r="8" spans="1:63" x14ac:dyDescent="0.25">
      <c r="A8" s="29"/>
      <c r="B8" s="177" t="s">
        <v>44</v>
      </c>
      <c r="C8" s="178"/>
      <c r="D8" s="178"/>
      <c r="E8" s="178"/>
      <c r="F8" s="178"/>
      <c r="G8" s="178"/>
      <c r="H8" s="178"/>
      <c r="I8" s="178"/>
      <c r="J8" s="178"/>
      <c r="K8" s="178"/>
      <c r="L8" s="178"/>
      <c r="M8" s="179"/>
      <c r="N8" s="82"/>
      <c r="O8" s="180" t="s">
        <v>45</v>
      </c>
      <c r="P8" s="181"/>
      <c r="Q8" s="181"/>
      <c r="R8" s="181"/>
      <c r="S8" s="181"/>
      <c r="T8" s="181"/>
      <c r="U8" s="182"/>
      <c r="W8" s="180" t="s">
        <v>46</v>
      </c>
      <c r="X8" s="181"/>
      <c r="Y8" s="181"/>
      <c r="Z8" s="182"/>
      <c r="AB8" s="180" t="s">
        <v>47</v>
      </c>
      <c r="AC8" s="181"/>
      <c r="AD8" s="181"/>
      <c r="AE8" s="181"/>
      <c r="AF8" s="181"/>
      <c r="AG8" s="181"/>
      <c r="AH8" s="181"/>
      <c r="AI8" s="182"/>
      <c r="AK8" s="180" t="s">
        <v>48</v>
      </c>
      <c r="AL8" s="181"/>
      <c r="AM8" s="181"/>
      <c r="AN8" s="181"/>
      <c r="AO8" s="182"/>
    </row>
    <row r="9" spans="1:63" ht="51" x14ac:dyDescent="0.25">
      <c r="A9" s="33" t="s">
        <v>49</v>
      </c>
      <c r="B9" s="34" t="s">
        <v>50</v>
      </c>
      <c r="C9" s="35" t="s">
        <v>51</v>
      </c>
      <c r="D9" s="34" t="s">
        <v>52</v>
      </c>
      <c r="E9" s="34" t="s">
        <v>53</v>
      </c>
      <c r="F9" s="34" t="s">
        <v>55</v>
      </c>
      <c r="G9" s="34" t="s">
        <v>97</v>
      </c>
      <c r="H9" s="34" t="s">
        <v>98</v>
      </c>
      <c r="I9" s="34" t="s">
        <v>99</v>
      </c>
      <c r="J9" s="34" t="s">
        <v>100</v>
      </c>
      <c r="K9" s="86" t="s">
        <v>129</v>
      </c>
      <c r="L9" s="34" t="s">
        <v>101</v>
      </c>
      <c r="M9" s="34" t="s">
        <v>102</v>
      </c>
      <c r="N9" s="83"/>
      <c r="O9" s="33" t="s">
        <v>56</v>
      </c>
      <c r="P9" s="37" t="s">
        <v>57</v>
      </c>
      <c r="Q9" s="33" t="s">
        <v>23</v>
      </c>
      <c r="R9" s="33" t="s">
        <v>30</v>
      </c>
      <c r="S9" s="33" t="s">
        <v>36</v>
      </c>
      <c r="T9" s="33" t="s">
        <v>39</v>
      </c>
      <c r="U9" s="37" t="s">
        <v>58</v>
      </c>
      <c r="V9" s="36"/>
      <c r="W9" s="33" t="s">
        <v>59</v>
      </c>
      <c r="X9" s="33" t="s">
        <v>60</v>
      </c>
      <c r="Y9" s="33" t="s">
        <v>10</v>
      </c>
      <c r="Z9" s="33" t="s">
        <v>61</v>
      </c>
      <c r="AB9" s="33" t="s">
        <v>3</v>
      </c>
      <c r="AC9" s="33" t="s">
        <v>62</v>
      </c>
      <c r="AD9" s="33" t="s">
        <v>63</v>
      </c>
      <c r="AE9" s="33" t="s">
        <v>64</v>
      </c>
      <c r="AF9" s="33" t="s">
        <v>65</v>
      </c>
      <c r="AG9" s="33" t="s">
        <v>66</v>
      </c>
      <c r="AH9" s="33" t="s">
        <v>67</v>
      </c>
      <c r="AI9" s="33" t="s">
        <v>68</v>
      </c>
      <c r="AK9" s="33" t="s">
        <v>69</v>
      </c>
      <c r="AL9" s="33" t="s">
        <v>70</v>
      </c>
      <c r="AM9" s="33" t="s">
        <v>71</v>
      </c>
      <c r="AN9" s="33" t="s">
        <v>72</v>
      </c>
      <c r="AO9" s="33" t="s">
        <v>73</v>
      </c>
      <c r="AQ9" s="38" t="s">
        <v>3</v>
      </c>
      <c r="AR9" s="38" t="s">
        <v>62</v>
      </c>
      <c r="AS9" s="38" t="s">
        <v>63</v>
      </c>
      <c r="AT9" s="38" t="s">
        <v>1</v>
      </c>
      <c r="AU9" s="38" t="s">
        <v>65</v>
      </c>
      <c r="AW9" s="33" t="s">
        <v>23</v>
      </c>
      <c r="AX9" s="33" t="s">
        <v>30</v>
      </c>
      <c r="AY9" s="33" t="s">
        <v>36</v>
      </c>
      <c r="AZ9" s="33" t="s">
        <v>39</v>
      </c>
      <c r="BA9" s="33" t="s">
        <v>58</v>
      </c>
      <c r="BB9" s="33" t="s">
        <v>74</v>
      </c>
      <c r="BC9" s="36"/>
    </row>
    <row r="10" spans="1:63" x14ac:dyDescent="0.25">
      <c r="A10" s="66">
        <v>0</v>
      </c>
      <c r="B10" s="67">
        <f>D3</f>
        <v>1400000</v>
      </c>
      <c r="C10" s="67">
        <f>-D3</f>
        <v>-1400000</v>
      </c>
      <c r="D10" s="67"/>
      <c r="E10" s="68">
        <f>D3*G3</f>
        <v>13860.000000000002</v>
      </c>
      <c r="F10" s="68"/>
      <c r="G10" s="67">
        <f>D3*J1</f>
        <v>7000</v>
      </c>
      <c r="H10" s="67">
        <f>D1*J3</f>
        <v>6000</v>
      </c>
      <c r="I10" s="67">
        <f>G5</f>
        <v>34000</v>
      </c>
      <c r="J10" s="67">
        <f>D1*G6</f>
        <v>200000</v>
      </c>
      <c r="K10" s="67">
        <f>-G7</f>
        <v>-8335.4037267080748</v>
      </c>
      <c r="L10" s="67">
        <f>SUM(C10:I10)</f>
        <v>-1339140</v>
      </c>
      <c r="M10" s="67">
        <f>SUM(C10:F10)+G10*$J$2+H10*$J$4+J10+K10</f>
        <v>-1189325.4037267081</v>
      </c>
      <c r="N10" s="80">
        <v>44197</v>
      </c>
      <c r="O10" s="39">
        <f t="shared" ref="O10:O73" si="0">B10/$D$3</f>
        <v>1</v>
      </c>
      <c r="P10" s="39">
        <f t="shared" ref="P10:P41" si="1">SUM(Q10:U10)</f>
        <v>1</v>
      </c>
      <c r="Q10" s="39">
        <f>IF(A10&gt;=$D$6,0,O10-SUM(R10:U10))</f>
        <v>1</v>
      </c>
      <c r="R10" s="1"/>
      <c r="S10" s="1"/>
      <c r="T10" s="1"/>
      <c r="U10" s="39">
        <v>0</v>
      </c>
      <c r="V10" s="12"/>
      <c r="W10" s="32">
        <f>SUM(Q10:T10)*$D$3</f>
        <v>1400000</v>
      </c>
      <c r="X10" s="32">
        <f t="shared" ref="X10:X73" si="2">U10*$D$3</f>
        <v>0</v>
      </c>
      <c r="Y10" s="32">
        <f t="shared" ref="Y10:Y73" si="3">X10+W10</f>
        <v>1400000</v>
      </c>
      <c r="Z10" s="32">
        <f t="shared" ref="Z10:Z73" si="4">(Q10*$X$2+R10*$X$3+S10*$X$4+T10*$X$5+U10*$X$6)*$D$3</f>
        <v>148750.00000000003</v>
      </c>
      <c r="AB10" s="32">
        <f>IFERROR(D10/O10*SUM(Q10:T10),0)</f>
        <v>0</v>
      </c>
      <c r="AC10" s="32">
        <v>0</v>
      </c>
      <c r="AD10" s="32">
        <f>E10+F10</f>
        <v>13860.000000000002</v>
      </c>
      <c r="AE10" s="32">
        <f>G10*J2+H10*J4+J10</f>
        <v>205150</v>
      </c>
      <c r="AF10" s="32">
        <f>-Z10</f>
        <v>-148750.00000000003</v>
      </c>
      <c r="AG10" s="40">
        <f>IF(A10&gt;$D$6,"",SUM($AB$10:AE10)/($Y$10)*2*12)</f>
        <v>3.7544571428571429</v>
      </c>
      <c r="AH10" s="40">
        <f>IF(A10&gt;$D$6,"",SUM($AF$10:AF10)/($Y$10)*2*12)</f>
        <v>-2.5500000000000007</v>
      </c>
      <c r="AI10" s="61">
        <f>-D3+AB10+AD10+AE10</f>
        <v>-1180990</v>
      </c>
      <c r="AQ10" s="32">
        <f>SUM(AB$10:AB10)</f>
        <v>0</v>
      </c>
      <c r="AR10" s="32">
        <f>SUM(AC$10:AC10)</f>
        <v>0</v>
      </c>
      <c r="AS10" s="32">
        <f>SUM(AD$10:AD10)</f>
        <v>13860.000000000002</v>
      </c>
      <c r="AT10" s="32">
        <f>SUM(AE$10:AE10)</f>
        <v>205150</v>
      </c>
      <c r="AU10" s="32">
        <f>SUM(AF$10:AF10)</f>
        <v>-148750.00000000003</v>
      </c>
      <c r="AW10" s="32">
        <f>Q10*$D$3</f>
        <v>1400000</v>
      </c>
      <c r="AX10" s="32">
        <f t="shared" ref="AX10:BA73" si="5">R10*$D$3</f>
        <v>0</v>
      </c>
      <c r="AY10" s="32">
        <f t="shared" si="5"/>
        <v>0</v>
      </c>
      <c r="AZ10" s="32">
        <f t="shared" si="5"/>
        <v>0</v>
      </c>
      <c r="BA10" s="32">
        <f t="shared" si="5"/>
        <v>0</v>
      </c>
      <c r="BB10" s="32">
        <f t="shared" ref="BB10:BB41" si="6">MAX(SUM(D10:G10)-AB10-AD10-AE10,0)</f>
        <v>0</v>
      </c>
      <c r="BC10" s="32"/>
    </row>
    <row r="11" spans="1:63" x14ac:dyDescent="0.25">
      <c r="A11" s="29">
        <v>1</v>
      </c>
      <c r="B11" s="32">
        <f t="shared" ref="B11:B74" si="7">B10-C11</f>
        <v>1388333.3333333333</v>
      </c>
      <c r="C11" s="32">
        <f>MIN(B10,IF($D$4="Ануїтет",-PMT($G$1/12,$D$6,$D$3,0,0)-D11,$D$3/$D$6))</f>
        <v>11666.666666666666</v>
      </c>
      <c r="D11" s="32">
        <f>B10*$G$1/12</f>
        <v>11655</v>
      </c>
      <c r="E11" s="32"/>
      <c r="F11" s="32">
        <f t="shared" ref="F11:F74" si="8">IF(B11&gt;0,$D$3*$G$4,0)</f>
        <v>0</v>
      </c>
      <c r="G11" s="32"/>
      <c r="H11" s="32"/>
      <c r="I11" s="32"/>
      <c r="J11" s="32"/>
      <c r="K11" s="32"/>
      <c r="L11" s="32">
        <f t="shared" ref="L11:L73" si="9">SUM(C11:I11)</f>
        <v>23321.666666666664</v>
      </c>
      <c r="M11" s="32">
        <f t="shared" ref="M11:M73" si="10">SUM(C11:F11)+G11*$J$2+H11*$J$4+J11</f>
        <v>23321.666666666664</v>
      </c>
      <c r="N11" s="80">
        <v>44228</v>
      </c>
      <c r="O11" s="39">
        <f t="shared" si="0"/>
        <v>0.99166666666666659</v>
      </c>
      <c r="P11" s="39">
        <f t="shared" si="1"/>
        <v>0.99166666666666659</v>
      </c>
      <c r="Q11" s="41">
        <f t="shared" ref="Q11:Q74" si="11">IFERROR((Q10+R10*(1-$T$3)+S10*(1-$T$4)+T10*(1-$T$5))*(O11/O10)-R11,0)</f>
        <v>0.99066666666666658</v>
      </c>
      <c r="R11" s="42">
        <f>Q2</f>
        <v>1E-3</v>
      </c>
      <c r="S11" s="43"/>
      <c r="T11" s="43"/>
      <c r="U11" s="39">
        <v>0</v>
      </c>
      <c r="V11" s="12"/>
      <c r="W11" s="32">
        <f>SUM(Q11:T11)*$D$3</f>
        <v>1388333.3333333333</v>
      </c>
      <c r="X11" s="32">
        <f t="shared" si="2"/>
        <v>0</v>
      </c>
      <c r="Y11" s="32">
        <f>X11+W11</f>
        <v>1388333.3333333333</v>
      </c>
      <c r="Z11" s="32">
        <f t="shared" si="4"/>
        <v>147792.16666666666</v>
      </c>
      <c r="AB11" s="32">
        <f>IFERROR(D11/O10*(Q10*(1-$X$2)+R10*(1-$X$3)+S10*(1-$X$4)+T10*(1-$X$5)+U10*(1-$X$6)),0)</f>
        <v>10416.65625</v>
      </c>
      <c r="AC11" s="32">
        <f t="shared" ref="AC11:AC74" si="12">-(Q10*(1-$X$2)+R10*(1-$X$3)+S10*(1-$X$4)+T10*(1-$X$5)+U10*(1-$X$6))*$D$3*$AD$2/12</f>
        <v>-12460.364583333334</v>
      </c>
      <c r="AD11" s="32">
        <f>IFERROR((E11+F11)*(Q11*(1-$X$2)+R11*(1-$X$3)+S11*(1-$X$4)+T11*(1-$X$5)+U11*(1-$X$6))/O11,0)</f>
        <v>0</v>
      </c>
      <c r="AE11" s="59">
        <f>IFERROR((G11*$J$2+H11*$J$4+J11)*(Q11*(1-$X$2)+R11*(1-$X$3)+S11*(1-$X$4)+T11*(1-$X$5)+U11*(1-$X$6))/O11,0)</f>
        <v>0</v>
      </c>
      <c r="AF11" s="32">
        <f>-(Z11-Z10)</f>
        <v>957.83333333337214</v>
      </c>
      <c r="AG11" s="40">
        <f>IF(A11&gt;$D$6,"",SUM($AB$10:AE11)/($Y$10+Y11)*2/A11*12)</f>
        <v>1.8674922893006576</v>
      </c>
      <c r="AH11" s="40">
        <f>IF(A11&gt;$D$6,"",SUM($AF$10:AF11)/($Y$10+Y11)*2/A11*12)</f>
        <v>-1.2720903765690377</v>
      </c>
      <c r="AI11" s="32">
        <f>Y10-Y11+AB11+AD11+AE11</f>
        <v>22083.322916666744</v>
      </c>
      <c r="AQ11" s="32">
        <f>SUM(AB$10:AB11)</f>
        <v>10416.65625</v>
      </c>
      <c r="AR11" s="32">
        <f>SUM(AC$10:AC11)</f>
        <v>-12460.364583333334</v>
      </c>
      <c r="AS11" s="32">
        <f>SUM(AD$10:AD11)</f>
        <v>13860.000000000002</v>
      </c>
      <c r="AT11" s="32">
        <f>SUM(AE$10:AE11)</f>
        <v>205150</v>
      </c>
      <c r="AU11" s="32">
        <f>SUM(AF$10:AF11)</f>
        <v>-147792.16666666666</v>
      </c>
      <c r="AW11" s="32">
        <f t="shared" ref="AW11:AZ74" si="13">Q11*$D$3</f>
        <v>1386933.3333333333</v>
      </c>
      <c r="AX11" s="32">
        <f t="shared" si="5"/>
        <v>1400</v>
      </c>
      <c r="AY11" s="32">
        <f t="shared" si="5"/>
        <v>0</v>
      </c>
      <c r="AZ11" s="32">
        <f t="shared" si="5"/>
        <v>0</v>
      </c>
      <c r="BA11" s="32">
        <f t="shared" si="5"/>
        <v>0</v>
      </c>
      <c r="BB11" s="32">
        <f>MAX(SUM(D11:G11)-AB11-AD11-AE11,0)</f>
        <v>1238.34375</v>
      </c>
      <c r="BC11" s="32"/>
    </row>
    <row r="12" spans="1:63" x14ac:dyDescent="0.25">
      <c r="A12" s="29">
        <v>2</v>
      </c>
      <c r="B12" s="32">
        <f t="shared" si="7"/>
        <v>1376666.6666666665</v>
      </c>
      <c r="C12" s="32">
        <f t="shared" ref="C12:C22" si="14">MIN(B11,IF($D$4="Ануїтет",-PMT($G$1/12,$D$6,$D$3,0,0)-D12,$D$3/$D$6))</f>
        <v>11666.666666666666</v>
      </c>
      <c r="D12" s="32">
        <f t="shared" ref="D12:D22" si="15">B11*$G$1/12</f>
        <v>11557.875</v>
      </c>
      <c r="E12" s="32"/>
      <c r="F12" s="32">
        <f t="shared" si="8"/>
        <v>0</v>
      </c>
      <c r="G12" s="32"/>
      <c r="H12" s="32"/>
      <c r="I12" s="32"/>
      <c r="J12" s="32"/>
      <c r="K12" s="32"/>
      <c r="L12" s="32">
        <f t="shared" si="9"/>
        <v>23224.541666666664</v>
      </c>
      <c r="M12" s="32">
        <f t="shared" si="10"/>
        <v>23224.541666666664</v>
      </c>
      <c r="N12" s="80">
        <v>44256</v>
      </c>
      <c r="O12" s="39">
        <f t="shared" si="0"/>
        <v>0.98333333333333317</v>
      </c>
      <c r="P12" s="39">
        <f t="shared" si="1"/>
        <v>0.99231498747192026</v>
      </c>
      <c r="Q12" s="39">
        <f t="shared" si="11"/>
        <v>0.93771905648418374</v>
      </c>
      <c r="R12" s="43">
        <f t="shared" ref="R12:R75" si="16">IF(A12&gt;=$D$6,0,S13/$T$3)</f>
        <v>4.5515117185283949E-2</v>
      </c>
      <c r="S12" s="43">
        <f>IF(A12&gt;=$D$6,0,T13/$T$4)</f>
        <v>9.0808138024526756E-3</v>
      </c>
      <c r="T12" s="43"/>
      <c r="U12" s="39">
        <v>0</v>
      </c>
      <c r="V12" s="12"/>
      <c r="W12" s="32">
        <f t="shared" ref="W12:W75" si="17">SUM(Q12:T12)*$D$3</f>
        <v>1389240.9824606883</v>
      </c>
      <c r="X12" s="32">
        <f>U12*$D$3</f>
        <v>0</v>
      </c>
      <c r="Y12" s="32">
        <f>X12+W12</f>
        <v>1389240.9824606883</v>
      </c>
      <c r="Z12" s="32">
        <f t="shared" si="4"/>
        <v>166358.23986295291</v>
      </c>
      <c r="AB12" s="32">
        <f>IFERROR(D12/O11*(Q11*(1-$X$2)+R11*(1-$X$3)+S11*(1-$X$4)+T11*(1-$X$5)+U11*(1-$X$6)),0)</f>
        <v>10327.505212500002</v>
      </c>
      <c r="AC12" s="32">
        <f t="shared" si="12"/>
        <v>-12353.722451388889</v>
      </c>
      <c r="AD12" s="32">
        <f t="shared" ref="AD12:AD75" si="18">IFERROR((E12+F12)*(Q12*(1-$X$2)+R12*(1-$X$3)+S12*(1-$X$4)+T12*(1-$X$5)+U12*(1-$X$6))/O12,0)</f>
        <v>0</v>
      </c>
      <c r="AE12" s="59">
        <f t="shared" ref="AE12:AE75" si="19">IFERROR((G12*$J$2+H12*$J$4+J12)*(Q12*(1-$X$2)+R12*(1-$X$3)+S12*(1-$X$4)+T12*(1-$X$5)+U12*(1-$X$6))/O12,0)</f>
        <v>0</v>
      </c>
      <c r="AF12" s="32">
        <f>-(Z12-Z11)</f>
        <v>-18566.073196286248</v>
      </c>
      <c r="AG12" s="40">
        <f>IF(A12&gt;$D$6,"",SUM($AB$10:AE12)/($Y$10+Y12)*2/A12*12)</f>
        <v>0.92472500918793799</v>
      </c>
      <c r="AH12" s="40">
        <f>IF(A12&gt;$D$6,"",SUM($AF$10:AF12)/($Y$10+Y12)*2/A12*12)</f>
        <v>-0.715714020734876</v>
      </c>
      <c r="AI12" s="32">
        <f>Y11-Y12+AB12+AD12+AE12</f>
        <v>9419.8560851449238</v>
      </c>
      <c r="AQ12" s="32">
        <f>SUM(AB$10:AB12)</f>
        <v>20744.1614625</v>
      </c>
      <c r="AR12" s="32">
        <f>SUM(AC$10:AC12)</f>
        <v>-24814.087034722223</v>
      </c>
      <c r="AS12" s="32">
        <f>SUM(AD$10:AD12)</f>
        <v>13860.000000000002</v>
      </c>
      <c r="AT12" s="32">
        <f>SUM(AE$10:AE12)</f>
        <v>205150</v>
      </c>
      <c r="AU12" s="32">
        <f>SUM(AF$10:AF12)</f>
        <v>-166358.23986295291</v>
      </c>
      <c r="AW12" s="32">
        <f t="shared" si="13"/>
        <v>1312806.6790778572</v>
      </c>
      <c r="AX12" s="32">
        <f t="shared" si="5"/>
        <v>63721.164059397532</v>
      </c>
      <c r="AY12" s="32">
        <f t="shared" si="5"/>
        <v>12713.139323433747</v>
      </c>
      <c r="AZ12" s="32">
        <f t="shared" si="5"/>
        <v>0</v>
      </c>
      <c r="BA12" s="32">
        <f t="shared" si="5"/>
        <v>0</v>
      </c>
      <c r="BB12" s="32">
        <f t="shared" si="6"/>
        <v>1230.369787499998</v>
      </c>
      <c r="BC12" s="32"/>
    </row>
    <row r="13" spans="1:63" x14ac:dyDescent="0.25">
      <c r="A13" s="29">
        <v>3</v>
      </c>
      <c r="B13" s="32">
        <f t="shared" si="7"/>
        <v>1364999.9999999998</v>
      </c>
      <c r="C13" s="32">
        <f t="shared" si="14"/>
        <v>11666.666666666666</v>
      </c>
      <c r="D13" s="32">
        <f t="shared" si="15"/>
        <v>11460.75</v>
      </c>
      <c r="E13" s="32"/>
      <c r="F13" s="32">
        <f t="shared" si="8"/>
        <v>0</v>
      </c>
      <c r="G13" s="32"/>
      <c r="H13" s="32"/>
      <c r="I13" s="32"/>
      <c r="J13" s="32"/>
      <c r="K13" s="32"/>
      <c r="L13" s="32">
        <f t="shared" si="9"/>
        <v>23127.416666666664</v>
      </c>
      <c r="M13" s="32">
        <f t="shared" si="10"/>
        <v>23127.416666666664</v>
      </c>
      <c r="N13" s="80">
        <v>44287</v>
      </c>
      <c r="O13" s="39">
        <f t="shared" si="0"/>
        <v>0.97499999999999987</v>
      </c>
      <c r="P13" s="39">
        <f t="shared" si="1"/>
        <v>0.98399028418826007</v>
      </c>
      <c r="Q13" s="39">
        <f>IFERROR((Q12+R12*(1-$T$3)+S12*(1-$T$4)+T12*(1-$T$5))*(O13/O12)-R13,0)</f>
        <v>0.93630150166839243</v>
      </c>
      <c r="R13" s="43">
        <f t="shared" si="16"/>
        <v>3.7688782519867625E-2</v>
      </c>
      <c r="S13" s="42">
        <f>Q3-T13</f>
        <v>4.551511718528395E-3</v>
      </c>
      <c r="T13" s="42">
        <f t="shared" ref="T13:T76" si="20">IF(A13&gt;=$D$6,0,(U14-U13)/$T$5)</f>
        <v>5.4484882814716052E-3</v>
      </c>
      <c r="U13" s="39">
        <v>0</v>
      </c>
      <c r="V13" s="12"/>
      <c r="W13" s="32">
        <f t="shared" si="17"/>
        <v>1377586.3978635641</v>
      </c>
      <c r="X13" s="32">
        <f t="shared" si="2"/>
        <v>0</v>
      </c>
      <c r="Y13" s="32">
        <f>X13+W13</f>
        <v>1377586.3978635641</v>
      </c>
      <c r="Z13" s="32">
        <f t="shared" si="4"/>
        <v>166051.14054300141</v>
      </c>
      <c r="AB13" s="32">
        <f t="shared" ref="AB13:AB76" si="21">IFERROR(D13/O12*(Q12*(1-$X$2)+R12*(1-$X$3)+S12*(1-$X$4)+T12*(1-$X$5)+U12*(1-$X$6)),0)</f>
        <v>10180.49883212615</v>
      </c>
      <c r="AC13" s="32">
        <f t="shared" si="12"/>
        <v>-12177.873978369114</v>
      </c>
      <c r="AD13" s="32">
        <f t="shared" si="18"/>
        <v>0</v>
      </c>
      <c r="AE13" s="59">
        <f t="shared" si="19"/>
        <v>0</v>
      </c>
      <c r="AF13" s="32">
        <f>-(Z13-Z12)</f>
        <v>307.09931995149236</v>
      </c>
      <c r="AG13" s="40">
        <f>IF(A13&gt;$D$6,"",SUM($AB$10:AE13)/($Y$10+Y13)*2/A13*12)</f>
        <v>0.6133172295063769</v>
      </c>
      <c r="AH13" s="40">
        <f>IF(A13&gt;$D$6,"",SUM($AF$10:AF13)/($Y$10+Y13)*2/A13*12)</f>
        <v>-0.47826023534885664</v>
      </c>
      <c r="AI13" s="32">
        <f>Y12-Y13+AB13+AD13+AE13</f>
        <v>21835.083429250401</v>
      </c>
      <c r="AQ13" s="32">
        <f>SUM(AB$10:AB13)</f>
        <v>30924.660294626148</v>
      </c>
      <c r="AR13" s="32">
        <f>SUM(AC$10:AC13)</f>
        <v>-36991.961013091335</v>
      </c>
      <c r="AS13" s="32">
        <f>SUM(AD$10:AD13)</f>
        <v>13860.000000000002</v>
      </c>
      <c r="AT13" s="32">
        <f>SUM(AE$10:AE13)</f>
        <v>205150</v>
      </c>
      <c r="AU13" s="32">
        <f>SUM(AF$10:AF13)</f>
        <v>-166051.14054300141</v>
      </c>
      <c r="AW13" s="32">
        <f t="shared" si="13"/>
        <v>1310822.1023357494</v>
      </c>
      <c r="AX13" s="32">
        <f t="shared" si="5"/>
        <v>52764.295527814676</v>
      </c>
      <c r="AY13" s="32">
        <f t="shared" si="5"/>
        <v>6372.1164059397533</v>
      </c>
      <c r="AZ13" s="32">
        <f t="shared" si="5"/>
        <v>7627.8835940602476</v>
      </c>
      <c r="BA13" s="32">
        <f t="shared" si="5"/>
        <v>0</v>
      </c>
      <c r="BB13" s="32">
        <f t="shared" si="6"/>
        <v>1280.2511678738501</v>
      </c>
      <c r="BC13" s="32"/>
    </row>
    <row r="14" spans="1:63" x14ac:dyDescent="0.25">
      <c r="A14" s="29">
        <v>4</v>
      </c>
      <c r="B14" s="32">
        <f t="shared" si="7"/>
        <v>1353333.333333333</v>
      </c>
      <c r="C14" s="32">
        <f t="shared" si="14"/>
        <v>11666.666666666666</v>
      </c>
      <c r="D14" s="32">
        <f t="shared" si="15"/>
        <v>11363.624999999998</v>
      </c>
      <c r="E14" s="32"/>
      <c r="F14" s="32">
        <f t="shared" si="8"/>
        <v>0</v>
      </c>
      <c r="G14" s="32"/>
      <c r="H14" s="32"/>
      <c r="I14" s="32"/>
      <c r="J14" s="32"/>
      <c r="K14" s="32"/>
      <c r="L14" s="32">
        <f t="shared" si="9"/>
        <v>23030.291666666664</v>
      </c>
      <c r="M14" s="32">
        <f t="shared" si="10"/>
        <v>23030.291666666664</v>
      </c>
      <c r="N14" s="80">
        <v>44317</v>
      </c>
      <c r="O14" s="39">
        <f t="shared" si="0"/>
        <v>0.96666666666666645</v>
      </c>
      <c r="P14" s="39">
        <f>SUM(Q14:U14)</f>
        <v>0.97612917345938854</v>
      </c>
      <c r="Q14" s="39">
        <f>IFERROR((Q13+R13*(1-$T$3)+S13*(1-$T$4)+T13*(1-$T$5))*(O14/O13)-R14,0)</f>
        <v>0.93558065237744037</v>
      </c>
      <c r="R14" s="43">
        <f t="shared" si="16"/>
        <v>2.9233690874504559E-2</v>
      </c>
      <c r="S14" s="43">
        <f t="shared" ref="S14:S77" si="22">IF(A14&gt;=$D$6,0,T15/$T$4)</f>
        <v>3.7688782519867629E-3</v>
      </c>
      <c r="T14" s="43">
        <f t="shared" si="20"/>
        <v>3.1871613302795476E-3</v>
      </c>
      <c r="U14" s="39">
        <f t="shared" ref="U14:U77" si="23">IF($A14&gt;D$6,Q$4,IF($A14&lt;3,0,Q$4*LN($A14-2)/LN(D$6-2)))</f>
        <v>4.3587906251772845E-3</v>
      </c>
      <c r="V14" s="12"/>
      <c r="W14" s="32">
        <f t="shared" si="17"/>
        <v>1360478.5359678958</v>
      </c>
      <c r="X14" s="32">
        <f t="shared" si="2"/>
        <v>6102.3068752481986</v>
      </c>
      <c r="Y14" s="32">
        <f t="shared" si="3"/>
        <v>1366580.842843144</v>
      </c>
      <c r="Z14" s="32">
        <f>(Q14*$X$2+R14*$X$3+S14*$X$4+T14*$X$5+U14*$X$6)*$D$3</f>
        <v>164913.92216229826</v>
      </c>
      <c r="AB14" s="32">
        <f t="shared" si="21"/>
        <v>10086.031017193684</v>
      </c>
      <c r="AC14" s="32">
        <f t="shared" si="12"/>
        <v>-12064.871937483935</v>
      </c>
      <c r="AD14" s="32">
        <f t="shared" si="18"/>
        <v>0</v>
      </c>
      <c r="AE14" s="59">
        <f t="shared" si="19"/>
        <v>0</v>
      </c>
      <c r="AF14" s="32">
        <f t="shared" ref="AF14:AF77" si="24">-(Z14-Z13)</f>
        <v>1137.2183807031543</v>
      </c>
      <c r="AG14" s="40">
        <f>IF(A14&gt;$D$6,"",SUM($AB$10:AE14)/($Y$10+Y14)*2/A14*12)</f>
        <v>0.45752617475173951</v>
      </c>
      <c r="AH14" s="40">
        <f>IF(A14&gt;$D$6,"",SUM($AF$10:AF14)/($Y$10+Y14)*2/A14*12)</f>
        <v>-0.35765574518940235</v>
      </c>
      <c r="AI14" s="32">
        <f t="shared" ref="AI14:AI77" si="25">Y13-Y14+AB14+AD14+AE14</f>
        <v>21091.586037613797</v>
      </c>
      <c r="AQ14" s="32">
        <f>SUM(AB$10:AB14)</f>
        <v>41010.691311819828</v>
      </c>
      <c r="AR14" s="32">
        <f>SUM(AC$10:AC14)</f>
        <v>-49056.83295057527</v>
      </c>
      <c r="AS14" s="32">
        <f>SUM(AD$10:AD14)</f>
        <v>13860.000000000002</v>
      </c>
      <c r="AT14" s="32">
        <f>SUM(AE$10:AE14)</f>
        <v>205150</v>
      </c>
      <c r="AU14" s="32">
        <f>SUM(AF$10:AF14)</f>
        <v>-164913.92216229826</v>
      </c>
      <c r="AW14" s="32">
        <f t="shared" si="13"/>
        <v>1309812.9133284164</v>
      </c>
      <c r="AX14" s="32">
        <f t="shared" si="5"/>
        <v>40927.16722430638</v>
      </c>
      <c r="AY14" s="32">
        <f t="shared" si="5"/>
        <v>5276.4295527814684</v>
      </c>
      <c r="AZ14" s="32">
        <f t="shared" si="5"/>
        <v>4462.0258623913669</v>
      </c>
      <c r="BA14" s="32">
        <f t="shared" si="5"/>
        <v>6102.3068752481986</v>
      </c>
      <c r="BB14" s="32">
        <f t="shared" si="6"/>
        <v>1277.5939828063147</v>
      </c>
      <c r="BC14" s="32"/>
    </row>
    <row r="15" spans="1:63" x14ac:dyDescent="0.25">
      <c r="A15" s="29">
        <v>5</v>
      </c>
      <c r="B15" s="32">
        <f t="shared" si="7"/>
        <v>1341666.6666666663</v>
      </c>
      <c r="C15" s="32">
        <f t="shared" si="14"/>
        <v>11666.666666666666</v>
      </c>
      <c r="D15" s="32">
        <f t="shared" si="15"/>
        <v>11266.499999999998</v>
      </c>
      <c r="E15" s="32"/>
      <c r="F15" s="32">
        <f t="shared" si="8"/>
        <v>0</v>
      </c>
      <c r="G15" s="32"/>
      <c r="H15" s="32"/>
      <c r="I15" s="32"/>
      <c r="J15" s="32"/>
      <c r="K15" s="32"/>
      <c r="L15" s="32">
        <f t="shared" si="9"/>
        <v>22933.166666666664</v>
      </c>
      <c r="M15" s="32">
        <f t="shared" si="10"/>
        <v>22933.166666666664</v>
      </c>
      <c r="N15" s="80">
        <v>44348</v>
      </c>
      <c r="O15" s="39">
        <f t="shared" si="0"/>
        <v>0.95833333333333304</v>
      </c>
      <c r="P15" s="39">
        <f t="shared" si="1"/>
        <v>0.96781851865135959</v>
      </c>
      <c r="Q15" s="39">
        <f t="shared" si="11"/>
        <v>0.93183963829316163</v>
      </c>
      <c r="R15" s="39">
        <f t="shared" si="16"/>
        <v>2.3885664630154551E-2</v>
      </c>
      <c r="S15" s="39">
        <f t="shared" si="22"/>
        <v>2.923369087450456E-3</v>
      </c>
      <c r="T15" s="39">
        <f t="shared" si="20"/>
        <v>2.2613269511920575E-3</v>
      </c>
      <c r="U15" s="39">
        <f t="shared" si="23"/>
        <v>6.9085196894009228E-3</v>
      </c>
      <c r="V15" s="12"/>
      <c r="W15" s="32">
        <f t="shared" si="17"/>
        <v>1345273.9985467421</v>
      </c>
      <c r="X15" s="32">
        <f t="shared" si="2"/>
        <v>9671.9275651612916</v>
      </c>
      <c r="Y15" s="32">
        <f t="shared" si="3"/>
        <v>1354945.9261119035</v>
      </c>
      <c r="Z15" s="32">
        <f t="shared" si="4"/>
        <v>163774.0339553025</v>
      </c>
      <c r="AB15" s="32">
        <f>IFERROR(D15/O14*(Q14*(1-$X$2)+R14*(1-$X$3)+S14*(1-$X$4)+T14*(1-$X$5)+U14*(1-$X$6)),0)</f>
        <v>10003.877114668041</v>
      </c>
      <c r="AC15" s="32">
        <f t="shared" si="12"/>
        <v>-11966.599751780088</v>
      </c>
      <c r="AD15" s="32">
        <f t="shared" si="18"/>
        <v>0</v>
      </c>
      <c r="AE15" s="59">
        <f t="shared" si="19"/>
        <v>0</v>
      </c>
      <c r="AF15" s="32">
        <f t="shared" si="24"/>
        <v>1139.8882069957617</v>
      </c>
      <c r="AG15" s="40">
        <f>IF(A15&gt;$D$6,"",SUM($AB$10:AE15)/($Y$10+Y15)*2/A15*12)</f>
        <v>0.3641470571045563</v>
      </c>
      <c r="AH15" s="40">
        <f>IF(A15&gt;$D$6,"",SUM($AF$10:AF15)/($Y$10+Y15)*2/A15*12)</f>
        <v>-0.28534693023717839</v>
      </c>
      <c r="AI15" s="32">
        <f>Y14-Y15+AB15+AD15+AE15</f>
        <v>21638.793845908502</v>
      </c>
      <c r="AQ15" s="32">
        <f>SUM(AB$10:AB15)</f>
        <v>51014.568426487866</v>
      </c>
      <c r="AR15" s="32">
        <f>SUM(AC$10:AC15)</f>
        <v>-61023.432702355356</v>
      </c>
      <c r="AS15" s="32">
        <f>SUM(AD$10:AD15)</f>
        <v>13860.000000000002</v>
      </c>
      <c r="AT15" s="32">
        <f>SUM(AE$10:AE15)</f>
        <v>205150</v>
      </c>
      <c r="AU15" s="32">
        <f>SUM(AF$10:AF15)</f>
        <v>-163774.0339553025</v>
      </c>
      <c r="AW15" s="32">
        <f t="shared" si="13"/>
        <v>1304575.4936104263</v>
      </c>
      <c r="AX15" s="32">
        <f t="shared" si="5"/>
        <v>33439.930482216369</v>
      </c>
      <c r="AY15" s="32">
        <f t="shared" si="5"/>
        <v>4092.7167224306386</v>
      </c>
      <c r="AZ15" s="32">
        <f t="shared" si="5"/>
        <v>3165.8577316688807</v>
      </c>
      <c r="BA15" s="32">
        <f t="shared" si="5"/>
        <v>9671.9275651612916</v>
      </c>
      <c r="BB15" s="32">
        <f t="shared" si="6"/>
        <v>1262.6228853319571</v>
      </c>
      <c r="BC15" s="32"/>
    </row>
    <row r="16" spans="1:63" x14ac:dyDescent="0.25">
      <c r="A16" s="29">
        <v>6</v>
      </c>
      <c r="B16" s="32">
        <f t="shared" si="7"/>
        <v>1329999.9999999995</v>
      </c>
      <c r="C16" s="32">
        <f t="shared" si="14"/>
        <v>11666.666666666666</v>
      </c>
      <c r="D16" s="32">
        <f t="shared" si="15"/>
        <v>11169.374999999998</v>
      </c>
      <c r="E16" s="32"/>
      <c r="F16" s="32">
        <f t="shared" si="8"/>
        <v>0</v>
      </c>
      <c r="G16" s="32"/>
      <c r="H16" s="32"/>
      <c r="I16" s="32"/>
      <c r="J16" s="32"/>
      <c r="K16" s="32"/>
      <c r="L16" s="32">
        <f t="shared" si="9"/>
        <v>22836.041666666664</v>
      </c>
      <c r="M16" s="32">
        <f t="shared" si="10"/>
        <v>22836.041666666664</v>
      </c>
      <c r="N16" s="80">
        <v>44378</v>
      </c>
      <c r="O16" s="39">
        <f t="shared" si="0"/>
        <v>0.94999999999999962</v>
      </c>
      <c r="P16" s="39">
        <f t="shared" si="1"/>
        <v>0.95951453300365952</v>
      </c>
      <c r="Q16" s="39">
        <f t="shared" si="11"/>
        <v>0.92645932214549032</v>
      </c>
      <c r="R16" s="39">
        <f t="shared" si="16"/>
        <v>2.0195041692328893E-2</v>
      </c>
      <c r="S16" s="39">
        <f t="shared" si="22"/>
        <v>2.3885664630154554E-3</v>
      </c>
      <c r="T16" s="39">
        <f t="shared" si="20"/>
        <v>1.7540214524702736E-3</v>
      </c>
      <c r="U16" s="39">
        <f t="shared" si="23"/>
        <v>8.717581250354569E-3</v>
      </c>
      <c r="V16" s="12"/>
      <c r="W16" s="32">
        <f t="shared" si="17"/>
        <v>1331115.7324546268</v>
      </c>
      <c r="X16" s="32">
        <f t="shared" si="2"/>
        <v>12204.613750496397</v>
      </c>
      <c r="Y16" s="32">
        <f t="shared" si="3"/>
        <v>1343320.3462051232</v>
      </c>
      <c r="Z16" s="32">
        <f t="shared" si="4"/>
        <v>162846.18456857241</v>
      </c>
      <c r="AB16" s="32">
        <f t="shared" si="21"/>
        <v>9916.5060022037069</v>
      </c>
      <c r="AC16" s="32">
        <f t="shared" si="12"/>
        <v>-11862.08675939282</v>
      </c>
      <c r="AD16" s="32">
        <f t="shared" si="18"/>
        <v>0</v>
      </c>
      <c r="AE16" s="59">
        <f t="shared" si="19"/>
        <v>0</v>
      </c>
      <c r="AF16" s="32">
        <f t="shared" si="24"/>
        <v>927.84938673008583</v>
      </c>
      <c r="AG16" s="40">
        <f>IF(A16&gt;$D$6,"",SUM($AB$10:AE16)/($Y$10+Y16)*2/A16*12)</f>
        <v>0.30190503307915389</v>
      </c>
      <c r="AH16" s="40">
        <f>IF(A16&gt;$D$6,"",SUM($AF$10:AF16)/($Y$10+Y16)*2/A16*12)</f>
        <v>-0.23744392053059354</v>
      </c>
      <c r="AI16" s="32">
        <f t="shared" si="25"/>
        <v>21542.08590898398</v>
      </c>
      <c r="AQ16" s="32">
        <f>SUM(AB$10:AB16)</f>
        <v>60931.074428691572</v>
      </c>
      <c r="AR16" s="32">
        <f>SUM(AC$10:AC16)</f>
        <v>-72885.519461748176</v>
      </c>
      <c r="AS16" s="32">
        <f>SUM(AD$10:AD16)</f>
        <v>13860.000000000002</v>
      </c>
      <c r="AT16" s="32">
        <f>SUM(AE$10:AE16)</f>
        <v>205150</v>
      </c>
      <c r="AU16" s="32">
        <f>SUM(AF$10:AF16)</f>
        <v>-162846.18456857241</v>
      </c>
      <c r="AW16" s="32">
        <f t="shared" si="13"/>
        <v>1297043.0510036864</v>
      </c>
      <c r="AX16" s="32">
        <f t="shared" si="5"/>
        <v>28273.058369260449</v>
      </c>
      <c r="AY16" s="32">
        <f t="shared" si="5"/>
        <v>3343.9930482216373</v>
      </c>
      <c r="AZ16" s="32">
        <f t="shared" si="5"/>
        <v>2455.630033458383</v>
      </c>
      <c r="BA16" s="32">
        <f t="shared" si="5"/>
        <v>12204.613750496397</v>
      </c>
      <c r="BB16" s="32">
        <f t="shared" si="6"/>
        <v>1252.8689977962913</v>
      </c>
      <c r="BC16" s="32"/>
    </row>
    <row r="17" spans="1:63" x14ac:dyDescent="0.25">
      <c r="A17" s="29">
        <v>7</v>
      </c>
      <c r="B17" s="32">
        <f t="shared" si="7"/>
        <v>1318333.3333333328</v>
      </c>
      <c r="C17" s="32">
        <f t="shared" si="14"/>
        <v>11666.666666666666</v>
      </c>
      <c r="D17" s="32">
        <f t="shared" si="15"/>
        <v>11072.249999999998</v>
      </c>
      <c r="E17" s="32"/>
      <c r="F17" s="32">
        <f t="shared" si="8"/>
        <v>0</v>
      </c>
      <c r="G17" s="32"/>
      <c r="H17" s="32"/>
      <c r="I17" s="32"/>
      <c r="J17" s="32"/>
      <c r="K17" s="32"/>
      <c r="L17" s="32">
        <f t="shared" si="9"/>
        <v>22738.916666666664</v>
      </c>
      <c r="M17" s="32">
        <f t="shared" si="10"/>
        <v>22738.916666666664</v>
      </c>
      <c r="N17" s="80">
        <v>44409</v>
      </c>
      <c r="O17" s="39">
        <f t="shared" si="0"/>
        <v>0.94166666666666632</v>
      </c>
      <c r="P17" s="39">
        <f t="shared" si="1"/>
        <v>0.95121680413923593</v>
      </c>
      <c r="Q17" s="39">
        <f t="shared" si="11"/>
        <v>0.92014962085232421</v>
      </c>
      <c r="R17" s="39">
        <f t="shared" si="16"/>
        <v>1.7493740827538753E-2</v>
      </c>
      <c r="S17" s="39">
        <f t="shared" si="22"/>
        <v>2.0195041692328895E-3</v>
      </c>
      <c r="T17" s="39">
        <f t="shared" si="20"/>
        <v>1.4331398778092731E-3</v>
      </c>
      <c r="U17" s="39">
        <f t="shared" si="23"/>
        <v>1.0120798412330788E-2</v>
      </c>
      <c r="V17" s="12"/>
      <c r="W17" s="32">
        <f t="shared" si="17"/>
        <v>1317534.4080176672</v>
      </c>
      <c r="X17" s="32">
        <f t="shared" si="2"/>
        <v>14169.117777263104</v>
      </c>
      <c r="Y17" s="32">
        <f t="shared" si="3"/>
        <v>1331703.5257949303</v>
      </c>
      <c r="Z17" s="32">
        <f t="shared" si="4"/>
        <v>162006.85012212628</v>
      </c>
      <c r="AB17" s="32">
        <f t="shared" si="21"/>
        <v>9827.4473956242873</v>
      </c>
      <c r="AC17" s="32">
        <f t="shared" si="12"/>
        <v>-11755.555192963986</v>
      </c>
      <c r="AD17" s="32">
        <f t="shared" si="18"/>
        <v>0</v>
      </c>
      <c r="AE17" s="59">
        <f t="shared" si="19"/>
        <v>0</v>
      </c>
      <c r="AF17" s="32">
        <f t="shared" si="24"/>
        <v>839.33444644612609</v>
      </c>
      <c r="AG17" s="40">
        <f>IF(A17&gt;$D$6,"",SUM($AB$10:AE17)/($Y$10+Y17)*2/A17*12)</f>
        <v>0.25745623488802238</v>
      </c>
      <c r="AH17" s="40">
        <f>IF(A17&gt;$D$6,"",SUM($AF$10:AF17)/($Y$10+Y17)*2/A17*12)</f>
        <v>-0.20333541041937864</v>
      </c>
      <c r="AI17" s="32">
        <f t="shared" si="25"/>
        <v>21444.267805817231</v>
      </c>
      <c r="AQ17" s="32">
        <f>SUM(AB$10:AB17)</f>
        <v>70758.52182431586</v>
      </c>
      <c r="AR17" s="32">
        <f>SUM(AC$10:AC17)</f>
        <v>-84641.074654712167</v>
      </c>
      <c r="AS17" s="32">
        <f>SUM(AD$10:AD17)</f>
        <v>13860.000000000002</v>
      </c>
      <c r="AT17" s="32">
        <f>SUM(AE$10:AE17)</f>
        <v>205150</v>
      </c>
      <c r="AU17" s="32">
        <f>SUM(AF$10:AF17)</f>
        <v>-162006.85012212628</v>
      </c>
      <c r="AW17" s="32">
        <f t="shared" si="13"/>
        <v>1288209.4691932539</v>
      </c>
      <c r="AX17" s="32">
        <f t="shared" si="5"/>
        <v>24491.237158554253</v>
      </c>
      <c r="AY17" s="32">
        <f t="shared" si="5"/>
        <v>2827.3058369260452</v>
      </c>
      <c r="AZ17" s="32">
        <f t="shared" si="5"/>
        <v>2006.3958289329823</v>
      </c>
      <c r="BA17" s="32">
        <f t="shared" si="5"/>
        <v>14169.117777263104</v>
      </c>
      <c r="BB17" s="32">
        <f t="shared" si="6"/>
        <v>1244.8026043757109</v>
      </c>
      <c r="BC17" s="32"/>
    </row>
    <row r="18" spans="1:63" x14ac:dyDescent="0.25">
      <c r="A18" s="29">
        <v>8</v>
      </c>
      <c r="B18" s="32">
        <f t="shared" si="7"/>
        <v>1306666.666666666</v>
      </c>
      <c r="C18" s="32">
        <f t="shared" si="14"/>
        <v>11666.666666666666</v>
      </c>
      <c r="D18" s="32">
        <f t="shared" si="15"/>
        <v>10975.124999999995</v>
      </c>
      <c r="E18" s="32"/>
      <c r="F18" s="32">
        <f t="shared" si="8"/>
        <v>0</v>
      </c>
      <c r="G18" s="32"/>
      <c r="H18" s="32"/>
      <c r="I18" s="32"/>
      <c r="J18" s="32"/>
      <c r="K18" s="32"/>
      <c r="L18" s="32">
        <f t="shared" si="9"/>
        <v>22641.791666666661</v>
      </c>
      <c r="M18" s="32">
        <f t="shared" si="10"/>
        <v>22641.791666666661</v>
      </c>
      <c r="N18" s="80">
        <v>44440</v>
      </c>
      <c r="O18" s="39">
        <f t="shared" si="0"/>
        <v>0.9333333333333329</v>
      </c>
      <c r="P18" s="39">
        <f t="shared" si="1"/>
        <v>0.94292487124330315</v>
      </c>
      <c r="Q18" s="39">
        <f t="shared" si="11"/>
        <v>0.91326591135963997</v>
      </c>
      <c r="R18" s="39">
        <f t="shared" si="16"/>
        <v>1.5430572984791502E-2</v>
      </c>
      <c r="S18" s="39">
        <f t="shared" si="22"/>
        <v>1.7493740827538755E-3</v>
      </c>
      <c r="T18" s="39">
        <f t="shared" si="20"/>
        <v>1.2117025015397336E-3</v>
      </c>
      <c r="U18" s="39">
        <f t="shared" si="23"/>
        <v>1.1267310314578206E-2</v>
      </c>
      <c r="V18" s="12"/>
      <c r="W18" s="32">
        <f t="shared" si="17"/>
        <v>1304320.5853002151</v>
      </c>
      <c r="X18" s="32">
        <f t="shared" si="2"/>
        <v>15774.234440409489</v>
      </c>
      <c r="Y18" s="32">
        <f t="shared" si="3"/>
        <v>1320094.8197406246</v>
      </c>
      <c r="Z18" s="32">
        <f t="shared" si="4"/>
        <v>161202.75082188676</v>
      </c>
      <c r="AB18" s="32">
        <f t="shared" si="21"/>
        <v>9737.7248249760923</v>
      </c>
      <c r="AC18" s="32">
        <f t="shared" si="12"/>
        <v>-11648.229395241675</v>
      </c>
      <c r="AD18" s="32">
        <f t="shared" si="18"/>
        <v>0</v>
      </c>
      <c r="AE18" s="59">
        <f t="shared" si="19"/>
        <v>0</v>
      </c>
      <c r="AF18" s="32">
        <f t="shared" si="24"/>
        <v>804.0993002395262</v>
      </c>
      <c r="AG18" s="40">
        <f>IF(A18&gt;$D$6,"",SUM($AB$10:AE18)/($Y$10+Y18)*2/A18*12)</f>
        <v>0.22412852058449484</v>
      </c>
      <c r="AH18" s="40">
        <f>IF(A18&gt;$D$6,"",SUM($AF$10:AF18)/($Y$10+Y18)*2/A18*12)</f>
        <v>-0.17779095381379936</v>
      </c>
      <c r="AI18" s="32">
        <f t="shared" si="25"/>
        <v>21346.43087928175</v>
      </c>
      <c r="AQ18" s="32">
        <f>SUM(AB$10:AB18)</f>
        <v>80496.246649291948</v>
      </c>
      <c r="AR18" s="32">
        <f>SUM(AC$10:AC18)</f>
        <v>-96289.304049953847</v>
      </c>
      <c r="AS18" s="32">
        <f>SUM(AD$10:AD18)</f>
        <v>13860.000000000002</v>
      </c>
      <c r="AT18" s="32">
        <f>SUM(AE$10:AE18)</f>
        <v>205150</v>
      </c>
      <c r="AU18" s="32">
        <f>SUM(AF$10:AF18)</f>
        <v>-161202.75082188676</v>
      </c>
      <c r="AW18" s="32">
        <f t="shared" si="13"/>
        <v>1278572.275903496</v>
      </c>
      <c r="AX18" s="32">
        <f t="shared" si="5"/>
        <v>21602.802178708102</v>
      </c>
      <c r="AY18" s="32">
        <f t="shared" si="5"/>
        <v>2449.1237158554259</v>
      </c>
      <c r="AZ18" s="32">
        <f t="shared" si="5"/>
        <v>1696.383502155627</v>
      </c>
      <c r="BA18" s="32">
        <f t="shared" si="5"/>
        <v>15774.234440409489</v>
      </c>
      <c r="BB18" s="32">
        <f t="shared" si="6"/>
        <v>1237.4001750239022</v>
      </c>
      <c r="BC18" s="32"/>
    </row>
    <row r="19" spans="1:63" x14ac:dyDescent="0.25">
      <c r="A19" s="29">
        <v>9</v>
      </c>
      <c r="B19" s="32">
        <f t="shared" si="7"/>
        <v>1294999.9999999993</v>
      </c>
      <c r="C19" s="32">
        <f t="shared" si="14"/>
        <v>11666.666666666666</v>
      </c>
      <c r="D19" s="32">
        <f t="shared" si="15"/>
        <v>10877.999999999995</v>
      </c>
      <c r="E19" s="32"/>
      <c r="F19" s="32">
        <f t="shared" si="8"/>
        <v>0</v>
      </c>
      <c r="G19" s="32"/>
      <c r="H19" s="32"/>
      <c r="I19" s="32"/>
      <c r="J19" s="32"/>
      <c r="K19" s="32"/>
      <c r="L19" s="32">
        <f t="shared" si="9"/>
        <v>22544.666666666661</v>
      </c>
      <c r="M19" s="32">
        <f t="shared" si="10"/>
        <v>22544.666666666661</v>
      </c>
      <c r="N19" s="80">
        <v>44470</v>
      </c>
      <c r="O19" s="39">
        <f t="shared" si="0"/>
        <v>0.92499999999999949</v>
      </c>
      <c r="P19" s="39">
        <f t="shared" si="1"/>
        <v>0.93463830412563031</v>
      </c>
      <c r="Q19" s="39">
        <f t="shared" si="11"/>
        <v>0.90600583217197572</v>
      </c>
      <c r="R19" s="39">
        <f t="shared" si="16"/>
        <v>1.3803117889713131E-2</v>
      </c>
      <c r="S19" s="39">
        <f t="shared" si="22"/>
        <v>1.5430572984791503E-3</v>
      </c>
      <c r="T19" s="39">
        <f t="shared" si="20"/>
        <v>1.0496244496523252E-3</v>
      </c>
      <c r="U19" s="39">
        <f t="shared" si="23"/>
        <v>1.2236672315809993E-2</v>
      </c>
      <c r="V19" s="12"/>
      <c r="W19" s="32">
        <f t="shared" si="17"/>
        <v>1291362.2845337484</v>
      </c>
      <c r="X19" s="32">
        <f t="shared" si="2"/>
        <v>17131.341242133989</v>
      </c>
      <c r="Y19" s="32">
        <f t="shared" si="3"/>
        <v>1308493.6257758825</v>
      </c>
      <c r="Z19" s="32">
        <f t="shared" si="4"/>
        <v>160408.58563167742</v>
      </c>
      <c r="AB19" s="32">
        <f t="shared" si="21"/>
        <v>9647.7764737484922</v>
      </c>
      <c r="AC19" s="32">
        <f t="shared" si="12"/>
        <v>-11540.633519649096</v>
      </c>
      <c r="AD19" s="32">
        <f t="shared" si="18"/>
        <v>0</v>
      </c>
      <c r="AE19" s="59">
        <f t="shared" si="19"/>
        <v>0</v>
      </c>
      <c r="AF19" s="32">
        <f t="shared" si="24"/>
        <v>794.16519020934356</v>
      </c>
      <c r="AG19" s="40">
        <f>IF(A19&gt;$D$6,"",SUM($AB$10:AE19)/($Y$10+Y19)*2/A19*12)</f>
        <v>0.19821506059062938</v>
      </c>
      <c r="AH19" s="40">
        <f>IF(A19&gt;$D$6,"",SUM($AF$10:AF19)/($Y$10+Y19)*2/A19*12)</f>
        <v>-0.15793141408210015</v>
      </c>
      <c r="AI19" s="32">
        <f t="shared" si="25"/>
        <v>21248.970438490614</v>
      </c>
      <c r="AQ19" s="32">
        <f>SUM(AB$10:AB19)</f>
        <v>90144.023123040446</v>
      </c>
      <c r="AR19" s="32">
        <f>SUM(AC$10:AC19)</f>
        <v>-107829.93756960295</v>
      </c>
      <c r="AS19" s="32">
        <f>SUM(AD$10:AD19)</f>
        <v>13860.000000000002</v>
      </c>
      <c r="AT19" s="32">
        <f>SUM(AE$10:AE19)</f>
        <v>205150</v>
      </c>
      <c r="AU19" s="32">
        <f>SUM(AF$10:AF19)</f>
        <v>-160408.58563167742</v>
      </c>
      <c r="AW19" s="32">
        <f t="shared" si="13"/>
        <v>1268408.1650407661</v>
      </c>
      <c r="AX19" s="32">
        <f t="shared" si="5"/>
        <v>19324.365045598384</v>
      </c>
      <c r="AY19" s="32">
        <f t="shared" si="5"/>
        <v>2160.2802178708102</v>
      </c>
      <c r="AZ19" s="32">
        <f t="shared" si="5"/>
        <v>1469.4742295132553</v>
      </c>
      <c r="BA19" s="32">
        <f t="shared" si="5"/>
        <v>17131.341242133989</v>
      </c>
      <c r="BB19" s="32">
        <f t="shared" si="6"/>
        <v>1230.2235262515023</v>
      </c>
      <c r="BC19" s="32"/>
    </row>
    <row r="20" spans="1:63" x14ac:dyDescent="0.25">
      <c r="A20" s="29">
        <v>10</v>
      </c>
      <c r="B20" s="32">
        <f t="shared" si="7"/>
        <v>1283333.3333333326</v>
      </c>
      <c r="C20" s="32">
        <f t="shared" si="14"/>
        <v>11666.666666666666</v>
      </c>
      <c r="D20" s="32">
        <f t="shared" si="15"/>
        <v>10780.874999999995</v>
      </c>
      <c r="E20" s="32"/>
      <c r="F20" s="32">
        <f t="shared" si="8"/>
        <v>0</v>
      </c>
      <c r="G20" s="32"/>
      <c r="H20" s="32"/>
      <c r="I20" s="32"/>
      <c r="J20" s="32"/>
      <c r="K20" s="32"/>
      <c r="L20" s="32">
        <f t="shared" si="9"/>
        <v>22447.541666666661</v>
      </c>
      <c r="M20" s="32">
        <f t="shared" si="10"/>
        <v>22447.541666666661</v>
      </c>
      <c r="N20" s="80">
        <v>44501</v>
      </c>
      <c r="O20" s="39">
        <f t="shared" si="0"/>
        <v>0.91666666666666607</v>
      </c>
      <c r="P20" s="39">
        <f t="shared" si="1"/>
        <v>0.92635672046723361</v>
      </c>
      <c r="Q20" s="39">
        <f t="shared" si="11"/>
        <v>0.89848776346010006</v>
      </c>
      <c r="R20" s="39">
        <f t="shared" si="16"/>
        <v>1.2486438963542843E-2</v>
      </c>
      <c r="S20" s="39">
        <f t="shared" si="22"/>
        <v>1.3803117889713131E-3</v>
      </c>
      <c r="T20" s="39">
        <f t="shared" si="20"/>
        <v>9.2583437908749008E-4</v>
      </c>
      <c r="U20" s="39">
        <f t="shared" si="23"/>
        <v>1.3076371875531853E-2</v>
      </c>
      <c r="V20" s="12"/>
      <c r="W20" s="32">
        <f t="shared" si="17"/>
        <v>1278592.4880283824</v>
      </c>
      <c r="X20" s="32">
        <f t="shared" si="2"/>
        <v>18306.920625744595</v>
      </c>
      <c r="Y20" s="32">
        <f t="shared" si="3"/>
        <v>1296899.408654127</v>
      </c>
      <c r="Z20" s="32">
        <f t="shared" si="4"/>
        <v>159611.73947140403</v>
      </c>
      <c r="AB20" s="32">
        <f t="shared" si="21"/>
        <v>9557.807959200507</v>
      </c>
      <c r="AC20" s="32">
        <f t="shared" si="12"/>
        <v>-11433.013524769376</v>
      </c>
      <c r="AD20" s="32">
        <f t="shared" si="18"/>
        <v>0</v>
      </c>
      <c r="AE20" s="59">
        <f t="shared" si="19"/>
        <v>0</v>
      </c>
      <c r="AF20" s="32">
        <f t="shared" si="24"/>
        <v>796.8461602733878</v>
      </c>
      <c r="AG20" s="40">
        <f>IF(A20&gt;$D$6,"",SUM($AB$10:AE20)/($Y$10+Y20)*2/A20*12)</f>
        <v>0.17749171898471588</v>
      </c>
      <c r="AH20" s="40">
        <f>IF(A20&gt;$D$6,"",SUM($AF$10:AF20)/($Y$10+Y20)*2/A20*12)</f>
        <v>-0.14204021607262604</v>
      </c>
      <c r="AI20" s="32">
        <f t="shared" si="25"/>
        <v>21152.02508095598</v>
      </c>
      <c r="AQ20" s="32">
        <f>SUM(AB$10:AB20)</f>
        <v>99701.831082240955</v>
      </c>
      <c r="AR20" s="32">
        <f>SUM(AC$10:AC20)</f>
        <v>-119262.95109437231</v>
      </c>
      <c r="AS20" s="32">
        <f>SUM(AD$10:AD20)</f>
        <v>13860.000000000002</v>
      </c>
      <c r="AT20" s="32">
        <f>SUM(AE$10:AE20)</f>
        <v>205150</v>
      </c>
      <c r="AU20" s="32">
        <f>SUM(AF$10:AF20)</f>
        <v>-159611.73947140403</v>
      </c>
      <c r="AW20" s="32">
        <f t="shared" si="13"/>
        <v>1257882.8688441401</v>
      </c>
      <c r="AX20" s="32">
        <f t="shared" si="5"/>
        <v>17481.014548959982</v>
      </c>
      <c r="AY20" s="32">
        <f t="shared" si="5"/>
        <v>1932.4365045598383</v>
      </c>
      <c r="AZ20" s="32">
        <f t="shared" si="5"/>
        <v>1296.168130722486</v>
      </c>
      <c r="BA20" s="32">
        <f t="shared" si="5"/>
        <v>18306.920625744595</v>
      </c>
      <c r="BB20" s="32">
        <f t="shared" si="6"/>
        <v>1223.0670407994876</v>
      </c>
      <c r="BC20" s="32"/>
    </row>
    <row r="21" spans="1:63" x14ac:dyDescent="0.25">
      <c r="A21" s="29">
        <v>11</v>
      </c>
      <c r="B21" s="32">
        <f t="shared" si="7"/>
        <v>1271666.6666666658</v>
      </c>
      <c r="C21" s="32">
        <f t="shared" si="14"/>
        <v>11666.666666666666</v>
      </c>
      <c r="D21" s="32">
        <f t="shared" si="15"/>
        <v>10683.749999999995</v>
      </c>
      <c r="E21" s="32"/>
      <c r="F21" s="32">
        <f t="shared" si="8"/>
        <v>0</v>
      </c>
      <c r="G21" s="32"/>
      <c r="H21" s="32"/>
      <c r="I21" s="32"/>
      <c r="J21" s="32"/>
      <c r="K21" s="32"/>
      <c r="L21" s="32">
        <f t="shared" si="9"/>
        <v>22350.416666666661</v>
      </c>
      <c r="M21" s="32">
        <f t="shared" si="10"/>
        <v>22350.416666666661</v>
      </c>
      <c r="N21" s="80">
        <v>44531</v>
      </c>
      <c r="O21" s="39">
        <f t="shared" si="0"/>
        <v>0.90833333333333277</v>
      </c>
      <c r="P21" s="39">
        <f t="shared" si="1"/>
        <v>0.91807978546615465</v>
      </c>
      <c r="Q21" s="39">
        <f t="shared" si="11"/>
        <v>0.89078668945100403</v>
      </c>
      <c r="R21" s="39">
        <f t="shared" si="16"/>
        <v>1.1399225666611671E-2</v>
      </c>
      <c r="S21" s="39">
        <f t="shared" si="22"/>
        <v>1.2486438963542844E-3</v>
      </c>
      <c r="T21" s="39">
        <f t="shared" si="20"/>
        <v>8.2818707338278789E-4</v>
      </c>
      <c r="U21" s="39">
        <f t="shared" si="23"/>
        <v>1.3817039378801846E-2</v>
      </c>
      <c r="V21" s="12"/>
      <c r="W21" s="32">
        <f t="shared" si="17"/>
        <v>1265967.8445222939</v>
      </c>
      <c r="X21" s="32">
        <f t="shared" si="2"/>
        <v>19343.855130322583</v>
      </c>
      <c r="Y21" s="32">
        <f t="shared" si="3"/>
        <v>1285311.6996526164</v>
      </c>
      <c r="Z21" s="32">
        <f t="shared" si="4"/>
        <v>158805.8429405397</v>
      </c>
      <c r="AB21" s="32">
        <f t="shared" si="21"/>
        <v>9467.9198459461695</v>
      </c>
      <c r="AC21" s="32">
        <f t="shared" si="12"/>
        <v>-11325.489705611282</v>
      </c>
      <c r="AD21" s="32">
        <f t="shared" si="18"/>
        <v>0</v>
      </c>
      <c r="AE21" s="59">
        <f t="shared" si="19"/>
        <v>0</v>
      </c>
      <c r="AF21" s="32">
        <f t="shared" si="24"/>
        <v>805.89653086432372</v>
      </c>
      <c r="AG21" s="40">
        <f>IF(A21&gt;$D$6,"",SUM($AB$10:AE21)/($Y$10+Y21)*2/A21*12)</f>
        <v>0.16054311797872836</v>
      </c>
      <c r="AH21" s="40">
        <f>IF(A21&gt;$D$6,"",SUM($AF$10:AF21)/($Y$10+Y21)*2/A21*12)</f>
        <v>-0.12902989085082933</v>
      </c>
      <c r="AI21" s="32">
        <f t="shared" si="25"/>
        <v>21055.628847456806</v>
      </c>
      <c r="AQ21" s="32">
        <f>SUM(AB$10:AB21)</f>
        <v>109169.75092818713</v>
      </c>
      <c r="AR21" s="32">
        <f>SUM(AC$10:AC21)</f>
        <v>-130588.4407999836</v>
      </c>
      <c r="AS21" s="32">
        <f>SUM(AD$10:AD21)</f>
        <v>13860.000000000002</v>
      </c>
      <c r="AT21" s="32">
        <f>SUM(AE$10:AE21)</f>
        <v>205150</v>
      </c>
      <c r="AU21" s="32">
        <f>SUM(AF$10:AF21)</f>
        <v>-158805.8429405397</v>
      </c>
      <c r="AW21" s="32">
        <f t="shared" si="13"/>
        <v>1247101.3652314057</v>
      </c>
      <c r="AX21" s="32">
        <f t="shared" si="5"/>
        <v>15958.915933256339</v>
      </c>
      <c r="AY21" s="32">
        <f t="shared" si="5"/>
        <v>1748.1014548959981</v>
      </c>
      <c r="AZ21" s="32">
        <f t="shared" si="5"/>
        <v>1159.4619027359031</v>
      </c>
      <c r="BA21" s="32">
        <f t="shared" si="5"/>
        <v>19343.855130322583</v>
      </c>
      <c r="BB21" s="32">
        <f t="shared" si="6"/>
        <v>1215.830154053825</v>
      </c>
      <c r="BC21" s="32"/>
    </row>
    <row r="22" spans="1:63" s="48" customFormat="1" x14ac:dyDescent="0.25">
      <c r="A22" s="66">
        <v>12</v>
      </c>
      <c r="B22" s="67">
        <f t="shared" si="7"/>
        <v>1259999.9999999991</v>
      </c>
      <c r="C22" s="67">
        <f t="shared" si="14"/>
        <v>11666.666666666666</v>
      </c>
      <c r="D22" s="67">
        <f t="shared" si="15"/>
        <v>10586.624999999993</v>
      </c>
      <c r="E22" s="67"/>
      <c r="F22" s="67">
        <f t="shared" si="8"/>
        <v>0</v>
      </c>
      <c r="G22" s="67">
        <f>IF(B22&gt;0,B22*$J$1,0)</f>
        <v>6299.9999999999955</v>
      </c>
      <c r="H22" s="67">
        <f>IF(B22&gt;0,H10,0)</f>
        <v>6000</v>
      </c>
      <c r="I22" s="67"/>
      <c r="J22" s="67"/>
      <c r="K22" s="67"/>
      <c r="L22" s="67">
        <f t="shared" si="9"/>
        <v>34553.291666666657</v>
      </c>
      <c r="M22" s="67">
        <f t="shared" si="10"/>
        <v>27158.291666666657</v>
      </c>
      <c r="N22" s="80">
        <v>44562</v>
      </c>
      <c r="O22" s="47">
        <f t="shared" si="0"/>
        <v>0.89999999999999936</v>
      </c>
      <c r="P22" s="47">
        <f>SUM(Q22:U22)</f>
        <v>0.90980720668152926</v>
      </c>
      <c r="Q22" s="47">
        <f t="shared" si="11"/>
        <v>0.88295223764138953</v>
      </c>
      <c r="R22" s="47">
        <f t="shared" si="16"/>
        <v>1.0486271098157827E-2</v>
      </c>
      <c r="S22" s="47">
        <f t="shared" si="22"/>
        <v>1.1399225666611672E-3</v>
      </c>
      <c r="T22" s="47">
        <f t="shared" si="20"/>
        <v>7.4918633781257066E-4</v>
      </c>
      <c r="U22" s="47">
        <f t="shared" si="23"/>
        <v>1.4479589037508076E-2</v>
      </c>
      <c r="V22" s="46"/>
      <c r="W22" s="45">
        <f t="shared" si="17"/>
        <v>1253458.6647016297</v>
      </c>
      <c r="X22" s="45">
        <f t="shared" si="2"/>
        <v>20271.424652511305</v>
      </c>
      <c r="Y22" s="45">
        <f>X22+W22</f>
        <v>1273730.0893541409</v>
      </c>
      <c r="Z22" s="45">
        <f t="shared" si="4"/>
        <v>157987.77673661237</v>
      </c>
      <c r="AB22" s="45">
        <f t="shared" si="21"/>
        <v>9378.1612571280384</v>
      </c>
      <c r="AC22" s="45">
        <f t="shared" si="12"/>
        <v>-11218.120823091098</v>
      </c>
      <c r="AD22" s="32">
        <f t="shared" si="18"/>
        <v>0</v>
      </c>
      <c r="AE22" s="59">
        <f t="shared" si="19"/>
        <v>4343.4254312610956</v>
      </c>
      <c r="AF22" s="45">
        <f t="shared" si="24"/>
        <v>818.06620392733021</v>
      </c>
      <c r="AG22" s="49">
        <f>IF(A22&gt;$D$6,"",SUM($AB$10:AE22)/($Y$10+Y22)*2/A22*12)</f>
        <v>0.14967462631341066</v>
      </c>
      <c r="AH22" s="49">
        <f>IF(A22&gt;$D$6,"",SUM($AF$10:AF22)/($Y$10+Y22)*2/A22*12)</f>
        <v>-0.11817780513123932</v>
      </c>
      <c r="AI22" s="45">
        <f t="shared" si="25"/>
        <v>25303.196986864619</v>
      </c>
      <c r="AQ22" s="45">
        <f>SUM(AB$10:AB22)</f>
        <v>118547.91218531517</v>
      </c>
      <c r="AR22" s="45">
        <f>SUM(AC$10:AC22)</f>
        <v>-141806.5616230747</v>
      </c>
      <c r="AS22" s="45">
        <f>SUM(AD$10:AD22)</f>
        <v>13860.000000000002</v>
      </c>
      <c r="AT22" s="45">
        <f>SUM(AE$10:AE22)</f>
        <v>209493.4254312611</v>
      </c>
      <c r="AU22" s="45">
        <f>SUM(AF$10:AF22)</f>
        <v>-157987.77673661237</v>
      </c>
      <c r="AW22" s="45">
        <f t="shared" si="13"/>
        <v>1236133.1326979452</v>
      </c>
      <c r="AX22" s="45">
        <f t="shared" si="5"/>
        <v>14680.779537420958</v>
      </c>
      <c r="AY22" s="45">
        <f t="shared" si="5"/>
        <v>1595.8915933256342</v>
      </c>
      <c r="AZ22" s="45">
        <f t="shared" si="5"/>
        <v>1048.860872937599</v>
      </c>
      <c r="BA22" s="45">
        <f t="shared" si="5"/>
        <v>20271.424652511305</v>
      </c>
      <c r="BB22" s="45">
        <f t="shared" si="6"/>
        <v>3165.0383116108551</v>
      </c>
      <c r="BC22" s="45"/>
      <c r="BD22"/>
      <c r="BE22"/>
      <c r="BF22"/>
      <c r="BG22"/>
      <c r="BH22"/>
      <c r="BI22"/>
      <c r="BJ22"/>
      <c r="BK22"/>
    </row>
    <row r="23" spans="1:63" x14ac:dyDescent="0.25">
      <c r="A23" s="29">
        <v>13</v>
      </c>
      <c r="B23" s="32">
        <f t="shared" si="7"/>
        <v>1248333.3333333323</v>
      </c>
      <c r="C23" s="32">
        <f t="shared" ref="C23:C86" si="26">MIN(B22,IF($D$4="Ануїтет",-PMT($G$2/12,$D$6-12,$B$22,0,0)-D23,$D$3/$D$6))</f>
        <v>11666.666666666666</v>
      </c>
      <c r="D23" s="32">
        <f t="shared" ref="D23:D86" si="27">B22*$G$2/12</f>
        <v>13303.499999999987</v>
      </c>
      <c r="E23" s="32"/>
      <c r="F23" s="32">
        <f t="shared" si="8"/>
        <v>0</v>
      </c>
      <c r="G23" s="32"/>
      <c r="H23" s="32"/>
      <c r="I23" s="32"/>
      <c r="J23" s="32"/>
      <c r="K23" s="32"/>
      <c r="L23" s="32">
        <f t="shared" si="9"/>
        <v>24970.166666666653</v>
      </c>
      <c r="M23" s="32">
        <f t="shared" si="10"/>
        <v>24970.166666666653</v>
      </c>
      <c r="N23" s="80">
        <v>44593</v>
      </c>
      <c r="O23" s="39">
        <f t="shared" si="0"/>
        <v>0.89166666666666594</v>
      </c>
      <c r="P23" s="39">
        <f t="shared" si="1"/>
        <v>0.90153872808964064</v>
      </c>
      <c r="Q23" s="39">
        <f t="shared" si="11"/>
        <v>0.87501843873789886</v>
      </c>
      <c r="R23" s="39">
        <f t="shared" si="16"/>
        <v>9.708770594171065E-3</v>
      </c>
      <c r="S23" s="39">
        <f t="shared" si="22"/>
        <v>1.0486271098157829E-3</v>
      </c>
      <c r="T23" s="39">
        <f t="shared" si="20"/>
        <v>6.839535399967003E-4</v>
      </c>
      <c r="U23" s="39">
        <f t="shared" si="23"/>
        <v>1.5078938107758132E-2</v>
      </c>
      <c r="V23" s="12"/>
      <c r="W23" s="32">
        <f t="shared" si="17"/>
        <v>1241043.7059746354</v>
      </c>
      <c r="X23" s="32">
        <f t="shared" si="2"/>
        <v>21110.513350861384</v>
      </c>
      <c r="Y23" s="32">
        <f t="shared" si="3"/>
        <v>1262154.2193254968</v>
      </c>
      <c r="Z23" s="32">
        <f t="shared" si="4"/>
        <v>157156.17561760766</v>
      </c>
      <c r="AB23" s="32">
        <f t="shared" si="21"/>
        <v>11780.379250720071</v>
      </c>
      <c r="AC23" s="32">
        <f t="shared" si="12"/>
        <v>-11110.933863149556</v>
      </c>
      <c r="AD23" s="32">
        <f t="shared" si="18"/>
        <v>0</v>
      </c>
      <c r="AE23" s="59">
        <f t="shared" si="19"/>
        <v>0</v>
      </c>
      <c r="AF23" s="32">
        <f t="shared" si="24"/>
        <v>831.60111900471384</v>
      </c>
      <c r="AG23" s="40">
        <f>IF(A23&gt;$D$6,"",SUM($AB$10:AE23)/($Y$10+Y23)*2/A23*12)</f>
        <v>0.1392262089033508</v>
      </c>
      <c r="AH23" s="40">
        <f>IF(A23&gt;$D$6,"",SUM($AF$10:AF23)/($Y$10+Y23)*2/A23*12)</f>
        <v>-0.10898484992232581</v>
      </c>
      <c r="AI23" s="32">
        <f t="shared" si="25"/>
        <v>23356.249279364172</v>
      </c>
      <c r="AQ23" s="32">
        <f>SUM(AB$10:AB23)</f>
        <v>130328.29143603524</v>
      </c>
      <c r="AR23" s="32">
        <f>SUM(AC$10:AC23)</f>
        <v>-152917.49548622424</v>
      </c>
      <c r="AS23" s="32">
        <f>SUM(AD$10:AD23)</f>
        <v>13860.000000000002</v>
      </c>
      <c r="AT23" s="32">
        <f>SUM(AE$10:AE23)</f>
        <v>209493.4254312611</v>
      </c>
      <c r="AU23" s="32">
        <f>SUM(AF$10:AF23)</f>
        <v>-157156.17561760766</v>
      </c>
      <c r="AW23" s="32">
        <f t="shared" si="13"/>
        <v>1225025.8142330584</v>
      </c>
      <c r="AX23" s="32">
        <f t="shared" si="5"/>
        <v>13592.278831839491</v>
      </c>
      <c r="AY23" s="32">
        <f t="shared" si="5"/>
        <v>1468.077953742096</v>
      </c>
      <c r="AZ23" s="32">
        <f t="shared" si="5"/>
        <v>957.53495599538041</v>
      </c>
      <c r="BA23" s="32">
        <f t="shared" si="5"/>
        <v>21110.513350861384</v>
      </c>
      <c r="BB23" s="32">
        <f t="shared" si="6"/>
        <v>1523.1207492799167</v>
      </c>
      <c r="BC23" s="32"/>
    </row>
    <row r="24" spans="1:63" s="48" customFormat="1" x14ac:dyDescent="0.25">
      <c r="A24" s="44">
        <v>14</v>
      </c>
      <c r="B24" s="45">
        <f t="shared" si="7"/>
        <v>1236666.6666666656</v>
      </c>
      <c r="C24" s="45">
        <f t="shared" si="26"/>
        <v>11666.666666666666</v>
      </c>
      <c r="D24" s="45">
        <f t="shared" si="27"/>
        <v>13180.319444444431</v>
      </c>
      <c r="E24" s="45"/>
      <c r="F24" s="32">
        <f t="shared" si="8"/>
        <v>0</v>
      </c>
      <c r="G24" s="45"/>
      <c r="H24" s="45"/>
      <c r="I24" s="45"/>
      <c r="J24" s="45"/>
      <c r="K24" s="45"/>
      <c r="L24" s="45">
        <f t="shared" si="9"/>
        <v>24846.986111111095</v>
      </c>
      <c r="M24" s="45">
        <f t="shared" si="10"/>
        <v>24846.986111111095</v>
      </c>
      <c r="N24" s="80">
        <v>44621</v>
      </c>
      <c r="O24" s="47">
        <f t="shared" si="0"/>
        <v>0.88333333333333253</v>
      </c>
      <c r="P24" s="47">
        <f t="shared" si="1"/>
        <v>0.89327412459595279</v>
      </c>
      <c r="Q24" s="47">
        <f t="shared" si="11"/>
        <v>0.8670093211487151</v>
      </c>
      <c r="R24" s="47">
        <f t="shared" si="16"/>
        <v>9.0386491821756662E-3</v>
      </c>
      <c r="S24" s="47">
        <f t="shared" si="22"/>
        <v>9.7087705941710663E-4</v>
      </c>
      <c r="T24" s="47">
        <f t="shared" si="20"/>
        <v>6.2917626588946968E-4</v>
      </c>
      <c r="U24" s="47">
        <f t="shared" si="23"/>
        <v>1.5626100939755493E-2</v>
      </c>
      <c r="V24" s="46"/>
      <c r="W24" s="45">
        <f t="shared" si="17"/>
        <v>1228707.2331186763</v>
      </c>
      <c r="X24" s="45">
        <f t="shared" si="2"/>
        <v>21876.541315657691</v>
      </c>
      <c r="Y24" s="45">
        <f t="shared" si="3"/>
        <v>1250583.7744343341</v>
      </c>
      <c r="Z24" s="45">
        <f t="shared" si="4"/>
        <v>156310.64060146047</v>
      </c>
      <c r="AB24" s="45">
        <f t="shared" si="21"/>
        <v>11666.937678149128</v>
      </c>
      <c r="AC24" s="45">
        <f t="shared" si="12"/>
        <v>-11003.938851924397</v>
      </c>
      <c r="AD24" s="32">
        <f t="shared" si="18"/>
        <v>0</v>
      </c>
      <c r="AE24" s="59">
        <f t="shared" si="19"/>
        <v>0</v>
      </c>
      <c r="AF24" s="45">
        <f t="shared" si="24"/>
        <v>845.53501614718698</v>
      </c>
      <c r="AG24" s="49">
        <f>IF(A24&gt;$D$6,"",SUM($AB$10:AE24)/($Y$10+Y24)*2/A24*12)</f>
        <v>0.13027462455637476</v>
      </c>
      <c r="AH24" s="49">
        <f>IF(A24&gt;$D$6,"",SUM($AF$10:AF24)/($Y$10+Y24)*2/A24*12)</f>
        <v>-0.10109512506584263</v>
      </c>
      <c r="AI24" s="45">
        <f t="shared" si="25"/>
        <v>23237.382569311812</v>
      </c>
      <c r="AQ24" s="45">
        <f>SUM(AB$10:AB24)</f>
        <v>141995.22911418436</v>
      </c>
      <c r="AR24" s="45">
        <f>SUM(AC$10:AC24)</f>
        <v>-163921.43433814865</v>
      </c>
      <c r="AS24" s="45">
        <f>SUM(AD$10:AD24)</f>
        <v>13860.000000000002</v>
      </c>
      <c r="AT24" s="45">
        <f>SUM(AE$10:AE24)</f>
        <v>209493.4254312611</v>
      </c>
      <c r="AU24" s="45">
        <f>SUM(AF$10:AF24)</f>
        <v>-156310.64060146047</v>
      </c>
      <c r="AW24" s="45">
        <f t="shared" si="13"/>
        <v>1213813.049608201</v>
      </c>
      <c r="AX24" s="45">
        <f t="shared" si="5"/>
        <v>12654.108855045934</v>
      </c>
      <c r="AY24" s="45">
        <f t="shared" si="5"/>
        <v>1359.2278831839492</v>
      </c>
      <c r="AZ24" s="45">
        <f t="shared" si="5"/>
        <v>880.84677224525751</v>
      </c>
      <c r="BA24" s="45">
        <f t="shared" si="5"/>
        <v>21876.541315657691</v>
      </c>
      <c r="BB24" s="45">
        <f t="shared" si="6"/>
        <v>1513.3817662953024</v>
      </c>
      <c r="BC24" s="45"/>
      <c r="BD24"/>
      <c r="BE24"/>
      <c r="BF24"/>
      <c r="BG24"/>
      <c r="BH24"/>
      <c r="BI24"/>
      <c r="BJ24"/>
      <c r="BK24"/>
    </row>
    <row r="25" spans="1:63" x14ac:dyDescent="0.25">
      <c r="A25" s="29">
        <v>15</v>
      </c>
      <c r="B25" s="32">
        <f t="shared" si="7"/>
        <v>1224999.9999999988</v>
      </c>
      <c r="C25" s="32">
        <f t="shared" si="26"/>
        <v>11666.666666666666</v>
      </c>
      <c r="D25" s="32">
        <f t="shared" si="27"/>
        <v>13057.138888888876</v>
      </c>
      <c r="E25" s="32"/>
      <c r="F25" s="32">
        <f t="shared" si="8"/>
        <v>0</v>
      </c>
      <c r="G25" s="32"/>
      <c r="H25" s="32"/>
      <c r="I25" s="32"/>
      <c r="J25" s="32"/>
      <c r="K25" s="32"/>
      <c r="L25" s="32">
        <f t="shared" si="9"/>
        <v>24723.80555555554</v>
      </c>
      <c r="M25" s="32">
        <f t="shared" si="10"/>
        <v>24723.80555555554</v>
      </c>
      <c r="N25" s="80">
        <v>44652</v>
      </c>
      <c r="O25" s="39">
        <f t="shared" si="0"/>
        <v>0.87499999999999922</v>
      </c>
      <c r="P25" s="39">
        <f t="shared" si="1"/>
        <v>0.88501319731774886</v>
      </c>
      <c r="Q25" s="39">
        <f t="shared" si="11"/>
        <v>0.85894227256605094</v>
      </c>
      <c r="R25" s="39">
        <f t="shared" si="16"/>
        <v>8.4550916453630508E-3</v>
      </c>
      <c r="S25" s="39">
        <f t="shared" si="22"/>
        <v>9.0386491821756675E-4</v>
      </c>
      <c r="T25" s="39">
        <f t="shared" si="20"/>
        <v>5.8252623565026394E-4</v>
      </c>
      <c r="U25" s="39">
        <f t="shared" si="23"/>
        <v>1.6129441952467068E-2</v>
      </c>
      <c r="V25" s="12"/>
      <c r="W25" s="32">
        <f t="shared" si="17"/>
        <v>1216437.2575113946</v>
      </c>
      <c r="X25" s="32">
        <f t="shared" si="2"/>
        <v>22581.218733453894</v>
      </c>
      <c r="Y25" s="32">
        <f t="shared" si="3"/>
        <v>1239018.4762448485</v>
      </c>
      <c r="Z25" s="32">
        <f t="shared" si="4"/>
        <v>155451.30720350306</v>
      </c>
      <c r="AB25" s="32">
        <f t="shared" si="21"/>
        <v>11553.700504718756</v>
      </c>
      <c r="AC25" s="32">
        <f t="shared" si="12"/>
        <v>-10897.136624419032</v>
      </c>
      <c r="AD25" s="32">
        <f t="shared" si="18"/>
        <v>0</v>
      </c>
      <c r="AE25" s="59">
        <f t="shared" si="19"/>
        <v>0</v>
      </c>
      <c r="AF25" s="32">
        <f t="shared" si="24"/>
        <v>859.33339795740903</v>
      </c>
      <c r="AG25" s="40">
        <f>IF(A25&gt;$D$6,"",SUM($AB$10:AE25)/($Y$10+Y25)*2/A25*12)</f>
        <v>0.12252057249717999</v>
      </c>
      <c r="AH25" s="40">
        <f>IF(A25&gt;$D$6,"",SUM($AF$10:AF25)/($Y$10+Y25)*2/A25*12)</f>
        <v>-9.4247953837564749E-2</v>
      </c>
      <c r="AI25" s="32">
        <f t="shared" si="25"/>
        <v>23118.998694204434</v>
      </c>
      <c r="AQ25" s="32">
        <f>SUM(AB$10:AB25)</f>
        <v>153548.92961890312</v>
      </c>
      <c r="AR25" s="32">
        <f>SUM(AC$10:AC25)</f>
        <v>-174818.5709625677</v>
      </c>
      <c r="AS25" s="32">
        <f>SUM(AD$10:AD25)</f>
        <v>13860.000000000002</v>
      </c>
      <c r="AT25" s="32">
        <f>SUM(AE$10:AE25)</f>
        <v>209493.4254312611</v>
      </c>
      <c r="AU25" s="32">
        <f>SUM(AF$10:AF25)</f>
        <v>-155451.30720350306</v>
      </c>
      <c r="AW25" s="32">
        <f t="shared" si="13"/>
        <v>1202519.1815924712</v>
      </c>
      <c r="AX25" s="32">
        <f t="shared" si="5"/>
        <v>11837.128303508271</v>
      </c>
      <c r="AY25" s="32">
        <f t="shared" si="5"/>
        <v>1265.4108855045934</v>
      </c>
      <c r="AZ25" s="32">
        <f t="shared" si="5"/>
        <v>815.53672991036956</v>
      </c>
      <c r="BA25" s="32">
        <f t="shared" si="5"/>
        <v>22581.218733453894</v>
      </c>
      <c r="BB25" s="32">
        <f t="shared" si="6"/>
        <v>1503.4383841701201</v>
      </c>
      <c r="BC25" s="32"/>
    </row>
    <row r="26" spans="1:63" x14ac:dyDescent="0.25">
      <c r="A26" s="29">
        <v>16</v>
      </c>
      <c r="B26" s="32">
        <f t="shared" si="7"/>
        <v>1213333.3333333321</v>
      </c>
      <c r="C26" s="32">
        <f t="shared" si="26"/>
        <v>11666.666666666666</v>
      </c>
      <c r="D26" s="32">
        <f t="shared" si="27"/>
        <v>12933.958333333319</v>
      </c>
      <c r="E26" s="32"/>
      <c r="F26" s="32">
        <f t="shared" si="8"/>
        <v>0</v>
      </c>
      <c r="G26" s="32"/>
      <c r="H26" s="32"/>
      <c r="I26" s="32"/>
      <c r="J26" s="32"/>
      <c r="K26" s="32"/>
      <c r="L26" s="32">
        <f t="shared" si="9"/>
        <v>24600.624999999985</v>
      </c>
      <c r="M26" s="32">
        <f t="shared" si="10"/>
        <v>24600.624999999985</v>
      </c>
      <c r="N26" s="80">
        <v>44682</v>
      </c>
      <c r="O26" s="39">
        <f t="shared" si="0"/>
        <v>0.86666666666666581</v>
      </c>
      <c r="P26" s="39">
        <f t="shared" si="1"/>
        <v>0.87675576963906965</v>
      </c>
      <c r="Q26" s="39">
        <f t="shared" si="11"/>
        <v>0.85083014082233743</v>
      </c>
      <c r="R26" s="39">
        <f t="shared" si="16"/>
        <v>7.9423377602781554E-3</v>
      </c>
      <c r="S26" s="39">
        <f t="shared" si="22"/>
        <v>8.4550916453630508E-4</v>
      </c>
      <c r="T26" s="39">
        <f t="shared" si="20"/>
        <v>5.4231895093054001E-4</v>
      </c>
      <c r="U26" s="39">
        <f t="shared" si="23"/>
        <v>1.6595462940987279E-2</v>
      </c>
      <c r="V26" s="12"/>
      <c r="W26" s="32">
        <f t="shared" si="17"/>
        <v>1204224.4293773153</v>
      </c>
      <c r="X26" s="32">
        <f t="shared" si="2"/>
        <v>23233.648117382192</v>
      </c>
      <c r="Y26" s="32">
        <f t="shared" si="3"/>
        <v>1227458.0774946974</v>
      </c>
      <c r="Z26" s="32">
        <f t="shared" si="4"/>
        <v>154578.60167670946</v>
      </c>
      <c r="AB26" s="32">
        <f t="shared" si="21"/>
        <v>11440.663359794871</v>
      </c>
      <c r="AC26" s="32">
        <f t="shared" si="12"/>
        <v>-10790.523058370067</v>
      </c>
      <c r="AD26" s="32">
        <f t="shared" si="18"/>
        <v>0</v>
      </c>
      <c r="AE26" s="59">
        <f t="shared" si="19"/>
        <v>0</v>
      </c>
      <c r="AF26" s="32">
        <f t="shared" si="24"/>
        <v>872.70552679360844</v>
      </c>
      <c r="AG26" s="40">
        <f>IF(A26&gt;$D$6,"",SUM($AB$10:AE26)/($Y$10+Y26)*2/A26*12)</f>
        <v>0.11573957704150872</v>
      </c>
      <c r="AH26" s="40">
        <f>IF(A26&gt;$D$6,"",SUM($AF$10:AF26)/($Y$10+Y26)*2/A26*12)</f>
        <v>-8.8247993184405848E-2</v>
      </c>
      <c r="AI26" s="32">
        <f t="shared" si="25"/>
        <v>23001.062109945913</v>
      </c>
      <c r="AQ26" s="32">
        <f>SUM(AB$10:AB26)</f>
        <v>164989.592978698</v>
      </c>
      <c r="AR26" s="32">
        <f>SUM(AC$10:AC26)</f>
        <v>-185609.09402093777</v>
      </c>
      <c r="AS26" s="32">
        <f>SUM(AD$10:AD26)</f>
        <v>13860.000000000002</v>
      </c>
      <c r="AT26" s="32">
        <f>SUM(AE$10:AE26)</f>
        <v>209493.4254312611</v>
      </c>
      <c r="AU26" s="32">
        <f>SUM(AF$10:AF26)</f>
        <v>-154578.60167670946</v>
      </c>
      <c r="AW26" s="32">
        <f t="shared" si="13"/>
        <v>1191162.1971512723</v>
      </c>
      <c r="AX26" s="32">
        <f t="shared" si="5"/>
        <v>11119.272864389417</v>
      </c>
      <c r="AY26" s="32">
        <f t="shared" si="5"/>
        <v>1183.7128303508271</v>
      </c>
      <c r="AZ26" s="32">
        <f t="shared" si="5"/>
        <v>759.24653130275601</v>
      </c>
      <c r="BA26" s="32">
        <f t="shared" si="5"/>
        <v>23233.648117382192</v>
      </c>
      <c r="BB26" s="32">
        <f t="shared" si="6"/>
        <v>1493.2949735384482</v>
      </c>
      <c r="BC26" s="32"/>
    </row>
    <row r="27" spans="1:63" x14ac:dyDescent="0.25">
      <c r="A27" s="29">
        <v>17</v>
      </c>
      <c r="B27" s="32">
        <f t="shared" si="7"/>
        <v>1201666.6666666653</v>
      </c>
      <c r="C27" s="32">
        <f t="shared" si="26"/>
        <v>11666.666666666666</v>
      </c>
      <c r="D27" s="32">
        <f t="shared" si="27"/>
        <v>12810.777777777761</v>
      </c>
      <c r="E27" s="32"/>
      <c r="F27" s="32">
        <f t="shared" si="8"/>
        <v>0</v>
      </c>
      <c r="G27" s="32"/>
      <c r="H27" s="32"/>
      <c r="I27" s="32"/>
      <c r="J27" s="32"/>
      <c r="K27" s="32"/>
      <c r="L27" s="32">
        <f t="shared" si="9"/>
        <v>24477.444444444427</v>
      </c>
      <c r="M27" s="32">
        <f t="shared" si="10"/>
        <v>24477.444444444427</v>
      </c>
      <c r="N27" s="80">
        <v>44713</v>
      </c>
      <c r="O27" s="39">
        <f t="shared" si="0"/>
        <v>0.85833333333333239</v>
      </c>
      <c r="P27" s="39">
        <f t="shared" si="1"/>
        <v>0.8685016839442371</v>
      </c>
      <c r="Q27" s="39">
        <f t="shared" si="11"/>
        <v>0.84268259134324253</v>
      </c>
      <c r="R27" s="39">
        <f t="shared" si="16"/>
        <v>7.4882352245132728E-3</v>
      </c>
      <c r="S27" s="39">
        <f t="shared" si="22"/>
        <v>7.9423377602781567E-4</v>
      </c>
      <c r="T27" s="39">
        <f t="shared" si="20"/>
        <v>5.0730549872178305E-4</v>
      </c>
      <c r="U27" s="39">
        <f t="shared" si="23"/>
        <v>1.7029318101731711E-2</v>
      </c>
      <c r="V27" s="12"/>
      <c r="W27" s="32">
        <f t="shared" si="17"/>
        <v>1192061.3121795075</v>
      </c>
      <c r="X27" s="32">
        <f t="shared" si="2"/>
        <v>23841.045342424397</v>
      </c>
      <c r="Y27" s="32">
        <f t="shared" si="3"/>
        <v>1215902.3575219319</v>
      </c>
      <c r="Z27" s="32">
        <f t="shared" si="4"/>
        <v>153693.10050725148</v>
      </c>
      <c r="AB27" s="32">
        <f t="shared" si="21"/>
        <v>11327.819132178254</v>
      </c>
      <c r="AC27" s="32">
        <f t="shared" si="12"/>
        <v>-10684.091446687466</v>
      </c>
      <c r="AD27" s="32">
        <f t="shared" si="18"/>
        <v>0</v>
      </c>
      <c r="AE27" s="59">
        <f t="shared" si="19"/>
        <v>0</v>
      </c>
      <c r="AF27" s="32">
        <f t="shared" si="24"/>
        <v>885.50116945797345</v>
      </c>
      <c r="AG27" s="40">
        <f>IF(A27&gt;$D$6,"",SUM($AB$10:AE27)/($Y$10+Y27)*2/A27*12)</f>
        <v>0.10975998027541434</v>
      </c>
      <c r="AH27" s="40">
        <f>IF(A27&gt;$D$6,"",SUM($AF$10:AF27)/($Y$10+Y27)*2/A27*12)</f>
        <v>-8.2945945673336408E-2</v>
      </c>
      <c r="AI27" s="32">
        <f t="shared" si="25"/>
        <v>22883.539104943793</v>
      </c>
      <c r="AQ27" s="32">
        <f>SUM(AB$10:AB27)</f>
        <v>176317.41211087626</v>
      </c>
      <c r="AR27" s="32">
        <f>SUM(AC$10:AC27)</f>
        <v>-196293.18546762524</v>
      </c>
      <c r="AS27" s="32">
        <f>SUM(AD$10:AD27)</f>
        <v>13860.000000000002</v>
      </c>
      <c r="AT27" s="32">
        <f>SUM(AE$10:AE27)</f>
        <v>209493.4254312611</v>
      </c>
      <c r="AU27" s="32">
        <f>SUM(AF$10:AF27)</f>
        <v>-153693.10050725148</v>
      </c>
      <c r="AW27" s="32">
        <f t="shared" si="13"/>
        <v>1179755.6278805395</v>
      </c>
      <c r="AX27" s="32">
        <f t="shared" si="5"/>
        <v>10483.529314318583</v>
      </c>
      <c r="AY27" s="32">
        <f t="shared" si="5"/>
        <v>1111.927286438942</v>
      </c>
      <c r="AZ27" s="32">
        <f t="shared" si="5"/>
        <v>710.22769821049621</v>
      </c>
      <c r="BA27" s="32">
        <f t="shared" si="5"/>
        <v>23841.045342424397</v>
      </c>
      <c r="BB27" s="32">
        <f t="shared" si="6"/>
        <v>1482.9586455995068</v>
      </c>
      <c r="BC27" s="32"/>
    </row>
    <row r="28" spans="1:63" x14ac:dyDescent="0.25">
      <c r="A28" s="29">
        <v>18</v>
      </c>
      <c r="B28" s="32">
        <f t="shared" si="7"/>
        <v>1189999.9999999986</v>
      </c>
      <c r="C28" s="32">
        <f t="shared" si="26"/>
        <v>11666.666666666666</v>
      </c>
      <c r="D28" s="32">
        <f t="shared" si="27"/>
        <v>12687.597222222206</v>
      </c>
      <c r="E28" s="32"/>
      <c r="F28" s="32">
        <f t="shared" si="8"/>
        <v>0</v>
      </c>
      <c r="G28" s="32"/>
      <c r="H28" s="32"/>
      <c r="I28" s="32"/>
      <c r="J28" s="32"/>
      <c r="K28" s="32"/>
      <c r="L28" s="32">
        <f t="shared" si="9"/>
        <v>24354.263888888872</v>
      </c>
      <c r="M28" s="32">
        <f t="shared" si="10"/>
        <v>24354.263888888872</v>
      </c>
      <c r="N28" s="80">
        <v>44743</v>
      </c>
      <c r="O28" s="39">
        <f t="shared" si="0"/>
        <v>0.84999999999999898</v>
      </c>
      <c r="P28" s="39">
        <f t="shared" si="1"/>
        <v>0.86025079891845579</v>
      </c>
      <c r="Q28" s="39">
        <f t="shared" si="11"/>
        <v>0.83450700975360725</v>
      </c>
      <c r="R28" s="39">
        <f t="shared" si="16"/>
        <v>7.0832628760714193E-3</v>
      </c>
      <c r="S28" s="39">
        <f t="shared" si="22"/>
        <v>7.4882352245132734E-4</v>
      </c>
      <c r="T28" s="39">
        <f t="shared" si="20"/>
        <v>4.7654026561668936E-4</v>
      </c>
      <c r="U28" s="39">
        <f t="shared" si="23"/>
        <v>1.7435162500709138E-2</v>
      </c>
      <c r="V28" s="12"/>
      <c r="W28" s="32">
        <f t="shared" si="17"/>
        <v>1179941.8909848453</v>
      </c>
      <c r="X28" s="32">
        <f t="shared" si="2"/>
        <v>24409.227500992794</v>
      </c>
      <c r="Y28" s="32">
        <f t="shared" si="3"/>
        <v>1204351.1184858382</v>
      </c>
      <c r="Z28" s="32">
        <f t="shared" si="4"/>
        <v>152795.44843977172</v>
      </c>
      <c r="AB28" s="32">
        <f t="shared" si="21"/>
        <v>11215.159405313332</v>
      </c>
      <c r="AC28" s="32">
        <f t="shared" si="12"/>
        <v>-10577.833851104526</v>
      </c>
      <c r="AD28" s="32">
        <f t="shared" si="18"/>
        <v>0</v>
      </c>
      <c r="AE28" s="59">
        <f t="shared" si="19"/>
        <v>0</v>
      </c>
      <c r="AF28" s="32">
        <f t="shared" si="24"/>
        <v>897.65206747976481</v>
      </c>
      <c r="AG28" s="40">
        <f>IF(A28&gt;$D$6,"",SUM($AB$10:AE28)/($Y$10+Y28)*2/A28*12)</f>
        <v>0.10444827052727801</v>
      </c>
      <c r="AH28" s="40">
        <f>IF(A28&gt;$D$6,"",SUM($AF$10:AF28)/($Y$10+Y28)*2/A28*12)</f>
        <v>-7.8225728912009657E-2</v>
      </c>
      <c r="AI28" s="32">
        <f t="shared" si="25"/>
        <v>22766.398441407029</v>
      </c>
      <c r="AQ28" s="32">
        <f>SUM(AB$10:AB28)</f>
        <v>187532.57151618961</v>
      </c>
      <c r="AR28" s="32">
        <f>SUM(AC$10:AC28)</f>
        <v>-206871.01931872976</v>
      </c>
      <c r="AS28" s="32">
        <f>SUM(AD$10:AD28)</f>
        <v>13860.000000000002</v>
      </c>
      <c r="AT28" s="32">
        <f>SUM(AE$10:AE28)</f>
        <v>209493.4254312611</v>
      </c>
      <c r="AU28" s="32">
        <f>SUM(AF$10:AF28)</f>
        <v>-152795.44843977172</v>
      </c>
      <c r="AW28" s="32">
        <f t="shared" si="13"/>
        <v>1168309.8136550502</v>
      </c>
      <c r="AX28" s="32">
        <f t="shared" si="5"/>
        <v>9916.5680264999864</v>
      </c>
      <c r="AY28" s="32">
        <f t="shared" si="5"/>
        <v>1048.3529314318582</v>
      </c>
      <c r="AZ28" s="32">
        <f t="shared" si="5"/>
        <v>667.15637186336505</v>
      </c>
      <c r="BA28" s="32">
        <f t="shared" si="5"/>
        <v>24409.227500992794</v>
      </c>
      <c r="BB28" s="32">
        <f t="shared" si="6"/>
        <v>1472.4378169088741</v>
      </c>
      <c r="BC28" s="32"/>
    </row>
    <row r="29" spans="1:63" x14ac:dyDescent="0.25">
      <c r="A29" s="29">
        <v>19</v>
      </c>
      <c r="B29" s="32">
        <f t="shared" si="7"/>
        <v>1178333.3333333319</v>
      </c>
      <c r="C29" s="32">
        <f t="shared" si="26"/>
        <v>11666.666666666666</v>
      </c>
      <c r="D29" s="32">
        <f t="shared" si="27"/>
        <v>12564.41666666665</v>
      </c>
      <c r="E29" s="32"/>
      <c r="F29" s="32">
        <f t="shared" si="8"/>
        <v>0</v>
      </c>
      <c r="G29" s="32"/>
      <c r="H29" s="32"/>
      <c r="I29" s="32"/>
      <c r="J29" s="32"/>
      <c r="K29" s="32"/>
      <c r="L29" s="32">
        <f t="shared" si="9"/>
        <v>24231.083333333314</v>
      </c>
      <c r="M29" s="32">
        <f t="shared" si="10"/>
        <v>24231.083333333314</v>
      </c>
      <c r="N29" s="80">
        <v>44774</v>
      </c>
      <c r="O29" s="39">
        <f t="shared" si="0"/>
        <v>0.84166666666666556</v>
      </c>
      <c r="P29" s="39">
        <f t="shared" si="1"/>
        <v>0.85200298731253254</v>
      </c>
      <c r="Q29" s="39">
        <f t="shared" si="11"/>
        <v>0.82630911718461031</v>
      </c>
      <c r="R29" s="39">
        <f t="shared" si="16"/>
        <v>6.7198550136417122E-3</v>
      </c>
      <c r="S29" s="39">
        <f t="shared" si="22"/>
        <v>7.0832628760714199E-4</v>
      </c>
      <c r="T29" s="39">
        <f t="shared" si="20"/>
        <v>4.4929411347079638E-4</v>
      </c>
      <c r="U29" s="39">
        <f t="shared" si="23"/>
        <v>1.7816394713202489E-2</v>
      </c>
      <c r="V29" s="12"/>
      <c r="W29" s="32">
        <f t="shared" si="17"/>
        <v>1167861.229639062</v>
      </c>
      <c r="X29" s="32">
        <f t="shared" si="2"/>
        <v>24942.952598483484</v>
      </c>
      <c r="Y29" s="32">
        <f t="shared" si="3"/>
        <v>1192804.1822375455</v>
      </c>
      <c r="Z29" s="32">
        <f t="shared" si="4"/>
        <v>151886.31052435166</v>
      </c>
      <c r="AB29" s="32">
        <f t="shared" si="21"/>
        <v>11102.675282903052</v>
      </c>
      <c r="AC29" s="32">
        <f t="shared" si="12"/>
        <v>-10471.741880875414</v>
      </c>
      <c r="AD29" s="32">
        <f t="shared" si="18"/>
        <v>0</v>
      </c>
      <c r="AE29" s="59">
        <f t="shared" si="19"/>
        <v>0</v>
      </c>
      <c r="AF29" s="32">
        <f t="shared" si="24"/>
        <v>909.13791542005492</v>
      </c>
      <c r="AG29" s="40">
        <f>IF(A29&gt;$D$6,"",SUM($AB$10:AE29)/($Y$10+Y29)*2/A29*12)</f>
        <v>9.9699043959818934E-2</v>
      </c>
      <c r="AH29" s="40">
        <f>IF(A29&gt;$D$6,"",SUM($AF$10:AF29)/($Y$10+Y29)*2/A29*12)</f>
        <v>-7.3995712269993935E-2</v>
      </c>
      <c r="AI29" s="32">
        <f t="shared" si="25"/>
        <v>22649.611531195733</v>
      </c>
      <c r="AQ29" s="32">
        <f>SUM(AB$10:AB29)</f>
        <v>198635.24679909265</v>
      </c>
      <c r="AR29" s="32">
        <f>SUM(AC$10:AC29)</f>
        <v>-217342.76119960516</v>
      </c>
      <c r="AS29" s="32">
        <f>SUM(AD$10:AD29)</f>
        <v>13860.000000000002</v>
      </c>
      <c r="AT29" s="32">
        <f>SUM(AE$10:AE29)</f>
        <v>209493.4254312611</v>
      </c>
      <c r="AU29" s="32">
        <f>SUM(AF$10:AF29)</f>
        <v>-151886.31052435166</v>
      </c>
      <c r="AW29" s="32">
        <f t="shared" si="13"/>
        <v>1156832.7640584544</v>
      </c>
      <c r="AX29" s="32">
        <f t="shared" si="5"/>
        <v>9407.7970190983979</v>
      </c>
      <c r="AY29" s="32">
        <f t="shared" si="5"/>
        <v>991.65680264999878</v>
      </c>
      <c r="AZ29" s="32">
        <f t="shared" si="5"/>
        <v>629.01175885911493</v>
      </c>
      <c r="BA29" s="32">
        <f t="shared" si="5"/>
        <v>24942.952598483484</v>
      </c>
      <c r="BB29" s="32">
        <f t="shared" si="6"/>
        <v>1461.7413837635977</v>
      </c>
      <c r="BC29" s="32"/>
    </row>
    <row r="30" spans="1:63" x14ac:dyDescent="0.25">
      <c r="A30" s="29">
        <v>20</v>
      </c>
      <c r="B30" s="32">
        <f t="shared" si="7"/>
        <v>1166666.6666666651</v>
      </c>
      <c r="C30" s="32">
        <f t="shared" si="26"/>
        <v>11666.666666666666</v>
      </c>
      <c r="D30" s="32">
        <f t="shared" si="27"/>
        <v>12441.236111111093</v>
      </c>
      <c r="E30" s="32"/>
      <c r="F30" s="32">
        <f t="shared" si="8"/>
        <v>0</v>
      </c>
      <c r="G30" s="32"/>
      <c r="H30" s="32"/>
      <c r="I30" s="32"/>
      <c r="J30" s="32"/>
      <c r="K30" s="32"/>
      <c r="L30" s="32">
        <f t="shared" si="9"/>
        <v>24107.902777777759</v>
      </c>
      <c r="M30" s="32">
        <f t="shared" si="10"/>
        <v>24107.902777777759</v>
      </c>
      <c r="N30" s="80">
        <v>44805</v>
      </c>
      <c r="O30" s="39">
        <f t="shared" si="0"/>
        <v>0.83333333333333226</v>
      </c>
      <c r="P30" s="39">
        <f t="shared" si="1"/>
        <v>0.84375813408446687</v>
      </c>
      <c r="Q30" s="39">
        <f t="shared" si="11"/>
        <v>0.81809339900394351</v>
      </c>
      <c r="R30" s="39">
        <f t="shared" si="16"/>
        <v>6.3919238026157619E-3</v>
      </c>
      <c r="S30" s="39">
        <f t="shared" si="22"/>
        <v>6.7198550136417126E-4</v>
      </c>
      <c r="T30" s="39">
        <f t="shared" si="20"/>
        <v>4.2499577256428517E-4</v>
      </c>
      <c r="U30" s="39">
        <f t="shared" si="23"/>
        <v>1.8175830003979127E-2</v>
      </c>
      <c r="V30" s="12"/>
      <c r="W30" s="32">
        <f t="shared" si="17"/>
        <v>1155815.2257126828</v>
      </c>
      <c r="X30" s="32">
        <f t="shared" si="2"/>
        <v>25446.162005570775</v>
      </c>
      <c r="Y30" s="32">
        <f t="shared" si="3"/>
        <v>1181261.3877182535</v>
      </c>
      <c r="Z30" s="32">
        <f t="shared" si="4"/>
        <v>150966.34432761581</v>
      </c>
      <c r="AB30" s="32">
        <f t="shared" si="21"/>
        <v>10990.357862171801</v>
      </c>
      <c r="AC30" s="32">
        <f t="shared" si="12"/>
        <v>-10365.807139143886</v>
      </c>
      <c r="AD30" s="32">
        <f t="shared" si="18"/>
        <v>0</v>
      </c>
      <c r="AE30" s="59">
        <f t="shared" si="19"/>
        <v>0</v>
      </c>
      <c r="AF30" s="32">
        <f t="shared" si="24"/>
        <v>919.96619673585519</v>
      </c>
      <c r="AG30" s="40">
        <f>IF(A30&gt;$D$6,"",SUM($AB$10:AE30)/($Y$10+Y30)*2/A30*12)</f>
        <v>9.5427977684303486E-2</v>
      </c>
      <c r="AH30" s="40">
        <f>IF(A30&gt;$D$6,"",SUM($AF$10:AF30)/($Y$10+Y30)*2/A30*12)</f>
        <v>-7.0182591369903E-2</v>
      </c>
      <c r="AI30" s="32">
        <f t="shared" si="25"/>
        <v>22533.152381463759</v>
      </c>
      <c r="AQ30" s="32">
        <f>SUM(AB$10:AB30)</f>
        <v>209625.60466126446</v>
      </c>
      <c r="AR30" s="32">
        <f>SUM(AC$10:AC30)</f>
        <v>-227708.56833874906</v>
      </c>
      <c r="AS30" s="32">
        <f>SUM(AD$10:AD30)</f>
        <v>13860.000000000002</v>
      </c>
      <c r="AT30" s="32">
        <f>SUM(AE$10:AE30)</f>
        <v>209493.4254312611</v>
      </c>
      <c r="AU30" s="32">
        <f>SUM(AF$10:AF30)</f>
        <v>-150966.34432761581</v>
      </c>
      <c r="AW30" s="32">
        <f t="shared" si="13"/>
        <v>1145330.7586055209</v>
      </c>
      <c r="AX30" s="32">
        <f t="shared" si="5"/>
        <v>8948.6933236620662</v>
      </c>
      <c r="AY30" s="32">
        <f t="shared" si="5"/>
        <v>940.77970190983979</v>
      </c>
      <c r="AZ30" s="32">
        <f t="shared" si="5"/>
        <v>594.99408158999927</v>
      </c>
      <c r="BA30" s="32">
        <f t="shared" si="5"/>
        <v>25446.162005570775</v>
      </c>
      <c r="BB30" s="32">
        <f t="shared" si="6"/>
        <v>1450.8782489392925</v>
      </c>
      <c r="BC30" s="32"/>
    </row>
    <row r="31" spans="1:63" x14ac:dyDescent="0.25">
      <c r="A31" s="29">
        <v>21</v>
      </c>
      <c r="B31" s="32">
        <f t="shared" si="7"/>
        <v>1154999.9999999984</v>
      </c>
      <c r="C31" s="32">
        <f t="shared" si="26"/>
        <v>11666.666666666666</v>
      </c>
      <c r="D31" s="32">
        <f t="shared" si="27"/>
        <v>12318.055555555538</v>
      </c>
      <c r="E31" s="32"/>
      <c r="F31" s="32">
        <f t="shared" si="8"/>
        <v>0</v>
      </c>
      <c r="G31" s="32"/>
      <c r="H31" s="32"/>
      <c r="I31" s="32"/>
      <c r="J31" s="32"/>
      <c r="K31" s="32"/>
      <c r="L31" s="32">
        <f t="shared" si="9"/>
        <v>23984.722222222204</v>
      </c>
      <c r="M31" s="32">
        <f t="shared" si="10"/>
        <v>23984.722222222204</v>
      </c>
      <c r="N31" s="80">
        <v>44835</v>
      </c>
      <c r="O31" s="39">
        <f t="shared" si="0"/>
        <v>0.82499999999999885</v>
      </c>
      <c r="P31" s="39">
        <f t="shared" si="1"/>
        <v>0.83551613484665321</v>
      </c>
      <c r="Q31" s="39">
        <f t="shared" si="11"/>
        <v>0.80986340938261547</v>
      </c>
      <c r="R31" s="39">
        <f t="shared" si="16"/>
        <v>6.0945151609271908E-3</v>
      </c>
      <c r="S31" s="39">
        <f t="shared" si="22"/>
        <v>6.3919238026157626E-4</v>
      </c>
      <c r="T31" s="39">
        <f t="shared" si="20"/>
        <v>4.0319130081850271E-4</v>
      </c>
      <c r="U31" s="39">
        <f t="shared" si="23"/>
        <v>1.8515826622030555E-2</v>
      </c>
      <c r="V31" s="12"/>
      <c r="W31" s="32">
        <f t="shared" si="17"/>
        <v>1143800.4315144718</v>
      </c>
      <c r="X31" s="32">
        <f t="shared" si="2"/>
        <v>25922.157270842778</v>
      </c>
      <c r="Y31" s="32">
        <f t="shared" si="3"/>
        <v>1169722.5887853145</v>
      </c>
      <c r="Z31" s="32">
        <f t="shared" si="4"/>
        <v>150036.18426420269</v>
      </c>
      <c r="AB31" s="32">
        <f t="shared" si="21"/>
        <v>10878.198499799482</v>
      </c>
      <c r="AC31" s="32">
        <f t="shared" si="12"/>
        <v>-10260.021473765102</v>
      </c>
      <c r="AD31" s="32">
        <f t="shared" si="18"/>
        <v>0</v>
      </c>
      <c r="AE31" s="59">
        <f t="shared" si="19"/>
        <v>0</v>
      </c>
      <c r="AF31" s="32">
        <f t="shared" si="24"/>
        <v>930.16006341311731</v>
      </c>
      <c r="AG31" s="40">
        <f>IF(A31&gt;$D$6,"",SUM($AB$10:AE31)/($Y$10+Y31)*2/A31*12)</f>
        <v>9.1566810553611488E-2</v>
      </c>
      <c r="AH31" s="40">
        <f>IF(A31&gt;$D$6,"",SUM($AF$10:AF31)/($Y$10+Y31)*2/A31*12)</f>
        <v>-6.6727017780711828E-2</v>
      </c>
      <c r="AI31" s="32">
        <f t="shared" si="25"/>
        <v>22416.99743273855</v>
      </c>
      <c r="AQ31" s="32">
        <f>SUM(AB$10:AB31)</f>
        <v>220503.80316106393</v>
      </c>
      <c r="AR31" s="32">
        <f>SUM(AC$10:AC31)</f>
        <v>-237968.58981251417</v>
      </c>
      <c r="AS31" s="32">
        <f>SUM(AD$10:AD31)</f>
        <v>13860.000000000002</v>
      </c>
      <c r="AT31" s="32">
        <f>SUM(AE$10:AE31)</f>
        <v>209493.4254312611</v>
      </c>
      <c r="AU31" s="32">
        <f>SUM(AF$10:AF31)</f>
        <v>-150036.18426420269</v>
      </c>
      <c r="AW31" s="32">
        <f t="shared" si="13"/>
        <v>1133808.7731356616</v>
      </c>
      <c r="AX31" s="32">
        <f t="shared" si="5"/>
        <v>8532.3212252980666</v>
      </c>
      <c r="AY31" s="32">
        <f t="shared" si="5"/>
        <v>894.86933236620678</v>
      </c>
      <c r="AZ31" s="32">
        <f t="shared" si="5"/>
        <v>564.46782114590383</v>
      </c>
      <c r="BA31" s="32">
        <f t="shared" si="5"/>
        <v>25922.157270842778</v>
      </c>
      <c r="BB31" s="32">
        <f t="shared" si="6"/>
        <v>1439.8570557560561</v>
      </c>
      <c r="BC31" s="32"/>
    </row>
    <row r="32" spans="1:63" x14ac:dyDescent="0.25">
      <c r="A32" s="29">
        <v>22</v>
      </c>
      <c r="B32" s="32">
        <f t="shared" si="7"/>
        <v>1143333.3333333316</v>
      </c>
      <c r="C32" s="32">
        <f t="shared" si="26"/>
        <v>11666.666666666666</v>
      </c>
      <c r="D32" s="32">
        <f t="shared" si="27"/>
        <v>12194.87499999998</v>
      </c>
      <c r="E32" s="32"/>
      <c r="F32" s="32">
        <f t="shared" si="8"/>
        <v>0</v>
      </c>
      <c r="G32" s="32"/>
      <c r="H32" s="32"/>
      <c r="I32" s="32"/>
      <c r="J32" s="32"/>
      <c r="K32" s="32"/>
      <c r="L32" s="32">
        <f t="shared" si="9"/>
        <v>23861.541666666646</v>
      </c>
      <c r="M32" s="32">
        <f t="shared" si="10"/>
        <v>23861.541666666646</v>
      </c>
      <c r="N32" s="80">
        <v>44866</v>
      </c>
      <c r="O32" s="39">
        <f t="shared" si="0"/>
        <v>0.81666666666666543</v>
      </c>
      <c r="P32" s="39">
        <f t="shared" si="1"/>
        <v>0.82727689456140352</v>
      </c>
      <c r="Q32" s="39">
        <f t="shared" si="11"/>
        <v>0.80162199142249957</v>
      </c>
      <c r="R32" s="39">
        <f t="shared" si="16"/>
        <v>5.8235565319689443E-3</v>
      </c>
      <c r="S32" s="39">
        <f t="shared" si="22"/>
        <v>6.0945151609271913E-4</v>
      </c>
      <c r="T32" s="39">
        <f t="shared" si="20"/>
        <v>3.8351542815694573E-4</v>
      </c>
      <c r="U32" s="39">
        <f t="shared" si="23"/>
        <v>1.8838379662685357E-2</v>
      </c>
      <c r="V32" s="12"/>
      <c r="W32" s="32">
        <f t="shared" si="17"/>
        <v>1131813.9208582055</v>
      </c>
      <c r="X32" s="32">
        <f t="shared" si="2"/>
        <v>26373.731527759501</v>
      </c>
      <c r="Y32" s="32">
        <f t="shared" si="3"/>
        <v>1158187.652385965</v>
      </c>
      <c r="Z32" s="32">
        <f t="shared" si="4"/>
        <v>149096.43327649211</v>
      </c>
      <c r="AB32" s="32">
        <f t="shared" si="21"/>
        <v>10766.188954402071</v>
      </c>
      <c r="AC32" s="32">
        <f t="shared" si="12"/>
        <v>-10154.377111689404</v>
      </c>
      <c r="AD32" s="32">
        <f t="shared" si="18"/>
        <v>0</v>
      </c>
      <c r="AE32" s="59">
        <f t="shared" si="19"/>
        <v>0</v>
      </c>
      <c r="AF32" s="32">
        <f t="shared" si="24"/>
        <v>939.75098771057674</v>
      </c>
      <c r="AG32" s="40">
        <f>IF(A32&gt;$D$6,"",SUM($AB$10:AE32)/($Y$10+Y32)*2/A32*12)</f>
        <v>8.8059692826219144E-2</v>
      </c>
      <c r="AH32" s="40">
        <f>IF(A32&gt;$D$6,"",SUM($AF$10:AF32)/($Y$10+Y32)*2/A32*12)</f>
        <v>-6.3580423559524757E-2</v>
      </c>
      <c r="AI32" s="32">
        <f t="shared" si="25"/>
        <v>22301.125353751548</v>
      </c>
      <c r="AQ32" s="32">
        <f>SUM(AB$10:AB32)</f>
        <v>231269.99211546601</v>
      </c>
      <c r="AR32" s="32">
        <f>SUM(AC$10:AC32)</f>
        <v>-248122.96692420356</v>
      </c>
      <c r="AS32" s="32">
        <f>SUM(AD$10:AD32)</f>
        <v>13860.000000000002</v>
      </c>
      <c r="AT32" s="32">
        <f>SUM(AE$10:AE32)</f>
        <v>209493.4254312611</v>
      </c>
      <c r="AU32" s="32">
        <f>SUM(AF$10:AF32)</f>
        <v>-149096.43327649211</v>
      </c>
      <c r="AW32" s="32">
        <f t="shared" si="13"/>
        <v>1122270.7879914993</v>
      </c>
      <c r="AX32" s="32">
        <f t="shared" si="5"/>
        <v>8152.9791447565221</v>
      </c>
      <c r="AY32" s="32">
        <f t="shared" si="5"/>
        <v>853.23212252980682</v>
      </c>
      <c r="AZ32" s="32">
        <f t="shared" si="5"/>
        <v>536.92159941972398</v>
      </c>
      <c r="BA32" s="32">
        <f t="shared" si="5"/>
        <v>26373.731527759501</v>
      </c>
      <c r="BB32" s="32">
        <f t="shared" si="6"/>
        <v>1428.6860455979095</v>
      </c>
      <c r="BC32" s="32"/>
    </row>
    <row r="33" spans="1:63" x14ac:dyDescent="0.25">
      <c r="A33" s="29">
        <v>23</v>
      </c>
      <c r="B33" s="32">
        <f t="shared" si="7"/>
        <v>1131666.6666666649</v>
      </c>
      <c r="C33" s="32">
        <f t="shared" si="26"/>
        <v>11666.666666666666</v>
      </c>
      <c r="D33" s="32">
        <f t="shared" si="27"/>
        <v>12071.694444444423</v>
      </c>
      <c r="E33" s="32"/>
      <c r="F33" s="32">
        <f t="shared" si="8"/>
        <v>0</v>
      </c>
      <c r="G33" s="32"/>
      <c r="H33" s="32"/>
      <c r="I33" s="32"/>
      <c r="J33" s="32"/>
      <c r="K33" s="32"/>
      <c r="L33" s="32">
        <f t="shared" si="9"/>
        <v>23738.361111111088</v>
      </c>
      <c r="M33" s="32">
        <f t="shared" si="10"/>
        <v>23738.361111111088</v>
      </c>
      <c r="N33" s="80">
        <v>44896</v>
      </c>
      <c r="O33" s="39">
        <f t="shared" si="0"/>
        <v>0.80833333333333202</v>
      </c>
      <c r="P33" s="39">
        <f t="shared" si="1"/>
        <v>0.81904032643902225</v>
      </c>
      <c r="Q33" s="39">
        <f t="shared" si="11"/>
        <v>0.7933714387363161</v>
      </c>
      <c r="R33" s="39">
        <f t="shared" si="16"/>
        <v>5.5756691346427276E-3</v>
      </c>
      <c r="S33" s="39">
        <f t="shared" si="22"/>
        <v>5.8235565319689447E-4</v>
      </c>
      <c r="T33" s="39">
        <f t="shared" si="20"/>
        <v>3.6567090965563143E-4</v>
      </c>
      <c r="U33" s="39">
        <f t="shared" si="23"/>
        <v>1.9145192005210913E-2</v>
      </c>
      <c r="V33" s="12"/>
      <c r="W33" s="32">
        <f t="shared" si="17"/>
        <v>1119853.1882073358</v>
      </c>
      <c r="X33" s="32">
        <f t="shared" si="2"/>
        <v>26803.268807295281</v>
      </c>
      <c r="Y33" s="32">
        <f t="shared" si="3"/>
        <v>1146656.457014631</v>
      </c>
      <c r="Z33" s="32">
        <f t="shared" si="4"/>
        <v>148147.65898035697</v>
      </c>
      <c r="AB33" s="32">
        <f t="shared" si="21"/>
        <v>10654.321455097515</v>
      </c>
      <c r="AC33" s="32">
        <f t="shared" si="12"/>
        <v>-10048.866723631834</v>
      </c>
      <c r="AD33" s="32">
        <f t="shared" si="18"/>
        <v>0</v>
      </c>
      <c r="AE33" s="59">
        <f t="shared" si="19"/>
        <v>0</v>
      </c>
      <c r="AF33" s="32">
        <f t="shared" si="24"/>
        <v>948.77429613514687</v>
      </c>
      <c r="AG33" s="40">
        <f>IF(A33&gt;$D$6,"",SUM($AB$10:AE33)/($Y$10+Y33)*2/A33*12)</f>
        <v>8.4860488087952504E-2</v>
      </c>
      <c r="AH33" s="40">
        <f>IF(A33&gt;$D$6,"",SUM($AF$10:AF33)/($Y$10+Y33)*2/A33*12)</f>
        <v>-6.0702675902324178E-2</v>
      </c>
      <c r="AI33" s="32">
        <f t="shared" si="25"/>
        <v>22185.516826431493</v>
      </c>
      <c r="AQ33" s="32">
        <f>SUM(AB$10:AB33)</f>
        <v>241924.31357056354</v>
      </c>
      <c r="AR33" s="32">
        <f>SUM(AC$10:AC33)</f>
        <v>-258171.83364783539</v>
      </c>
      <c r="AS33" s="32">
        <f>SUM(AD$10:AD33)</f>
        <v>13860.000000000002</v>
      </c>
      <c r="AT33" s="32">
        <f>SUM(AE$10:AE33)</f>
        <v>209493.4254312611</v>
      </c>
      <c r="AU33" s="32">
        <f>SUM(AF$10:AF33)</f>
        <v>-148147.65898035697</v>
      </c>
      <c r="AW33" s="32">
        <f t="shared" si="13"/>
        <v>1110720.0142308425</v>
      </c>
      <c r="AX33" s="32">
        <f t="shared" si="5"/>
        <v>7805.9367884998182</v>
      </c>
      <c r="AY33" s="32">
        <f t="shared" si="5"/>
        <v>815.29791447565231</v>
      </c>
      <c r="AZ33" s="32">
        <f t="shared" si="5"/>
        <v>511.93927351788403</v>
      </c>
      <c r="BA33" s="32">
        <f t="shared" si="5"/>
        <v>26803.268807295281</v>
      </c>
      <c r="BB33" s="32">
        <f t="shared" si="6"/>
        <v>1417.3729893469081</v>
      </c>
      <c r="BC33" s="32"/>
    </row>
    <row r="34" spans="1:63" s="48" customFormat="1" x14ac:dyDescent="0.25">
      <c r="A34" s="66">
        <v>24</v>
      </c>
      <c r="B34" s="67">
        <f t="shared" si="7"/>
        <v>1119999.9999999981</v>
      </c>
      <c r="C34" s="67">
        <f t="shared" si="26"/>
        <v>11666.666666666666</v>
      </c>
      <c r="D34" s="67">
        <f t="shared" si="27"/>
        <v>11948.513888888869</v>
      </c>
      <c r="E34" s="67"/>
      <c r="F34" s="67">
        <f t="shared" si="8"/>
        <v>0</v>
      </c>
      <c r="G34" s="67">
        <f>IF(B34&gt;0,B34*$J$1,0)</f>
        <v>5599.9999999999909</v>
      </c>
      <c r="H34" s="67">
        <f>IF(B34&gt;0,H22,0)</f>
        <v>6000</v>
      </c>
      <c r="I34" s="67"/>
      <c r="J34" s="67"/>
      <c r="K34" s="67"/>
      <c r="L34" s="67">
        <f t="shared" si="9"/>
        <v>35215.180555555526</v>
      </c>
      <c r="M34" s="67">
        <f t="shared" si="10"/>
        <v>28275.180555555529</v>
      </c>
      <c r="N34" s="80">
        <v>44927</v>
      </c>
      <c r="O34" s="47">
        <f t="shared" si="0"/>
        <v>0.79999999999999871</v>
      </c>
      <c r="P34" s="47">
        <f t="shared" si="1"/>
        <v>0.81080635100190168</v>
      </c>
      <c r="Q34" s="47">
        <f t="shared" si="11"/>
        <v>0.78511361571923388</v>
      </c>
      <c r="R34" s="47">
        <f t="shared" si="16"/>
        <v>5.3480262443499358E-3</v>
      </c>
      <c r="S34" s="47">
        <f t="shared" si="22"/>
        <v>5.5756691346427276E-4</v>
      </c>
      <c r="T34" s="47">
        <f t="shared" si="20"/>
        <v>3.4941339191813664E-4</v>
      </c>
      <c r="U34" s="47">
        <f t="shared" si="23"/>
        <v>1.9437728732935419E-2</v>
      </c>
      <c r="V34" s="46"/>
      <c r="W34" s="45">
        <f t="shared" si="17"/>
        <v>1107916.0711765529</v>
      </c>
      <c r="X34" s="45">
        <f t="shared" si="2"/>
        <v>27212.820226109587</v>
      </c>
      <c r="Y34" s="45">
        <f t="shared" si="3"/>
        <v>1135128.8914026625</v>
      </c>
      <c r="Z34" s="45">
        <f t="shared" si="4"/>
        <v>147190.39251124018</v>
      </c>
      <c r="AB34" s="45">
        <f t="shared" si="21"/>
        <v>10542.588725911879</v>
      </c>
      <c r="AC34" s="45">
        <f t="shared" si="12"/>
        <v>-9943.4834470913138</v>
      </c>
      <c r="AD34" s="32">
        <f t="shared" si="18"/>
        <v>0</v>
      </c>
      <c r="AE34" s="59">
        <f t="shared" si="19"/>
        <v>4110.5298257446702</v>
      </c>
      <c r="AF34" s="45">
        <f t="shared" si="24"/>
        <v>957.26646911678836</v>
      </c>
      <c r="AG34" s="49">
        <f>IF(A34&gt;$D$6,"",SUM($AB$10:AE34)/($Y$10+Y34)*2/A34*12)</f>
        <v>8.3552178028060309E-2</v>
      </c>
      <c r="AH34" s="49">
        <f>IF(A34&gt;$D$6,"",SUM($AF$10:AF34)/($Y$10+Y34)*2/A34*12)</f>
        <v>-5.806031914606169E-2</v>
      </c>
      <c r="AI34" s="45">
        <f t="shared" si="25"/>
        <v>26180.684163625065</v>
      </c>
      <c r="AQ34" s="45">
        <f>SUM(AB$10:AB34)</f>
        <v>252466.90229647543</v>
      </c>
      <c r="AR34" s="45">
        <f>SUM(AC$10:AC34)</f>
        <v>-268115.31709492672</v>
      </c>
      <c r="AS34" s="45">
        <f>SUM(AD$10:AD34)</f>
        <v>13860.000000000002</v>
      </c>
      <c r="AT34" s="45">
        <f>SUM(AE$10:AE34)</f>
        <v>213603.95525700576</v>
      </c>
      <c r="AU34" s="45">
        <f>SUM(AF$10:AF34)</f>
        <v>-147190.39251124018</v>
      </c>
      <c r="AW34" s="45">
        <f t="shared" si="13"/>
        <v>1099159.0620069273</v>
      </c>
      <c r="AX34" s="45">
        <f t="shared" si="5"/>
        <v>7487.23674208991</v>
      </c>
      <c r="AY34" s="45">
        <f t="shared" si="5"/>
        <v>780.59367884998187</v>
      </c>
      <c r="AZ34" s="45">
        <f t="shared" si="5"/>
        <v>489.17874868539127</v>
      </c>
      <c r="BA34" s="45">
        <f t="shared" si="5"/>
        <v>27212.820226109587</v>
      </c>
      <c r="BB34" s="45">
        <f t="shared" si="6"/>
        <v>2895.3953372323122</v>
      </c>
      <c r="BC34" s="45"/>
      <c r="BD34"/>
      <c r="BE34"/>
      <c r="BF34"/>
      <c r="BG34"/>
      <c r="BH34"/>
      <c r="BI34"/>
      <c r="BJ34"/>
      <c r="BK34"/>
    </row>
    <row r="35" spans="1:63" x14ac:dyDescent="0.25">
      <c r="A35" s="29">
        <v>25</v>
      </c>
      <c r="B35" s="32">
        <f t="shared" si="7"/>
        <v>1108333.3333333314</v>
      </c>
      <c r="C35" s="32">
        <f t="shared" si="26"/>
        <v>11666.666666666666</v>
      </c>
      <c r="D35" s="32">
        <f t="shared" si="27"/>
        <v>11825.333333333312</v>
      </c>
      <c r="E35" s="32"/>
      <c r="F35" s="32">
        <f t="shared" si="8"/>
        <v>0</v>
      </c>
      <c r="G35" s="32"/>
      <c r="H35" s="32"/>
      <c r="I35" s="32"/>
      <c r="J35" s="32"/>
      <c r="K35" s="32"/>
      <c r="L35" s="32">
        <f t="shared" si="9"/>
        <v>23491.999999999978</v>
      </c>
      <c r="M35" s="32">
        <f t="shared" si="10"/>
        <v>23491.999999999978</v>
      </c>
      <c r="N35" s="80">
        <v>44958</v>
      </c>
      <c r="O35" s="39">
        <f t="shared" si="0"/>
        <v>0.7916666666666653</v>
      </c>
      <c r="P35" s="39">
        <f t="shared" si="1"/>
        <v>0.80257489528541281</v>
      </c>
      <c r="Q35" s="39">
        <f t="shared" si="11"/>
        <v>0.77685004821262149</v>
      </c>
      <c r="R35" s="39">
        <f t="shared" si="16"/>
        <v>5.1382448538078917E-3</v>
      </c>
      <c r="S35" s="39">
        <f t="shared" si="22"/>
        <v>5.3480262443499364E-4</v>
      </c>
      <c r="T35" s="39">
        <f t="shared" si="20"/>
        <v>3.3454014807856366E-4</v>
      </c>
      <c r="U35" s="39">
        <f t="shared" si="23"/>
        <v>1.9717259446469928E-2</v>
      </c>
      <c r="V35" s="12"/>
      <c r="W35" s="32">
        <f t="shared" si="17"/>
        <v>1096000.69017452</v>
      </c>
      <c r="X35" s="32">
        <f t="shared" si="2"/>
        <v>27604.163225057899</v>
      </c>
      <c r="Y35" s="32">
        <f t="shared" si="3"/>
        <v>1123604.853399578</v>
      </c>
      <c r="Z35" s="32">
        <f t="shared" si="4"/>
        <v>146225.12897734981</v>
      </c>
      <c r="AB35" s="32">
        <f t="shared" si="21"/>
        <v>10430.983984128598</v>
      </c>
      <c r="AC35" s="32">
        <f t="shared" si="12"/>
        <v>-9838.2208847937454</v>
      </c>
      <c r="AD35" s="32">
        <f t="shared" si="18"/>
        <v>0</v>
      </c>
      <c r="AE35" s="59">
        <f t="shared" si="19"/>
        <v>0</v>
      </c>
      <c r="AF35" s="32">
        <f t="shared" si="24"/>
        <v>965.26353389036376</v>
      </c>
      <c r="AG35" s="40">
        <f>IF(A35&gt;$D$6,"",SUM($AB$10:AE35)/($Y$10+Y35)*2/A35*12)</f>
        <v>8.0801862122305501E-2</v>
      </c>
      <c r="AH35" s="40">
        <f>IF(A35&gt;$D$6,"",SUM($AF$10:AF35)/($Y$10+Y35)*2/A35*12)</f>
        <v>-5.5625239279894975E-2</v>
      </c>
      <c r="AI35" s="32">
        <f t="shared" si="25"/>
        <v>21955.02198721308</v>
      </c>
      <c r="AQ35" s="32">
        <f>SUM(AB$10:AB35)</f>
        <v>262897.886280604</v>
      </c>
      <c r="AR35" s="32">
        <f>SUM(AC$10:AC35)</f>
        <v>-277953.53797972045</v>
      </c>
      <c r="AS35" s="32">
        <f>SUM(AD$10:AD35)</f>
        <v>13860.000000000002</v>
      </c>
      <c r="AT35" s="32">
        <f>SUM(AE$10:AE35)</f>
        <v>213603.95525700576</v>
      </c>
      <c r="AU35" s="32">
        <f>SUM(AF$10:AF35)</f>
        <v>-146225.12897734981</v>
      </c>
      <c r="AW35" s="32">
        <f t="shared" si="13"/>
        <v>1087590.0674976702</v>
      </c>
      <c r="AX35" s="32">
        <f t="shared" si="5"/>
        <v>7193.5427953310482</v>
      </c>
      <c r="AY35" s="32">
        <f t="shared" si="5"/>
        <v>748.72367420899104</v>
      </c>
      <c r="AZ35" s="32">
        <f t="shared" si="5"/>
        <v>468.35620730998914</v>
      </c>
      <c r="BA35" s="32">
        <f t="shared" si="5"/>
        <v>27604.163225057899</v>
      </c>
      <c r="BB35" s="32">
        <f t="shared" si="6"/>
        <v>1394.3493492047146</v>
      </c>
      <c r="BC35" s="32"/>
    </row>
    <row r="36" spans="1:63" x14ac:dyDescent="0.25">
      <c r="A36" s="29">
        <v>26</v>
      </c>
      <c r="B36" s="32">
        <f t="shared" si="7"/>
        <v>1096666.6666666646</v>
      </c>
      <c r="C36" s="32">
        <f t="shared" si="26"/>
        <v>11666.666666666666</v>
      </c>
      <c r="D36" s="32">
        <f t="shared" si="27"/>
        <v>11702.152777777754</v>
      </c>
      <c r="E36" s="32"/>
      <c r="F36" s="32">
        <f t="shared" si="8"/>
        <v>0</v>
      </c>
      <c r="G36" s="32"/>
      <c r="H36" s="32"/>
      <c r="I36" s="32"/>
      <c r="J36" s="32"/>
      <c r="K36" s="32"/>
      <c r="L36" s="32">
        <f t="shared" si="9"/>
        <v>23368.81944444442</v>
      </c>
      <c r="M36" s="32">
        <f t="shared" si="10"/>
        <v>23368.81944444442</v>
      </c>
      <c r="N36" s="80">
        <v>44986</v>
      </c>
      <c r="O36" s="39">
        <f t="shared" si="0"/>
        <v>0.78333333333333188</v>
      </c>
      <c r="P36" s="39">
        <f t="shared" si="1"/>
        <v>0.79434589215214513</v>
      </c>
      <c r="Q36" s="39">
        <f t="shared" si="11"/>
        <v>0.76858199264053695</v>
      </c>
      <c r="R36" s="39">
        <f t="shared" si="16"/>
        <v>4.9443018866335287E-3</v>
      </c>
      <c r="S36" s="39">
        <f t="shared" si="22"/>
        <v>5.1382448538078924E-4</v>
      </c>
      <c r="T36" s="39">
        <f t="shared" si="20"/>
        <v>3.2088157466099616E-4</v>
      </c>
      <c r="U36" s="39">
        <f t="shared" si="23"/>
        <v>1.9984891564932779E-2</v>
      </c>
      <c r="V36" s="12"/>
      <c r="W36" s="32">
        <f t="shared" si="17"/>
        <v>1084105.4008220972</v>
      </c>
      <c r="X36" s="32">
        <f t="shared" si="2"/>
        <v>27978.84819090589</v>
      </c>
      <c r="Y36" s="32">
        <f t="shared" si="3"/>
        <v>1112084.2490130032</v>
      </c>
      <c r="Z36" s="32">
        <f t="shared" si="4"/>
        <v>145252.32883850971</v>
      </c>
      <c r="AB36" s="32">
        <f t="shared" si="21"/>
        <v>10319.500923691356</v>
      </c>
      <c r="AC36" s="32">
        <f t="shared" si="12"/>
        <v>-9733.0730890380219</v>
      </c>
      <c r="AD36" s="32">
        <f t="shared" si="18"/>
        <v>0</v>
      </c>
      <c r="AE36" s="59">
        <f t="shared" si="19"/>
        <v>0</v>
      </c>
      <c r="AF36" s="32">
        <f t="shared" si="24"/>
        <v>972.80013884010259</v>
      </c>
      <c r="AG36" s="40">
        <f>IF(A36&gt;$D$6,"",SUM($AB$10:AE36)/($Y$10+Y36)*2/A36*12)</f>
        <v>7.826589468990626E-2</v>
      </c>
      <c r="AH36" s="40">
        <f>IF(A36&gt;$D$6,"",SUM($AF$10:AF36)/($Y$10+Y36)*2/A36*12)</f>
        <v>-5.3373636981597486E-2</v>
      </c>
      <c r="AI36" s="32">
        <f t="shared" si="25"/>
        <v>21840.105310266175</v>
      </c>
      <c r="AQ36" s="32">
        <f>SUM(AB$10:AB36)</f>
        <v>273217.38720429537</v>
      </c>
      <c r="AR36" s="32">
        <f>SUM(AC$10:AC36)</f>
        <v>-287686.61106875847</v>
      </c>
      <c r="AS36" s="32">
        <f>SUM(AD$10:AD36)</f>
        <v>13860.000000000002</v>
      </c>
      <c r="AT36" s="32">
        <f>SUM(AE$10:AE36)</f>
        <v>213603.95525700576</v>
      </c>
      <c r="AU36" s="32">
        <f>SUM(AF$10:AF36)</f>
        <v>-145252.32883850971</v>
      </c>
      <c r="AW36" s="32">
        <f t="shared" si="13"/>
        <v>1076014.7896967516</v>
      </c>
      <c r="AX36" s="32">
        <f t="shared" si="5"/>
        <v>6922.0226412869397</v>
      </c>
      <c r="AY36" s="32">
        <f t="shared" si="5"/>
        <v>719.35427953310489</v>
      </c>
      <c r="AZ36" s="32">
        <f t="shared" si="5"/>
        <v>449.2342045253946</v>
      </c>
      <c r="BA36" s="32">
        <f t="shared" si="5"/>
        <v>27978.84819090589</v>
      </c>
      <c r="BB36" s="32">
        <f t="shared" si="6"/>
        <v>1382.6518540863981</v>
      </c>
      <c r="BC36" s="32"/>
    </row>
    <row r="37" spans="1:63" x14ac:dyDescent="0.25">
      <c r="A37" s="29">
        <v>27</v>
      </c>
      <c r="B37" s="32">
        <f t="shared" si="7"/>
        <v>1084999.9999999979</v>
      </c>
      <c r="C37" s="32">
        <f t="shared" si="26"/>
        <v>11666.666666666666</v>
      </c>
      <c r="D37" s="32">
        <f t="shared" si="27"/>
        <v>11578.972222222199</v>
      </c>
      <c r="E37" s="32"/>
      <c r="F37" s="32">
        <f t="shared" si="8"/>
        <v>0</v>
      </c>
      <c r="G37" s="32"/>
      <c r="H37" s="32"/>
      <c r="I37" s="32"/>
      <c r="J37" s="32"/>
      <c r="K37" s="32"/>
      <c r="L37" s="32">
        <f t="shared" si="9"/>
        <v>23245.638888888865</v>
      </c>
      <c r="M37" s="32">
        <f t="shared" si="10"/>
        <v>23245.638888888865</v>
      </c>
      <c r="N37" s="80">
        <v>45017</v>
      </c>
      <c r="O37" s="39">
        <f t="shared" si="0"/>
        <v>0.77499999999999847</v>
      </c>
      <c r="P37" s="39">
        <f t="shared" si="1"/>
        <v>0.78611927970057482</v>
      </c>
      <c r="Q37" s="39">
        <f t="shared" si="11"/>
        <v>0.76031048928848399</v>
      </c>
      <c r="R37" s="39">
        <f t="shared" si="16"/>
        <v>4.7644687075374644E-3</v>
      </c>
      <c r="S37" s="39">
        <f t="shared" si="22"/>
        <v>4.9443018866335287E-4</v>
      </c>
      <c r="T37" s="39">
        <f t="shared" si="20"/>
        <v>3.0829469122847352E-4</v>
      </c>
      <c r="U37" s="39">
        <f t="shared" si="23"/>
        <v>2.0241596824661576E-2</v>
      </c>
      <c r="V37" s="12"/>
      <c r="W37" s="32">
        <f t="shared" si="17"/>
        <v>1072228.7560262787</v>
      </c>
      <c r="X37" s="32">
        <f t="shared" si="2"/>
        <v>28338.235554526207</v>
      </c>
      <c r="Y37" s="32">
        <f t="shared" si="3"/>
        <v>1100566.9915808048</v>
      </c>
      <c r="Z37" s="32">
        <f t="shared" si="4"/>
        <v>144272.41978478327</v>
      </c>
      <c r="AB37" s="32">
        <f t="shared" si="21"/>
        <v>10208.133690509025</v>
      </c>
      <c r="AC37" s="32">
        <f t="shared" si="12"/>
        <v>-9628.0345384043303</v>
      </c>
      <c r="AD37" s="32">
        <f t="shared" si="18"/>
        <v>0</v>
      </c>
      <c r="AE37" s="59">
        <f t="shared" si="19"/>
        <v>0</v>
      </c>
      <c r="AF37" s="32">
        <f t="shared" si="24"/>
        <v>979.90905372644193</v>
      </c>
      <c r="AG37" s="40">
        <f>IF(A37&gt;$D$6,"",SUM($AB$10:AE37)/($Y$10+Y37)*2/A37*12)</f>
        <v>7.5920499013485257E-2</v>
      </c>
      <c r="AH37" s="40">
        <f>IF(A37&gt;$D$6,"",SUM($AF$10:AF37)/($Y$10+Y37)*2/A37*12)</f>
        <v>-5.1285229050686387E-2</v>
      </c>
      <c r="AI37" s="32">
        <f t="shared" si="25"/>
        <v>21725.39112270741</v>
      </c>
      <c r="AQ37" s="32">
        <f>SUM(AB$10:AB37)</f>
        <v>283425.52089480439</v>
      </c>
      <c r="AR37" s="32">
        <f>SUM(AC$10:AC37)</f>
        <v>-297314.64560716279</v>
      </c>
      <c r="AS37" s="32">
        <f>SUM(AD$10:AD37)</f>
        <v>13860.000000000002</v>
      </c>
      <c r="AT37" s="32">
        <f>SUM(AE$10:AE37)</f>
        <v>213603.95525700576</v>
      </c>
      <c r="AU37" s="32">
        <f>SUM(AF$10:AF37)</f>
        <v>-144272.41978478327</v>
      </c>
      <c r="AW37" s="32">
        <f t="shared" si="13"/>
        <v>1064434.6850038776</v>
      </c>
      <c r="AX37" s="32">
        <f t="shared" si="5"/>
        <v>6670.2561905524499</v>
      </c>
      <c r="AY37" s="32">
        <f t="shared" si="5"/>
        <v>692.20226412869397</v>
      </c>
      <c r="AZ37" s="32">
        <f t="shared" si="5"/>
        <v>431.61256771986291</v>
      </c>
      <c r="BA37" s="32">
        <f t="shared" si="5"/>
        <v>28338.235554526207</v>
      </c>
      <c r="BB37" s="32">
        <f t="shared" si="6"/>
        <v>1370.8385317131742</v>
      </c>
      <c r="BC37" s="32"/>
    </row>
    <row r="38" spans="1:63" x14ac:dyDescent="0.25">
      <c r="A38" s="29">
        <v>28</v>
      </c>
      <c r="B38" s="32">
        <f t="shared" si="7"/>
        <v>1073333.3333333312</v>
      </c>
      <c r="C38" s="32">
        <f t="shared" si="26"/>
        <v>11666.666666666666</v>
      </c>
      <c r="D38" s="32">
        <f t="shared" si="27"/>
        <v>11455.791666666642</v>
      </c>
      <c r="E38" s="32"/>
      <c r="F38" s="32">
        <f t="shared" si="8"/>
        <v>0</v>
      </c>
      <c r="G38" s="32"/>
      <c r="H38" s="32"/>
      <c r="I38" s="32"/>
      <c r="J38" s="32"/>
      <c r="K38" s="32"/>
      <c r="L38" s="32">
        <f t="shared" si="9"/>
        <v>23122.458333333307</v>
      </c>
      <c r="M38" s="32">
        <f t="shared" si="10"/>
        <v>23122.458333333307</v>
      </c>
      <c r="N38" s="80">
        <v>45047</v>
      </c>
      <c r="O38" s="39">
        <f t="shared" si="0"/>
        <v>0.76666666666666516</v>
      </c>
      <c r="P38" s="39">
        <f t="shared" si="1"/>
        <v>0.7778950007528439</v>
      </c>
      <c r="Q38" s="39">
        <f t="shared" si="11"/>
        <v>0.75203640376027037</v>
      </c>
      <c r="R38" s="39">
        <f t="shared" si="16"/>
        <v>4.5972594309774883E-3</v>
      </c>
      <c r="S38" s="39">
        <f t="shared" si="22"/>
        <v>4.764468707537465E-4</v>
      </c>
      <c r="T38" s="39">
        <f t="shared" si="20"/>
        <v>2.9665811319801172E-4</v>
      </c>
      <c r="U38" s="39">
        <f t="shared" si="23"/>
        <v>2.0488232577644355E-2</v>
      </c>
      <c r="V38" s="12"/>
      <c r="W38" s="32">
        <f t="shared" si="17"/>
        <v>1060369.4754452794</v>
      </c>
      <c r="X38" s="32">
        <f t="shared" si="2"/>
        <v>28683.525608702097</v>
      </c>
      <c r="Y38" s="32">
        <f t="shared" si="3"/>
        <v>1089053.0010539815</v>
      </c>
      <c r="Z38" s="32">
        <f t="shared" si="4"/>
        <v>143285.79884940916</v>
      </c>
      <c r="AB38" s="32">
        <f t="shared" si="21"/>
        <v>10096.876853879658</v>
      </c>
      <c r="AC38" s="32">
        <f t="shared" si="12"/>
        <v>-9523.1001108020464</v>
      </c>
      <c r="AD38" s="32">
        <f t="shared" si="18"/>
        <v>0</v>
      </c>
      <c r="AE38" s="59">
        <f t="shared" si="19"/>
        <v>0</v>
      </c>
      <c r="AF38" s="32">
        <f t="shared" si="24"/>
        <v>986.6209353741142</v>
      </c>
      <c r="AG38" s="40">
        <f>IF(A38&gt;$D$6,"",SUM($AB$10:AE38)/($Y$10+Y38)*2/A38*12)</f>
        <v>7.3745295510396144E-2</v>
      </c>
      <c r="AH38" s="40">
        <f>IF(A38&gt;$D$6,"",SUM($AF$10:AF38)/($Y$10+Y38)*2/A38*12)</f>
        <v>-4.9342621053779526E-2</v>
      </c>
      <c r="AI38" s="32">
        <f t="shared" si="25"/>
        <v>21610.867380702985</v>
      </c>
      <c r="AQ38" s="32">
        <f>SUM(AB$10:AB38)</f>
        <v>293522.39774868404</v>
      </c>
      <c r="AR38" s="32">
        <f>SUM(AC$10:AC38)</f>
        <v>-306837.74571796483</v>
      </c>
      <c r="AS38" s="32">
        <f>SUM(AD$10:AD38)</f>
        <v>13860.000000000002</v>
      </c>
      <c r="AT38" s="32">
        <f>SUM(AE$10:AE38)</f>
        <v>213603.95525700576</v>
      </c>
      <c r="AU38" s="32">
        <f>SUM(AF$10:AF38)</f>
        <v>-143285.79884940916</v>
      </c>
      <c r="AW38" s="32">
        <f t="shared" si="13"/>
        <v>1052850.9652643786</v>
      </c>
      <c r="AX38" s="32">
        <f t="shared" si="5"/>
        <v>6436.1632033684837</v>
      </c>
      <c r="AY38" s="32">
        <f t="shared" si="5"/>
        <v>667.0256190552451</v>
      </c>
      <c r="AZ38" s="32">
        <f t="shared" si="5"/>
        <v>415.32135847721639</v>
      </c>
      <c r="BA38" s="32">
        <f t="shared" si="5"/>
        <v>28683.525608702097</v>
      </c>
      <c r="BB38" s="32">
        <f t="shared" si="6"/>
        <v>1358.9148127869848</v>
      </c>
      <c r="BC38" s="32"/>
    </row>
    <row r="39" spans="1:63" x14ac:dyDescent="0.25">
      <c r="A39" s="29">
        <v>29</v>
      </c>
      <c r="B39" s="32">
        <f t="shared" si="7"/>
        <v>1061666.6666666644</v>
      </c>
      <c r="C39" s="32">
        <f t="shared" si="26"/>
        <v>11666.666666666666</v>
      </c>
      <c r="D39" s="32">
        <f t="shared" si="27"/>
        <v>11332.611111111086</v>
      </c>
      <c r="E39" s="32"/>
      <c r="F39" s="32">
        <f t="shared" si="8"/>
        <v>0</v>
      </c>
      <c r="G39" s="32"/>
      <c r="H39" s="32"/>
      <c r="I39" s="32"/>
      <c r="J39" s="32"/>
      <c r="K39" s="32"/>
      <c r="L39" s="32">
        <f t="shared" si="9"/>
        <v>22999.277777777752</v>
      </c>
      <c r="M39" s="32">
        <f t="shared" si="10"/>
        <v>22999.277777777752</v>
      </c>
      <c r="N39" s="80">
        <v>45078</v>
      </c>
      <c r="O39" s="39">
        <f t="shared" si="0"/>
        <v>0.75833333333333175</v>
      </c>
      <c r="P39" s="39">
        <f t="shared" si="1"/>
        <v>0.76967300240915804</v>
      </c>
      <c r="Q39" s="39">
        <f t="shared" si="11"/>
        <v>0.74376045952420711</v>
      </c>
      <c r="R39" s="39">
        <f t="shared" si="16"/>
        <v>4.4413897511982508E-3</v>
      </c>
      <c r="S39" s="39">
        <f t="shared" si="22"/>
        <v>4.597259430977489E-4</v>
      </c>
      <c r="T39" s="39">
        <f t="shared" si="20"/>
        <v>2.8586812245224788E-4</v>
      </c>
      <c r="U39" s="39">
        <f t="shared" si="23"/>
        <v>2.0725559068202764E-2</v>
      </c>
      <c r="V39" s="12"/>
      <c r="W39" s="32">
        <f t="shared" si="17"/>
        <v>1048526.4206773374</v>
      </c>
      <c r="X39" s="32">
        <f t="shared" si="2"/>
        <v>29015.782695483871</v>
      </c>
      <c r="Y39" s="32">
        <f t="shared" si="3"/>
        <v>1077542.2033728212</v>
      </c>
      <c r="Z39" s="32">
        <f t="shared" si="4"/>
        <v>142292.8345921404</v>
      </c>
      <c r="AB39" s="32">
        <f t="shared" si="21"/>
        <v>9985.7253766099402</v>
      </c>
      <c r="AC39" s="32">
        <f t="shared" si="12"/>
        <v>-9418.2650552872001</v>
      </c>
      <c r="AD39" s="32">
        <f t="shared" si="18"/>
        <v>0</v>
      </c>
      <c r="AE39" s="59">
        <f t="shared" si="19"/>
        <v>0</v>
      </c>
      <c r="AF39" s="32">
        <f t="shared" si="24"/>
        <v>992.96425726875896</v>
      </c>
      <c r="AG39" s="40">
        <f>IF(A39&gt;$D$6,"",SUM($AB$10:AE39)/($Y$10+Y39)*2/A39*12)</f>
        <v>7.1722716049158489E-2</v>
      </c>
      <c r="AH39" s="40">
        <f>IF(A39&gt;$D$6,"",SUM($AF$10:AF39)/($Y$10+Y39)*2/A39*12)</f>
        <v>-4.7530809803504048E-2</v>
      </c>
      <c r="AI39" s="32">
        <f t="shared" si="25"/>
        <v>21496.52305777021</v>
      </c>
      <c r="AQ39" s="32">
        <f>SUM(AB$10:AB39)</f>
        <v>303508.12312529399</v>
      </c>
      <c r="AR39" s="32">
        <f>SUM(AC$10:AC39)</f>
        <v>-316256.01077325206</v>
      </c>
      <c r="AS39" s="32">
        <f>SUM(AD$10:AD39)</f>
        <v>13860.000000000002</v>
      </c>
      <c r="AT39" s="32">
        <f>SUM(AE$10:AE39)</f>
        <v>213603.95525700576</v>
      </c>
      <c r="AU39" s="32">
        <f>SUM(AF$10:AF39)</f>
        <v>-142292.8345921404</v>
      </c>
      <c r="AW39" s="32">
        <f t="shared" si="13"/>
        <v>1041264.6433338899</v>
      </c>
      <c r="AX39" s="32">
        <f t="shared" si="5"/>
        <v>6217.9456516775508</v>
      </c>
      <c r="AY39" s="32">
        <f t="shared" si="5"/>
        <v>643.6163203368485</v>
      </c>
      <c r="AZ39" s="32">
        <f t="shared" si="5"/>
        <v>400.21537143314703</v>
      </c>
      <c r="BA39" s="32">
        <f t="shared" si="5"/>
        <v>29015.782695483871</v>
      </c>
      <c r="BB39" s="32">
        <f t="shared" si="6"/>
        <v>1346.8857345011456</v>
      </c>
      <c r="BC39" s="32"/>
    </row>
    <row r="40" spans="1:63" s="48" customFormat="1" x14ac:dyDescent="0.25">
      <c r="A40" s="44">
        <v>30</v>
      </c>
      <c r="B40" s="45">
        <f t="shared" si="7"/>
        <v>1049999.9999999977</v>
      </c>
      <c r="C40" s="45">
        <f t="shared" si="26"/>
        <v>11666.666666666666</v>
      </c>
      <c r="D40" s="45">
        <f t="shared" si="27"/>
        <v>11209.430555555531</v>
      </c>
      <c r="E40" s="45"/>
      <c r="F40" s="32">
        <f t="shared" si="8"/>
        <v>0</v>
      </c>
      <c r="G40" s="45"/>
      <c r="H40" s="45"/>
      <c r="I40" s="45"/>
      <c r="J40" s="45"/>
      <c r="K40" s="45"/>
      <c r="L40" s="45">
        <f t="shared" si="9"/>
        <v>22876.097222222197</v>
      </c>
      <c r="M40" s="45">
        <f t="shared" si="10"/>
        <v>22876.097222222197</v>
      </c>
      <c r="N40" s="80">
        <v>45108</v>
      </c>
      <c r="O40" s="47">
        <f t="shared" si="0"/>
        <v>0.74999999999999833</v>
      </c>
      <c r="P40" s="47">
        <f t="shared" si="1"/>
        <v>0.76145323565858636</v>
      </c>
      <c r="Q40" s="47">
        <f t="shared" si="11"/>
        <v>0.73548326367450145</v>
      </c>
      <c r="R40" s="47">
        <f t="shared" si="16"/>
        <v>4.2957438769418953E-3</v>
      </c>
      <c r="S40" s="47">
        <f t="shared" si="22"/>
        <v>4.4413897511982506E-4</v>
      </c>
      <c r="T40" s="47">
        <f t="shared" si="20"/>
        <v>2.7583556585864932E-4</v>
      </c>
      <c r="U40" s="47">
        <f t="shared" si="23"/>
        <v>2.0954253566164562E-2</v>
      </c>
      <c r="V40" s="46"/>
      <c r="W40" s="45">
        <f t="shared" si="17"/>
        <v>1036698.5749293906</v>
      </c>
      <c r="X40" s="45">
        <f t="shared" si="2"/>
        <v>29335.954992630388</v>
      </c>
      <c r="Y40" s="45">
        <f t="shared" si="3"/>
        <v>1066034.5299220209</v>
      </c>
      <c r="Z40" s="45">
        <f t="shared" si="4"/>
        <v>141293.86925373742</v>
      </c>
      <c r="AB40" s="45">
        <f t="shared" si="21"/>
        <v>9874.674585376024</v>
      </c>
      <c r="AC40" s="45">
        <f t="shared" si="12"/>
        <v>-9313.5249641076152</v>
      </c>
      <c r="AD40" s="32">
        <f t="shared" si="18"/>
        <v>0</v>
      </c>
      <c r="AE40" s="59">
        <f t="shared" si="19"/>
        <v>0</v>
      </c>
      <c r="AF40" s="45">
        <f t="shared" si="24"/>
        <v>998.96533840298071</v>
      </c>
      <c r="AG40" s="49">
        <f>IF(A40&gt;$D$6,"",SUM($AB$10:AE40)/($Y$10+Y40)*2/A40*12)</f>
        <v>6.9837535401298209E-2</v>
      </c>
      <c r="AH40" s="49">
        <f>IF(A40&gt;$D$6,"",SUM($AF$10:AF40)/($Y$10+Y40)*2/A40*12)</f>
        <v>-4.5836785345647314E-2</v>
      </c>
      <c r="AI40" s="45">
        <f t="shared" si="25"/>
        <v>21382.34803617638</v>
      </c>
      <c r="AQ40" s="45">
        <f>SUM(AB$10:AB40)</f>
        <v>313382.79771067004</v>
      </c>
      <c r="AR40" s="45">
        <f>SUM(AC$10:AC40)</f>
        <v>-325569.53573735966</v>
      </c>
      <c r="AS40" s="45">
        <f>SUM(AD$10:AD40)</f>
        <v>13860.000000000002</v>
      </c>
      <c r="AT40" s="45">
        <f>SUM(AE$10:AE40)</f>
        <v>213603.95525700576</v>
      </c>
      <c r="AU40" s="45">
        <f>SUM(AF$10:AF40)</f>
        <v>-141293.86925373742</v>
      </c>
      <c r="AW40" s="45">
        <f t="shared" si="13"/>
        <v>1029676.569144302</v>
      </c>
      <c r="AX40" s="45">
        <f t="shared" si="5"/>
        <v>6014.0414277186537</v>
      </c>
      <c r="AY40" s="45">
        <f t="shared" si="5"/>
        <v>621.79456516775508</v>
      </c>
      <c r="AZ40" s="45">
        <f t="shared" si="5"/>
        <v>386.16979220210902</v>
      </c>
      <c r="BA40" s="45">
        <f t="shared" si="5"/>
        <v>29335.954992630388</v>
      </c>
      <c r="BB40" s="45">
        <f t="shared" si="6"/>
        <v>1334.7559701795071</v>
      </c>
      <c r="BC40" s="45"/>
      <c r="BD40"/>
      <c r="BE40"/>
      <c r="BF40"/>
      <c r="BG40"/>
      <c r="BH40"/>
      <c r="BI40"/>
      <c r="BJ40"/>
      <c r="BK40"/>
    </row>
    <row r="41" spans="1:63" x14ac:dyDescent="0.25">
      <c r="A41" s="29">
        <v>31</v>
      </c>
      <c r="B41" s="32">
        <f t="shared" si="7"/>
        <v>1038333.333333331</v>
      </c>
      <c r="C41" s="32">
        <f t="shared" si="26"/>
        <v>11666.666666666666</v>
      </c>
      <c r="D41" s="32">
        <f t="shared" si="27"/>
        <v>11086.249999999973</v>
      </c>
      <c r="E41" s="32"/>
      <c r="F41" s="32">
        <f t="shared" si="8"/>
        <v>0</v>
      </c>
      <c r="G41" s="32"/>
      <c r="H41" s="32"/>
      <c r="I41" s="32"/>
      <c r="J41" s="32"/>
      <c r="K41" s="32"/>
      <c r="L41" s="32">
        <f t="shared" si="9"/>
        <v>22752.916666666639</v>
      </c>
      <c r="M41" s="32">
        <f t="shared" si="10"/>
        <v>22752.916666666639</v>
      </c>
      <c r="N41" s="80">
        <v>45139</v>
      </c>
      <c r="O41" s="39">
        <f t="shared" si="0"/>
        <v>0.74166666666666503</v>
      </c>
      <c r="P41" s="39">
        <f t="shared" si="1"/>
        <v>0.75323565503784229</v>
      </c>
      <c r="Q41" s="39">
        <f t="shared" si="11"/>
        <v>0.72720532747780353</v>
      </c>
      <c r="R41" s="39">
        <f t="shared" si="16"/>
        <v>4.1593477684212276E-3</v>
      </c>
      <c r="S41" s="39">
        <f t="shared" si="22"/>
        <v>4.2957438769418953E-4</v>
      </c>
      <c r="T41" s="39">
        <f t="shared" si="20"/>
        <v>2.6648338507189503E-4</v>
      </c>
      <c r="U41" s="39">
        <f t="shared" si="23"/>
        <v>2.1174922018851482E-2</v>
      </c>
      <c r="V41" s="12"/>
      <c r="W41" s="32">
        <f t="shared" si="17"/>
        <v>1024885.0262265871</v>
      </c>
      <c r="X41" s="32">
        <f t="shared" si="2"/>
        <v>29644.890826392075</v>
      </c>
      <c r="Y41" s="32">
        <f t="shared" si="3"/>
        <v>1054529.9170529791</v>
      </c>
      <c r="Z41" s="32">
        <f t="shared" si="4"/>
        <v>140289.22082364367</v>
      </c>
      <c r="AB41" s="32">
        <f t="shared" si="21"/>
        <v>9763.7201422226244</v>
      </c>
      <c r="AC41" s="32">
        <f t="shared" si="12"/>
        <v>-9208.8757458216569</v>
      </c>
      <c r="AD41" s="32">
        <f t="shared" si="18"/>
        <v>0</v>
      </c>
      <c r="AE41" s="59">
        <f t="shared" si="19"/>
        <v>0</v>
      </c>
      <c r="AF41" s="32">
        <f t="shared" si="24"/>
        <v>1004.6484300937445</v>
      </c>
      <c r="AG41" s="40">
        <f>IF(A41&gt;$D$6,"",SUM($AB$10:AE41)/($Y$10+Y41)*2/A41*12)</f>
        <v>6.8076493378868036E-2</v>
      </c>
      <c r="AH41" s="40">
        <f>IF(A41&gt;$D$6,"",SUM($AF$10:AF41)/($Y$10+Y41)*2/A41*12)</f>
        <v>-4.424920996698261E-2</v>
      </c>
      <c r="AI41" s="32">
        <f t="shared" si="25"/>
        <v>21268.333011264363</v>
      </c>
      <c r="AQ41" s="32">
        <f>SUM(AB$10:AB41)</f>
        <v>323146.51785289269</v>
      </c>
      <c r="AR41" s="32">
        <f>SUM(AC$10:AC41)</f>
        <v>-334778.41148318129</v>
      </c>
      <c r="AS41" s="32">
        <f>SUM(AD$10:AD41)</f>
        <v>13860.000000000002</v>
      </c>
      <c r="AT41" s="32">
        <f>SUM(AE$10:AE41)</f>
        <v>213603.95525700576</v>
      </c>
      <c r="AU41" s="32">
        <f>SUM(AF$10:AF41)</f>
        <v>-140289.22082364367</v>
      </c>
      <c r="AW41" s="32">
        <f t="shared" si="13"/>
        <v>1018087.458468925</v>
      </c>
      <c r="AX41" s="32">
        <f t="shared" si="5"/>
        <v>5823.0868757897188</v>
      </c>
      <c r="AY41" s="32">
        <f t="shared" si="5"/>
        <v>601.40414277186539</v>
      </c>
      <c r="AZ41" s="32">
        <f t="shared" si="5"/>
        <v>373.07673910065301</v>
      </c>
      <c r="BA41" s="32">
        <f t="shared" si="5"/>
        <v>29644.890826392075</v>
      </c>
      <c r="BB41" s="32">
        <f t="shared" si="6"/>
        <v>1322.5298577773483</v>
      </c>
      <c r="BC41" s="32"/>
    </row>
    <row r="42" spans="1:63" x14ac:dyDescent="0.25">
      <c r="A42" s="29">
        <v>32</v>
      </c>
      <c r="B42" s="32">
        <f t="shared" si="7"/>
        <v>1026666.6666666644</v>
      </c>
      <c r="C42" s="32">
        <f t="shared" si="26"/>
        <v>11666.666666666666</v>
      </c>
      <c r="D42" s="32">
        <f t="shared" si="27"/>
        <v>10963.069444444418</v>
      </c>
      <c r="E42" s="32"/>
      <c r="F42" s="32">
        <f t="shared" si="8"/>
        <v>0</v>
      </c>
      <c r="G42" s="32"/>
      <c r="H42" s="32"/>
      <c r="I42" s="32"/>
      <c r="J42" s="32"/>
      <c r="K42" s="32"/>
      <c r="L42" s="32">
        <f t="shared" si="9"/>
        <v>22629.736111111084</v>
      </c>
      <c r="M42" s="32">
        <f t="shared" si="10"/>
        <v>22629.736111111084</v>
      </c>
      <c r="N42" s="80">
        <v>45170</v>
      </c>
      <c r="O42" s="39">
        <f t="shared" si="0"/>
        <v>0.73333333333333173</v>
      </c>
      <c r="P42" s="39">
        <f t="shared" ref="P42:P105" si="28">SUM(Q42:U42)</f>
        <v>0.74502021833108412</v>
      </c>
      <c r="Q42" s="39">
        <f t="shared" si="11"/>
        <v>0.71892708287653684</v>
      </c>
      <c r="R42" s="39">
        <f t="shared" si="16"/>
        <v>4.0313473181796851E-3</v>
      </c>
      <c r="S42" s="39">
        <f t="shared" si="22"/>
        <v>4.1593477684212282E-4</v>
      </c>
      <c r="T42" s="39">
        <f t="shared" si="20"/>
        <v>2.5774463261651372E-4</v>
      </c>
      <c r="U42" s="39">
        <f t="shared" si="23"/>
        <v>2.1388108726908998E-2</v>
      </c>
      <c r="V42" s="12"/>
      <c r="W42" s="32">
        <f t="shared" si="17"/>
        <v>1013084.9534458452</v>
      </c>
      <c r="X42" s="32">
        <f t="shared" si="2"/>
        <v>29943.352217672596</v>
      </c>
      <c r="Y42" s="32">
        <f t="shared" si="3"/>
        <v>1043028.3056635178</v>
      </c>
      <c r="Z42" s="32">
        <f t="shared" si="4"/>
        <v>139279.18498919791</v>
      </c>
      <c r="AB42" s="32">
        <f t="shared" si="21"/>
        <v>9652.858017688066</v>
      </c>
      <c r="AC42" s="32">
        <f t="shared" si="12"/>
        <v>-9104.3135999504666</v>
      </c>
      <c r="AD42" s="32">
        <f t="shared" si="18"/>
        <v>0</v>
      </c>
      <c r="AE42" s="59">
        <f t="shared" si="19"/>
        <v>0</v>
      </c>
      <c r="AF42" s="32">
        <f t="shared" si="24"/>
        <v>1010.0358344457636</v>
      </c>
      <c r="AG42" s="40">
        <f>IF(A42&gt;$D$6,"",SUM($AB$10:AE42)/($Y$10+Y42)*2/A42*12)</f>
        <v>6.6427987820331394E-2</v>
      </c>
      <c r="AH42" s="40">
        <f>IF(A42&gt;$D$6,"",SUM($AF$10:AF42)/($Y$10+Y42)*2/A42*12)</f>
        <v>-4.2758157365486452E-2</v>
      </c>
      <c r="AI42" s="32">
        <f t="shared" si="25"/>
        <v>21154.469407149387</v>
      </c>
      <c r="AQ42" s="32">
        <f>SUM(AB$10:AB42)</f>
        <v>332799.37587058078</v>
      </c>
      <c r="AR42" s="32">
        <f>SUM(AC$10:AC42)</f>
        <v>-343882.72508313175</v>
      </c>
      <c r="AS42" s="32">
        <f>SUM(AD$10:AD42)</f>
        <v>13860.000000000002</v>
      </c>
      <c r="AT42" s="32">
        <f>SUM(AE$10:AE42)</f>
        <v>213603.95525700576</v>
      </c>
      <c r="AU42" s="32">
        <f>SUM(AF$10:AF42)</f>
        <v>-139279.18498919791</v>
      </c>
      <c r="AW42" s="32">
        <f t="shared" si="13"/>
        <v>1006497.9160271516</v>
      </c>
      <c r="AX42" s="32">
        <f t="shared" si="5"/>
        <v>5643.8862454515593</v>
      </c>
      <c r="AY42" s="32">
        <f t="shared" si="5"/>
        <v>582.3086875789719</v>
      </c>
      <c r="AZ42" s="32">
        <f t="shared" si="5"/>
        <v>360.84248566311919</v>
      </c>
      <c r="BA42" s="32">
        <f t="shared" si="5"/>
        <v>29943.352217672596</v>
      </c>
      <c r="BB42" s="32">
        <f t="shared" ref="BB42:BB105" si="29">MAX(SUM(D42:G42)-AB42-AD42-AE42,0)</f>
        <v>1310.211426756352</v>
      </c>
      <c r="BC42" s="32"/>
    </row>
    <row r="43" spans="1:63" x14ac:dyDescent="0.25">
      <c r="A43" s="29">
        <v>33</v>
      </c>
      <c r="B43" s="32">
        <f t="shared" si="7"/>
        <v>1014999.9999999978</v>
      </c>
      <c r="C43" s="32">
        <f t="shared" si="26"/>
        <v>11666.666666666666</v>
      </c>
      <c r="D43" s="32">
        <f t="shared" si="27"/>
        <v>10839.888888888863</v>
      </c>
      <c r="E43" s="32"/>
      <c r="F43" s="32">
        <f t="shared" si="8"/>
        <v>0</v>
      </c>
      <c r="G43" s="32"/>
      <c r="H43" s="32"/>
      <c r="I43" s="32"/>
      <c r="J43" s="32"/>
      <c r="K43" s="32"/>
      <c r="L43" s="32">
        <f t="shared" si="9"/>
        <v>22506.555555555529</v>
      </c>
      <c r="M43" s="32">
        <f t="shared" si="10"/>
        <v>22506.555555555529</v>
      </c>
      <c r="N43" s="80">
        <v>45200</v>
      </c>
      <c r="O43" s="39">
        <f t="shared" si="0"/>
        <v>0.72499999999999842</v>
      </c>
      <c r="P43" s="39">
        <f t="shared" si="28"/>
        <v>0.73680688630494595</v>
      </c>
      <c r="Q43" s="39">
        <f t="shared" si="11"/>
        <v>0.71064889583192203</v>
      </c>
      <c r="R43" s="39">
        <f t="shared" si="16"/>
        <v>3.9109904420983983E-3</v>
      </c>
      <c r="S43" s="39">
        <f t="shared" si="22"/>
        <v>4.0313473181796851E-4</v>
      </c>
      <c r="T43" s="39">
        <f t="shared" si="20"/>
        <v>2.4956086610527367E-4</v>
      </c>
      <c r="U43" s="39">
        <f t="shared" si="23"/>
        <v>2.1594304433002209E-2</v>
      </c>
      <c r="V43" s="12"/>
      <c r="W43" s="32">
        <f t="shared" si="17"/>
        <v>1001297.6146207212</v>
      </c>
      <c r="X43" s="32">
        <f t="shared" si="2"/>
        <v>30232.026206203092</v>
      </c>
      <c r="Y43" s="32">
        <f t="shared" si="3"/>
        <v>1031529.6408269242</v>
      </c>
      <c r="Z43" s="32">
        <f t="shared" si="4"/>
        <v>138264.03695143235</v>
      </c>
      <c r="AB43" s="32">
        <f t="shared" si="21"/>
        <v>9542.0844657863618</v>
      </c>
      <c r="AC43" s="32">
        <f t="shared" si="12"/>
        <v>-8999.8349933817699</v>
      </c>
      <c r="AD43" s="32">
        <f t="shared" si="18"/>
        <v>0</v>
      </c>
      <c r="AE43" s="59">
        <f t="shared" si="19"/>
        <v>0</v>
      </c>
      <c r="AF43" s="32">
        <f t="shared" si="24"/>
        <v>1015.1480377655535</v>
      </c>
      <c r="AG43" s="40">
        <f>IF(A43&gt;$D$6,"",SUM($AB$10:AE43)/($Y$10+Y43)*2/A43*12)</f>
        <v>6.48818233965191E-2</v>
      </c>
      <c r="AH43" s="40">
        <f>IF(A43&gt;$D$6,"",SUM($AF$10:AF43)/($Y$10+Y43)*2/A43*12)</f>
        <v>-4.1354899216119768E-2</v>
      </c>
      <c r="AI43" s="32">
        <f t="shared" si="25"/>
        <v>21040.749302379918</v>
      </c>
      <c r="AQ43" s="32">
        <f>SUM(AB$10:AB43)</f>
        <v>342341.46033636713</v>
      </c>
      <c r="AR43" s="32">
        <f>SUM(AC$10:AC43)</f>
        <v>-352882.5600765135</v>
      </c>
      <c r="AS43" s="32">
        <f>SUM(AD$10:AD43)</f>
        <v>13860.000000000002</v>
      </c>
      <c r="AT43" s="32">
        <f>SUM(AE$10:AE43)</f>
        <v>213603.95525700576</v>
      </c>
      <c r="AU43" s="32">
        <f>SUM(AF$10:AF43)</f>
        <v>-138264.03695143235</v>
      </c>
      <c r="AW43" s="32">
        <f t="shared" si="13"/>
        <v>994908.4541646908</v>
      </c>
      <c r="AX43" s="32">
        <f t="shared" si="5"/>
        <v>5475.3866189377577</v>
      </c>
      <c r="AY43" s="32">
        <f t="shared" si="5"/>
        <v>564.38862454515595</v>
      </c>
      <c r="AZ43" s="32">
        <f t="shared" si="5"/>
        <v>349.38521254738316</v>
      </c>
      <c r="BA43" s="32">
        <f t="shared" si="5"/>
        <v>30232.026206203092</v>
      </c>
      <c r="BB43" s="32">
        <f t="shared" si="29"/>
        <v>1297.8044231025015</v>
      </c>
      <c r="BC43" s="32"/>
    </row>
    <row r="44" spans="1:63" x14ac:dyDescent="0.25">
      <c r="A44" s="29">
        <v>34</v>
      </c>
      <c r="B44" s="32">
        <f t="shared" si="7"/>
        <v>1003333.3333333312</v>
      </c>
      <c r="C44" s="32">
        <f t="shared" si="26"/>
        <v>11666.666666666666</v>
      </c>
      <c r="D44" s="32">
        <f t="shared" si="27"/>
        <v>10716.708333333308</v>
      </c>
      <c r="E44" s="32"/>
      <c r="F44" s="32">
        <f t="shared" si="8"/>
        <v>0</v>
      </c>
      <c r="G44" s="32"/>
      <c r="H44" s="32"/>
      <c r="I44" s="32"/>
      <c r="J44" s="32"/>
      <c r="K44" s="32"/>
      <c r="L44" s="32">
        <f t="shared" si="9"/>
        <v>22383.374999999975</v>
      </c>
      <c r="M44" s="32">
        <f t="shared" si="10"/>
        <v>22383.374999999975</v>
      </c>
      <c r="N44" s="80">
        <v>45231</v>
      </c>
      <c r="O44" s="39">
        <f t="shared" si="0"/>
        <v>0.71666666666666512</v>
      </c>
      <c r="P44" s="39">
        <f t="shared" si="28"/>
        <v>0.72859562247396015</v>
      </c>
      <c r="Q44" s="39">
        <f t="shared" si="11"/>
        <v>0.70237107717808545</v>
      </c>
      <c r="R44" s="39">
        <f t="shared" si="16"/>
        <v>3.7976122866876147E-3</v>
      </c>
      <c r="S44" s="39">
        <f t="shared" si="22"/>
        <v>3.9109904420983989E-4</v>
      </c>
      <c r="T44" s="39">
        <f t="shared" si="20"/>
        <v>2.4188083909078111E-4</v>
      </c>
      <c r="U44" s="39">
        <f t="shared" si="23"/>
        <v>2.1793953125886428E-2</v>
      </c>
      <c r="V44" s="12"/>
      <c r="W44" s="32">
        <f t="shared" si="17"/>
        <v>989522.33708730328</v>
      </c>
      <c r="X44" s="32">
        <f t="shared" si="2"/>
        <v>30511.534376240998</v>
      </c>
      <c r="Y44" s="32">
        <f t="shared" si="3"/>
        <v>1020033.8714635443</v>
      </c>
      <c r="Z44" s="32">
        <f t="shared" si="4"/>
        <v>137244.03310296245</v>
      </c>
      <c r="AB44" s="32">
        <f t="shared" si="21"/>
        <v>9431.396000918734</v>
      </c>
      <c r="AC44" s="32">
        <f t="shared" si="12"/>
        <v>-8895.4366385934409</v>
      </c>
      <c r="AD44" s="32">
        <f t="shared" si="18"/>
        <v>0</v>
      </c>
      <c r="AE44" s="59">
        <f t="shared" si="19"/>
        <v>0</v>
      </c>
      <c r="AF44" s="32">
        <f t="shared" si="24"/>
        <v>1020.0038484699035</v>
      </c>
      <c r="AG44" s="40">
        <f>IF(A44&gt;$D$6,"",SUM($AB$10:AE44)/($Y$10+Y44)*2/A44*12)</f>
        <v>6.3429004744420106E-2</v>
      </c>
      <c r="AH44" s="40">
        <f>IF(A44&gt;$D$6,"",SUM($AF$10:AF44)/($Y$10+Y44)*2/A44*12)</f>
        <v>-4.0031729372146205E-2</v>
      </c>
      <c r="AI44" s="32">
        <f t="shared" si="25"/>
        <v>20927.165364298657</v>
      </c>
      <c r="AQ44" s="32">
        <f>SUM(AB$10:AB44)</f>
        <v>351772.85633728589</v>
      </c>
      <c r="AR44" s="32">
        <f>SUM(AC$10:AC44)</f>
        <v>-361777.99671510694</v>
      </c>
      <c r="AS44" s="32">
        <f>SUM(AD$10:AD44)</f>
        <v>13860.000000000002</v>
      </c>
      <c r="AT44" s="32">
        <f>SUM(AE$10:AE44)</f>
        <v>213603.95525700576</v>
      </c>
      <c r="AU44" s="32">
        <f>SUM(AF$10:AF44)</f>
        <v>-137244.03310296245</v>
      </c>
      <c r="AW44" s="32">
        <f t="shared" si="13"/>
        <v>983319.50804931961</v>
      </c>
      <c r="AX44" s="32">
        <f t="shared" si="5"/>
        <v>5316.657201362661</v>
      </c>
      <c r="AY44" s="32">
        <f t="shared" si="5"/>
        <v>547.53866189377584</v>
      </c>
      <c r="AZ44" s="32">
        <f t="shared" si="5"/>
        <v>338.63317472709355</v>
      </c>
      <c r="BA44" s="32">
        <f t="shared" si="5"/>
        <v>30511.534376240998</v>
      </c>
      <c r="BB44" s="32">
        <f t="shared" si="29"/>
        <v>1285.3123324145745</v>
      </c>
      <c r="BC44" s="32"/>
    </row>
    <row r="45" spans="1:63" x14ac:dyDescent="0.25">
      <c r="A45" s="29">
        <v>35</v>
      </c>
      <c r="B45" s="32">
        <f t="shared" si="7"/>
        <v>991666.66666666453</v>
      </c>
      <c r="C45" s="32">
        <f t="shared" si="26"/>
        <v>11666.666666666666</v>
      </c>
      <c r="D45" s="32">
        <f t="shared" si="27"/>
        <v>10593.527777777754</v>
      </c>
      <c r="E45" s="32"/>
      <c r="F45" s="32">
        <f t="shared" si="8"/>
        <v>0</v>
      </c>
      <c r="G45" s="32"/>
      <c r="H45" s="32"/>
      <c r="I45" s="32"/>
      <c r="J45" s="32"/>
      <c r="K45" s="32"/>
      <c r="L45" s="32">
        <f t="shared" si="9"/>
        <v>22260.19444444442</v>
      </c>
      <c r="M45" s="32">
        <f t="shared" si="10"/>
        <v>22260.19444444442</v>
      </c>
      <c r="N45" s="80">
        <v>45261</v>
      </c>
      <c r="O45" s="39">
        <f t="shared" si="0"/>
        <v>0.70833333333333182</v>
      </c>
      <c r="P45" s="39">
        <f t="shared" si="28"/>
        <v>0.72038639289231354</v>
      </c>
      <c r="Q45" s="39">
        <f t="shared" si="11"/>
        <v>0.69409389150213419</v>
      </c>
      <c r="R45" s="39">
        <f t="shared" si="16"/>
        <v>3.6906229378256585E-3</v>
      </c>
      <c r="S45" s="39">
        <f t="shared" si="22"/>
        <v>3.797612286687615E-4</v>
      </c>
      <c r="T45" s="39">
        <f t="shared" si="20"/>
        <v>2.3465942652590391E-4</v>
      </c>
      <c r="U45" s="39">
        <f t="shared" si="23"/>
        <v>2.1987457797159052E-2</v>
      </c>
      <c r="V45" s="12"/>
      <c r="W45" s="32">
        <f t="shared" si="17"/>
        <v>977758.50913321634</v>
      </c>
      <c r="X45" s="32">
        <f t="shared" si="2"/>
        <v>30782.440916022675</v>
      </c>
      <c r="Y45" s="32">
        <f t="shared" si="3"/>
        <v>1008540.950049239</v>
      </c>
      <c r="Z45" s="32">
        <f t="shared" si="4"/>
        <v>136219.41256988543</v>
      </c>
      <c r="AB45" s="32">
        <f t="shared" si="21"/>
        <v>9320.7893766904726</v>
      </c>
      <c r="AC45" s="32">
        <f t="shared" si="12"/>
        <v>-8791.1154736741246</v>
      </c>
      <c r="AD45" s="32">
        <f t="shared" si="18"/>
        <v>0</v>
      </c>
      <c r="AE45" s="59">
        <f t="shared" si="19"/>
        <v>0</v>
      </c>
      <c r="AF45" s="32">
        <f t="shared" si="24"/>
        <v>1024.6205330770172</v>
      </c>
      <c r="AG45" s="40">
        <f>IF(A45&gt;$D$6,"",SUM($AB$10:AE45)/($Y$10+Y45)*2/A45*12)</f>
        <v>6.2061565063349908E-2</v>
      </c>
      <c r="AH45" s="40">
        <f>IF(A45&gt;$D$6,"",SUM($AF$10:AF45)/($Y$10+Y45)*2/A45*12)</f>
        <v>-3.8781818174554596E-2</v>
      </c>
      <c r="AI45" s="32">
        <f t="shared" si="25"/>
        <v>20813.710790995814</v>
      </c>
      <c r="AQ45" s="32">
        <f>SUM(AB$10:AB45)</f>
        <v>361093.64571397635</v>
      </c>
      <c r="AR45" s="32">
        <f>SUM(AC$10:AC45)</f>
        <v>-370569.11218878109</v>
      </c>
      <c r="AS45" s="32">
        <f>SUM(AD$10:AD45)</f>
        <v>13860.000000000002</v>
      </c>
      <c r="AT45" s="32">
        <f>SUM(AE$10:AE45)</f>
        <v>213603.95525700576</v>
      </c>
      <c r="AU45" s="32">
        <f>SUM(AF$10:AF45)</f>
        <v>-136219.41256988543</v>
      </c>
      <c r="AW45" s="32">
        <f t="shared" si="13"/>
        <v>971731.44810298784</v>
      </c>
      <c r="AX45" s="32">
        <f t="shared" si="5"/>
        <v>5166.8721129559217</v>
      </c>
      <c r="AY45" s="32">
        <f t="shared" si="5"/>
        <v>531.66572013626615</v>
      </c>
      <c r="AZ45" s="32">
        <f t="shared" si="5"/>
        <v>328.52319713626548</v>
      </c>
      <c r="BA45" s="32">
        <f t="shared" si="5"/>
        <v>30782.440916022675</v>
      </c>
      <c r="BB45" s="32">
        <f t="shared" si="29"/>
        <v>1272.7384010872811</v>
      </c>
      <c r="BC45" s="32"/>
    </row>
    <row r="46" spans="1:63" x14ac:dyDescent="0.25">
      <c r="A46" s="66">
        <v>36</v>
      </c>
      <c r="B46" s="67">
        <f t="shared" si="7"/>
        <v>979999.9999999979</v>
      </c>
      <c r="C46" s="67">
        <f t="shared" si="26"/>
        <v>11666.666666666666</v>
      </c>
      <c r="D46" s="67">
        <f t="shared" si="27"/>
        <v>10470.347222222199</v>
      </c>
      <c r="E46" s="67"/>
      <c r="F46" s="67">
        <f t="shared" si="8"/>
        <v>0</v>
      </c>
      <c r="G46" s="67">
        <f>IF(B46&gt;0,B46*$J$1,0)</f>
        <v>4899.99999999999</v>
      </c>
      <c r="H46" s="67">
        <f>IF(B46&gt;0,H34,0)</f>
        <v>6000</v>
      </c>
      <c r="I46" s="67"/>
      <c r="J46" s="67"/>
      <c r="K46" s="67"/>
      <c r="L46" s="67">
        <f t="shared" si="9"/>
        <v>33037.013888888854</v>
      </c>
      <c r="M46" s="67">
        <f t="shared" si="10"/>
        <v>26552.013888888861</v>
      </c>
      <c r="N46" s="80">
        <v>45292</v>
      </c>
      <c r="O46" s="39">
        <f t="shared" si="0"/>
        <v>0.69999999999999851</v>
      </c>
      <c r="P46" s="39">
        <f t="shared" si="28"/>
        <v>0.71217916596851416</v>
      </c>
      <c r="Q46" s="39">
        <f t="shared" si="11"/>
        <v>0.68581756444820663</v>
      </c>
      <c r="R46" s="39">
        <f t="shared" si="16"/>
        <v>3.5894971509439159E-3</v>
      </c>
      <c r="S46" s="39">
        <f t="shared" si="22"/>
        <v>3.6906229378256585E-4</v>
      </c>
      <c r="T46" s="39">
        <f t="shared" si="20"/>
        <v>2.2785673720125688E-4</v>
      </c>
      <c r="U46" s="39">
        <f t="shared" si="23"/>
        <v>2.2175185338379776E-2</v>
      </c>
      <c r="V46" s="12"/>
      <c r="W46" s="32">
        <f t="shared" si="17"/>
        <v>966005.57288218813</v>
      </c>
      <c r="X46" s="32">
        <f t="shared" si="2"/>
        <v>31045.259473731687</v>
      </c>
      <c r="Y46" s="32">
        <f t="shared" si="3"/>
        <v>997050.83235591988</v>
      </c>
      <c r="Z46" s="32">
        <f t="shared" si="4"/>
        <v>135190.39862338451</v>
      </c>
      <c r="AB46" s="32">
        <f t="shared" si="21"/>
        <v>9210.2615665528429</v>
      </c>
      <c r="AC46" s="32">
        <f t="shared" si="12"/>
        <v>-8686.8686440652309</v>
      </c>
      <c r="AD46" s="32">
        <f t="shared" si="18"/>
        <v>0</v>
      </c>
      <c r="AE46" s="59">
        <f t="shared" si="19"/>
        <v>3882.7691989072946</v>
      </c>
      <c r="AF46" s="32">
        <f t="shared" si="24"/>
        <v>1029.013946500927</v>
      </c>
      <c r="AG46" s="40">
        <f>IF(A46&gt;$D$6,"",SUM($AB$10:AE46)/($Y$10+Y46)*2/A46*12)</f>
        <v>6.1852297248397581E-2</v>
      </c>
      <c r="AH46" s="40">
        <f>IF(A46&gt;$D$6,"",SUM($AF$10:AF46)/($Y$10+Y46)*2/A46*12)</f>
        <v>-3.7599091015941971E-2</v>
      </c>
      <c r="AI46" s="32">
        <f t="shared" si="25"/>
        <v>24583.14845877924</v>
      </c>
      <c r="AQ46" s="32">
        <f>SUM(AB$10:AB46)</f>
        <v>370303.90728052921</v>
      </c>
      <c r="AR46" s="32">
        <f>SUM(AC$10:AC46)</f>
        <v>-379255.98083284631</v>
      </c>
      <c r="AS46" s="32">
        <f>SUM(AD$10:AD46)</f>
        <v>13860.000000000002</v>
      </c>
      <c r="AT46" s="32">
        <f>SUM(AE$10:AE46)</f>
        <v>217486.72445591306</v>
      </c>
      <c r="AU46" s="32">
        <f>SUM(AF$10:AF46)</f>
        <v>-135190.39862338451</v>
      </c>
      <c r="AW46" s="32">
        <f t="shared" si="13"/>
        <v>960144.59022748924</v>
      </c>
      <c r="AX46" s="32">
        <f t="shared" si="5"/>
        <v>5025.2960113214822</v>
      </c>
      <c r="AY46" s="32">
        <f t="shared" si="5"/>
        <v>516.68721129559219</v>
      </c>
      <c r="AZ46" s="32">
        <f t="shared" si="5"/>
        <v>318.99943208175961</v>
      </c>
      <c r="BA46" s="32">
        <f t="shared" si="5"/>
        <v>31045.259473731687</v>
      </c>
      <c r="BB46" s="32">
        <f t="shared" si="29"/>
        <v>2277.3164567620524</v>
      </c>
      <c r="BC46" s="32"/>
    </row>
    <row r="47" spans="1:63" x14ac:dyDescent="0.25">
      <c r="A47" s="29">
        <v>37</v>
      </c>
      <c r="B47" s="32">
        <f t="shared" si="7"/>
        <v>968333.33333333128</v>
      </c>
      <c r="C47" s="32">
        <f t="shared" si="26"/>
        <v>11666.666666666666</v>
      </c>
      <c r="D47" s="32">
        <f t="shared" si="27"/>
        <v>10347.166666666642</v>
      </c>
      <c r="E47" s="32"/>
      <c r="F47" s="32">
        <f t="shared" si="8"/>
        <v>0</v>
      </c>
      <c r="G47" s="32"/>
      <c r="H47" s="32"/>
      <c r="I47" s="32"/>
      <c r="J47" s="32"/>
      <c r="K47" s="32"/>
      <c r="L47" s="32">
        <f t="shared" si="9"/>
        <v>22013.833333333307</v>
      </c>
      <c r="M47" s="32">
        <f t="shared" si="10"/>
        <v>22013.833333333307</v>
      </c>
      <c r="N47" s="80">
        <v>45323</v>
      </c>
      <c r="O47" s="39">
        <f t="shared" si="0"/>
        <v>0.69166666666666521</v>
      </c>
      <c r="P47" s="39">
        <f t="shared" si="28"/>
        <v>0.70397391230007356</v>
      </c>
      <c r="Q47" s="39">
        <f t="shared" si="11"/>
        <v>0.67754228875544131</v>
      </c>
      <c r="R47" s="39">
        <f t="shared" si="16"/>
        <v>3.4937657251275039E-3</v>
      </c>
      <c r="S47" s="39">
        <f t="shared" si="22"/>
        <v>3.5894971509439159E-4</v>
      </c>
      <c r="T47" s="39">
        <f t="shared" si="20"/>
        <v>2.2143737626953951E-4</v>
      </c>
      <c r="U47" s="39">
        <f t="shared" si="23"/>
        <v>2.2357470728140781E-2</v>
      </c>
      <c r="V47" s="12"/>
      <c r="W47" s="32">
        <f t="shared" si="17"/>
        <v>954263.01820070588</v>
      </c>
      <c r="X47" s="32">
        <f t="shared" si="2"/>
        <v>31300.459019397094</v>
      </c>
      <c r="Y47" s="32">
        <f t="shared" si="3"/>
        <v>985563.47722010291</v>
      </c>
      <c r="Z47" s="32">
        <f t="shared" si="4"/>
        <v>134157.19996881805</v>
      </c>
      <c r="AB47" s="32">
        <f t="shared" si="21"/>
        <v>9099.8097461593497</v>
      </c>
      <c r="AC47" s="32">
        <f t="shared" si="12"/>
        <v>-8582.6934859198318</v>
      </c>
      <c r="AD47" s="32">
        <f t="shared" si="18"/>
        <v>0</v>
      </c>
      <c r="AE47" s="59">
        <f t="shared" si="19"/>
        <v>0</v>
      </c>
      <c r="AF47" s="32">
        <f t="shared" si="24"/>
        <v>1033.1986545664549</v>
      </c>
      <c r="AG47" s="40">
        <f>IF(A47&gt;$D$6,"",SUM($AB$10:AE47)/($Y$10+Y47)*2/A47*12)</f>
        <v>6.0611011997549674E-2</v>
      </c>
      <c r="AH47" s="40">
        <f>IF(A47&gt;$D$6,"",SUM($AF$10:AF47)/($Y$10+Y47)*2/A47*12)</f>
        <v>-3.647812657144877E-2</v>
      </c>
      <c r="AI47" s="32">
        <f t="shared" si="25"/>
        <v>20587.164881976314</v>
      </c>
      <c r="AQ47" s="32">
        <f>SUM(AB$10:AB47)</f>
        <v>379403.71702668857</v>
      </c>
      <c r="AR47" s="32">
        <f>SUM(AC$10:AC47)</f>
        <v>-387838.67431876616</v>
      </c>
      <c r="AS47" s="32">
        <f>SUM(AD$10:AD47)</f>
        <v>13860.000000000002</v>
      </c>
      <c r="AT47" s="32">
        <f>SUM(AE$10:AE47)</f>
        <v>217486.72445591306</v>
      </c>
      <c r="AU47" s="32">
        <f>SUM(AF$10:AF47)</f>
        <v>-134157.19996881805</v>
      </c>
      <c r="AW47" s="32">
        <f t="shared" si="13"/>
        <v>948559.20425761782</v>
      </c>
      <c r="AX47" s="32">
        <f t="shared" si="5"/>
        <v>4891.2720151785052</v>
      </c>
      <c r="AY47" s="32">
        <f t="shared" si="5"/>
        <v>502.52960113214823</v>
      </c>
      <c r="AZ47" s="32">
        <f t="shared" si="5"/>
        <v>310.01232677735533</v>
      </c>
      <c r="BA47" s="32">
        <f t="shared" si="5"/>
        <v>31300.459019397094</v>
      </c>
      <c r="BB47" s="32">
        <f t="shared" si="29"/>
        <v>1247.3569205072927</v>
      </c>
      <c r="BC47" s="32"/>
    </row>
    <row r="48" spans="1:63" x14ac:dyDescent="0.25">
      <c r="A48" s="29">
        <v>38</v>
      </c>
      <c r="B48" s="32">
        <f t="shared" si="7"/>
        <v>956666.66666666465</v>
      </c>
      <c r="C48" s="32">
        <f t="shared" si="26"/>
        <v>11666.666666666666</v>
      </c>
      <c r="D48" s="32">
        <f t="shared" si="27"/>
        <v>10223.986111111088</v>
      </c>
      <c r="E48" s="32"/>
      <c r="F48" s="32">
        <f t="shared" si="8"/>
        <v>0</v>
      </c>
      <c r="G48" s="32"/>
      <c r="H48" s="32"/>
      <c r="I48" s="32"/>
      <c r="J48" s="32"/>
      <c r="K48" s="32"/>
      <c r="L48" s="32">
        <f t="shared" si="9"/>
        <v>21890.652777777752</v>
      </c>
      <c r="M48" s="32">
        <f t="shared" si="10"/>
        <v>21890.652777777752</v>
      </c>
      <c r="N48" s="80">
        <v>45352</v>
      </c>
      <c r="O48" s="39">
        <f t="shared" si="0"/>
        <v>0.6833333333333319</v>
      </c>
      <c r="P48" s="39">
        <f t="shared" si="28"/>
        <v>0.69577060452574413</v>
      </c>
      <c r="Q48" s="39">
        <f t="shared" si="11"/>
        <v>0.66926822927293184</v>
      </c>
      <c r="R48" s="39">
        <f t="shared" si="16"/>
        <v>3.4030082220864086E-3</v>
      </c>
      <c r="S48" s="39">
        <f t="shared" si="22"/>
        <v>3.4937657251275041E-4</v>
      </c>
      <c r="T48" s="39">
        <f t="shared" si="20"/>
        <v>2.1536982905663495E-4</v>
      </c>
      <c r="U48" s="39">
        <f t="shared" si="23"/>
        <v>2.2534620629156413E-2</v>
      </c>
      <c r="V48" s="12"/>
      <c r="W48" s="32">
        <f t="shared" si="17"/>
        <v>942530.37745522277</v>
      </c>
      <c r="X48" s="32">
        <f t="shared" si="2"/>
        <v>31548.468880818979</v>
      </c>
      <c r="Y48" s="32">
        <f t="shared" si="3"/>
        <v>974078.84633604169</v>
      </c>
      <c r="Z48" s="32">
        <f t="shared" si="4"/>
        <v>133120.01192105951</v>
      </c>
      <c r="AB48" s="32">
        <f t="shared" si="21"/>
        <v>8989.4312773114816</v>
      </c>
      <c r="AC48" s="32">
        <f t="shared" si="12"/>
        <v>-8478.5875109607114</v>
      </c>
      <c r="AD48" s="32">
        <f t="shared" si="18"/>
        <v>0</v>
      </c>
      <c r="AE48" s="59">
        <f t="shared" si="19"/>
        <v>0</v>
      </c>
      <c r="AF48" s="32">
        <f t="shared" si="24"/>
        <v>1037.1880477585364</v>
      </c>
      <c r="AG48" s="40">
        <f>IF(A48&gt;$D$6,"",SUM($AB$10:AE48)/($Y$10+Y48)*2/A48*12)</f>
        <v>5.9437376162702976E-2</v>
      </c>
      <c r="AH48" s="40">
        <f>IF(A48&gt;$D$6,"",SUM($AF$10:AF48)/($Y$10+Y48)*2/A48*12)</f>
        <v>-3.5414071075411044E-2</v>
      </c>
      <c r="AI48" s="32">
        <f t="shared" si="25"/>
        <v>20474.062161372698</v>
      </c>
      <c r="AQ48" s="32">
        <f>SUM(AB$10:AB48)</f>
        <v>388393.14830400003</v>
      </c>
      <c r="AR48" s="32">
        <f>SUM(AC$10:AC48)</f>
        <v>-396317.26182972686</v>
      </c>
      <c r="AS48" s="32">
        <f>SUM(AD$10:AD48)</f>
        <v>13860.000000000002</v>
      </c>
      <c r="AT48" s="32">
        <f>SUM(AE$10:AE48)</f>
        <v>217486.72445591306</v>
      </c>
      <c r="AU48" s="32">
        <f>SUM(AF$10:AF48)</f>
        <v>-133120.01192105951</v>
      </c>
      <c r="AW48" s="32">
        <f t="shared" si="13"/>
        <v>936975.52098210459</v>
      </c>
      <c r="AX48" s="32">
        <f t="shared" si="5"/>
        <v>4764.2115109209717</v>
      </c>
      <c r="AY48" s="32">
        <f t="shared" si="5"/>
        <v>489.12720151785055</v>
      </c>
      <c r="AZ48" s="32">
        <f t="shared" si="5"/>
        <v>301.51776067928893</v>
      </c>
      <c r="BA48" s="32">
        <f t="shared" si="5"/>
        <v>31548.468880818979</v>
      </c>
      <c r="BB48" s="32">
        <f t="shared" si="29"/>
        <v>1234.5548337996061</v>
      </c>
      <c r="BC48" s="32"/>
    </row>
    <row r="49" spans="1:55" x14ac:dyDescent="0.25">
      <c r="A49" s="29">
        <v>39</v>
      </c>
      <c r="B49" s="32">
        <f t="shared" si="7"/>
        <v>944999.99999999802</v>
      </c>
      <c r="C49" s="32">
        <f t="shared" si="26"/>
        <v>11666.666666666666</v>
      </c>
      <c r="D49" s="32">
        <f t="shared" si="27"/>
        <v>10100.805555555533</v>
      </c>
      <c r="E49" s="32"/>
      <c r="F49" s="32">
        <f t="shared" si="8"/>
        <v>0</v>
      </c>
      <c r="G49" s="32"/>
      <c r="H49" s="32"/>
      <c r="I49" s="32"/>
      <c r="J49" s="32"/>
      <c r="K49" s="32"/>
      <c r="L49" s="32">
        <f t="shared" si="9"/>
        <v>21767.472222222197</v>
      </c>
      <c r="M49" s="32">
        <f t="shared" si="10"/>
        <v>21767.472222222197</v>
      </c>
      <c r="N49" s="80">
        <v>45383</v>
      </c>
      <c r="O49" s="39">
        <f t="shared" si="0"/>
        <v>0.6749999999999986</v>
      </c>
      <c r="P49" s="39">
        <f t="shared" si="28"/>
        <v>0.68756921719321196</v>
      </c>
      <c r="Q49" s="39">
        <f t="shared" si="11"/>
        <v>0.6609955271435386</v>
      </c>
      <c r="R49" s="39">
        <f t="shared" si="16"/>
        <v>3.3168467915553755E-3</v>
      </c>
      <c r="S49" s="39">
        <f t="shared" si="22"/>
        <v>3.4030082220864088E-4</v>
      </c>
      <c r="T49" s="39">
        <f t="shared" si="20"/>
        <v>2.0962594350765022E-4</v>
      </c>
      <c r="U49" s="39">
        <f t="shared" si="23"/>
        <v>2.2706916492401721E-2</v>
      </c>
      <c r="V49" s="12"/>
      <c r="W49" s="32">
        <f t="shared" si="17"/>
        <v>930807.22098113433</v>
      </c>
      <c r="X49" s="32">
        <f t="shared" si="2"/>
        <v>31789.68308936241</v>
      </c>
      <c r="Y49" s="32">
        <f t="shared" si="3"/>
        <v>962596.90407049679</v>
      </c>
      <c r="Z49" s="32">
        <f t="shared" si="4"/>
        <v>132079.0174751528</v>
      </c>
      <c r="AB49" s="32">
        <f t="shared" si="21"/>
        <v>8879.1236933648524</v>
      </c>
      <c r="AC49" s="32">
        <f t="shared" si="12"/>
        <v>-8374.5483927158621</v>
      </c>
      <c r="AD49" s="32">
        <f t="shared" si="18"/>
        <v>0</v>
      </c>
      <c r="AE49" s="59">
        <f t="shared" si="19"/>
        <v>0</v>
      </c>
      <c r="AF49" s="32">
        <f t="shared" si="24"/>
        <v>1040.9944459067192</v>
      </c>
      <c r="AG49" s="40">
        <f>IF(A49&gt;$D$6,"",SUM($AB$10:AE49)/($Y$10+Y49)*2/A49*12)</f>
        <v>5.8326219396717616E-2</v>
      </c>
      <c r="AH49" s="40">
        <f>IF(A49&gt;$D$6,"",SUM($AF$10:AF49)/($Y$10+Y49)*2/A49*12)</f>
        <v>-3.4402565765361527E-2</v>
      </c>
      <c r="AI49" s="32">
        <f t="shared" si="25"/>
        <v>20361.065958909756</v>
      </c>
      <c r="AQ49" s="32">
        <f>SUM(AB$10:AB49)</f>
        <v>397272.27199736488</v>
      </c>
      <c r="AR49" s="32">
        <f>SUM(AC$10:AC49)</f>
        <v>-404691.81022244273</v>
      </c>
      <c r="AS49" s="32">
        <f>SUM(AD$10:AD49)</f>
        <v>13860.000000000002</v>
      </c>
      <c r="AT49" s="32">
        <f>SUM(AE$10:AE49)</f>
        <v>217486.72445591306</v>
      </c>
      <c r="AU49" s="32">
        <f>SUM(AF$10:AF49)</f>
        <v>-132079.0174751528</v>
      </c>
      <c r="AW49" s="32">
        <f t="shared" si="13"/>
        <v>925393.73800095404</v>
      </c>
      <c r="AX49" s="32">
        <f t="shared" si="5"/>
        <v>4643.5855081775253</v>
      </c>
      <c r="AY49" s="32">
        <f t="shared" si="5"/>
        <v>476.42115109209726</v>
      </c>
      <c r="AZ49" s="32">
        <f t="shared" si="5"/>
        <v>293.47632091071029</v>
      </c>
      <c r="BA49" s="32">
        <f t="shared" si="5"/>
        <v>31789.68308936241</v>
      </c>
      <c r="BB49" s="32">
        <f t="shared" si="29"/>
        <v>1221.6818621906805</v>
      </c>
      <c r="BC49" s="32"/>
    </row>
    <row r="50" spans="1:55" x14ac:dyDescent="0.25">
      <c r="A50" s="29">
        <v>40</v>
      </c>
      <c r="B50" s="32">
        <f t="shared" si="7"/>
        <v>933333.33333333139</v>
      </c>
      <c r="C50" s="32">
        <f t="shared" si="26"/>
        <v>11666.666666666666</v>
      </c>
      <c r="D50" s="32">
        <f t="shared" si="27"/>
        <v>9977.6249999999764</v>
      </c>
      <c r="E50" s="32"/>
      <c r="F50" s="32">
        <f t="shared" si="8"/>
        <v>0</v>
      </c>
      <c r="G50" s="32"/>
      <c r="H50" s="32"/>
      <c r="I50" s="32"/>
      <c r="J50" s="32"/>
      <c r="K50" s="32"/>
      <c r="L50" s="32">
        <f t="shared" si="9"/>
        <v>21644.291666666642</v>
      </c>
      <c r="M50" s="32">
        <f t="shared" si="10"/>
        <v>21644.291666666642</v>
      </c>
      <c r="N50" s="80">
        <v>45413</v>
      </c>
      <c r="O50" s="39">
        <f t="shared" si="0"/>
        <v>0.6666666666666653</v>
      </c>
      <c r="P50" s="39">
        <f t="shared" si="28"/>
        <v>0.67936972664045248</v>
      </c>
      <c r="Q50" s="39">
        <f t="shared" si="11"/>
        <v>0.65272430330896325</v>
      </c>
      <c r="R50" s="39">
        <f t="shared" si="16"/>
        <v>3.2349409118006202E-3</v>
      </c>
      <c r="S50" s="39">
        <f t="shared" si="22"/>
        <v>3.3168467915553759E-4</v>
      </c>
      <c r="T50" s="39">
        <f t="shared" si="20"/>
        <v>2.0418049332518451E-4</v>
      </c>
      <c r="U50" s="39">
        <f t="shared" si="23"/>
        <v>2.2874617247207841E-2</v>
      </c>
      <c r="V50" s="12"/>
      <c r="W50" s="32">
        <f t="shared" si="17"/>
        <v>919093.15315054252</v>
      </c>
      <c r="X50" s="32">
        <f t="shared" si="2"/>
        <v>32024.464146090977</v>
      </c>
      <c r="Y50" s="32">
        <f t="shared" si="3"/>
        <v>951117.61729663354</v>
      </c>
      <c r="Z50" s="32">
        <f t="shared" si="4"/>
        <v>131034.38828121558</v>
      </c>
      <c r="AB50" s="32">
        <f t="shared" si="21"/>
        <v>8768.8846859691712</v>
      </c>
      <c r="AC50" s="32">
        <f t="shared" si="12"/>
        <v>-8270.5739540119666</v>
      </c>
      <c r="AD50" s="32">
        <f t="shared" si="18"/>
        <v>0</v>
      </c>
      <c r="AE50" s="59">
        <f t="shared" si="19"/>
        <v>0</v>
      </c>
      <c r="AF50" s="32">
        <f t="shared" si="24"/>
        <v>1044.6291939372168</v>
      </c>
      <c r="AG50" s="40">
        <f>IF(A50&gt;$D$6,"",SUM($AB$10:AE50)/($Y$10+Y50)*2/A50*12)</f>
        <v>5.7272888938880495E-2</v>
      </c>
      <c r="AH50" s="40">
        <f>IF(A50&gt;$D$6,"",SUM($AF$10:AF50)/($Y$10+Y50)*2/A50*12)</f>
        <v>-3.3439685190709043E-2</v>
      </c>
      <c r="AI50" s="32">
        <f t="shared" si="25"/>
        <v>20248.171459832418</v>
      </c>
      <c r="AQ50" s="32">
        <f>SUM(AB$10:AB50)</f>
        <v>406041.15668333403</v>
      </c>
      <c r="AR50" s="32">
        <f>SUM(AC$10:AC50)</f>
        <v>-412962.38417645468</v>
      </c>
      <c r="AS50" s="32">
        <f>SUM(AD$10:AD50)</f>
        <v>13860.000000000002</v>
      </c>
      <c r="AT50" s="32">
        <f>SUM(AE$10:AE50)</f>
        <v>217486.72445591306</v>
      </c>
      <c r="AU50" s="32">
        <f>SUM(AF$10:AF50)</f>
        <v>-131034.38828121558</v>
      </c>
      <c r="AW50" s="32">
        <f t="shared" si="13"/>
        <v>913814.02463254856</v>
      </c>
      <c r="AX50" s="32">
        <f t="shared" si="5"/>
        <v>4528.9172765208687</v>
      </c>
      <c r="AY50" s="32">
        <f t="shared" si="5"/>
        <v>464.35855081775264</v>
      </c>
      <c r="AZ50" s="32">
        <f t="shared" si="5"/>
        <v>285.8526906552583</v>
      </c>
      <c r="BA50" s="32">
        <f t="shared" si="5"/>
        <v>32024.464146090977</v>
      </c>
      <c r="BB50" s="32">
        <f t="shared" si="29"/>
        <v>1208.7403140308052</v>
      </c>
      <c r="BC50" s="32"/>
    </row>
    <row r="51" spans="1:55" x14ac:dyDescent="0.25">
      <c r="A51" s="29">
        <v>41</v>
      </c>
      <c r="B51" s="32">
        <f t="shared" si="7"/>
        <v>921666.66666666477</v>
      </c>
      <c r="C51" s="32">
        <f t="shared" si="26"/>
        <v>11666.666666666666</v>
      </c>
      <c r="D51" s="32">
        <f t="shared" si="27"/>
        <v>9854.4444444444216</v>
      </c>
      <c r="E51" s="32"/>
      <c r="F51" s="32">
        <f t="shared" si="8"/>
        <v>0</v>
      </c>
      <c r="G51" s="32"/>
      <c r="H51" s="32"/>
      <c r="I51" s="32"/>
      <c r="J51" s="32"/>
      <c r="K51" s="32"/>
      <c r="L51" s="32">
        <f t="shared" si="9"/>
        <v>21521.111111111088</v>
      </c>
      <c r="M51" s="32">
        <f t="shared" si="10"/>
        <v>21521.111111111088</v>
      </c>
      <c r="N51" s="80">
        <v>45444</v>
      </c>
      <c r="O51" s="39">
        <f t="shared" si="0"/>
        <v>0.65833333333333199</v>
      </c>
      <c r="P51" s="39">
        <f t="shared" si="28"/>
        <v>0.67117211088920359</v>
      </c>
      <c r="Q51" s="39">
        <f t="shared" si="11"/>
        <v>0.64445466145784713</v>
      </c>
      <c r="R51" s="39">
        <f t="shared" si="16"/>
        <v>3.1569828908151417E-3</v>
      </c>
      <c r="S51" s="39">
        <f t="shared" si="22"/>
        <v>3.2349409118006205E-4</v>
      </c>
      <c r="T51" s="39">
        <f t="shared" si="20"/>
        <v>1.9901080749332254E-4</v>
      </c>
      <c r="U51" s="39">
        <f t="shared" si="23"/>
        <v>2.3037961641867988E-2</v>
      </c>
      <c r="V51" s="12"/>
      <c r="W51" s="32">
        <f t="shared" si="17"/>
        <v>907387.8089462698</v>
      </c>
      <c r="X51" s="32">
        <f t="shared" si="2"/>
        <v>32253.146298615186</v>
      </c>
      <c r="Y51" s="32">
        <f t="shared" si="3"/>
        <v>939640.95524488494</v>
      </c>
      <c r="Z51" s="32">
        <f t="shared" si="4"/>
        <v>129986.28553214073</v>
      </c>
      <c r="AB51" s="32">
        <f t="shared" si="21"/>
        <v>8658.7120930211186</v>
      </c>
      <c r="AC51" s="32">
        <f t="shared" si="12"/>
        <v>-8166.6621556118698</v>
      </c>
      <c r="AD51" s="32">
        <f t="shared" si="18"/>
        <v>0</v>
      </c>
      <c r="AE51" s="59">
        <f t="shared" si="19"/>
        <v>0</v>
      </c>
      <c r="AF51" s="32">
        <f t="shared" si="24"/>
        <v>1048.1027490748529</v>
      </c>
      <c r="AG51" s="40">
        <f>IF(A51&gt;$D$6,"",SUM($AB$10:AE51)/($Y$10+Y51)*2/A51*12)</f>
        <v>5.6273186511320905E-2</v>
      </c>
      <c r="AH51" s="40">
        <f>IF(A51&gt;$D$6,"",SUM($AF$10:AF51)/($Y$10+Y51)*2/A51*12)</f>
        <v>-3.252188453268879E-2</v>
      </c>
      <c r="AI51" s="32">
        <f t="shared" si="25"/>
        <v>20135.374144769718</v>
      </c>
      <c r="AQ51" s="32">
        <f>SUM(AB$10:AB51)</f>
        <v>414699.86877635517</v>
      </c>
      <c r="AR51" s="32">
        <f>SUM(AC$10:AC51)</f>
        <v>-421129.04633206653</v>
      </c>
      <c r="AS51" s="32">
        <f>SUM(AD$10:AD51)</f>
        <v>13860.000000000002</v>
      </c>
      <c r="AT51" s="32">
        <f>SUM(AE$10:AE51)</f>
        <v>217486.72445591306</v>
      </c>
      <c r="AU51" s="32">
        <f>SUM(AF$10:AF51)</f>
        <v>-129986.28553214073</v>
      </c>
      <c r="AW51" s="32">
        <f t="shared" si="13"/>
        <v>902236.52604098595</v>
      </c>
      <c r="AX51" s="32">
        <f t="shared" si="5"/>
        <v>4419.7760471411984</v>
      </c>
      <c r="AY51" s="32">
        <f t="shared" si="5"/>
        <v>452.8917276520869</v>
      </c>
      <c r="AZ51" s="32">
        <f t="shared" si="5"/>
        <v>278.61513049065155</v>
      </c>
      <c r="BA51" s="32">
        <f t="shared" si="5"/>
        <v>32253.146298615186</v>
      </c>
      <c r="BB51" s="32">
        <f t="shared" si="29"/>
        <v>1195.732351423303</v>
      </c>
      <c r="BC51" s="32"/>
    </row>
    <row r="52" spans="1:55" x14ac:dyDescent="0.25">
      <c r="A52" s="29">
        <v>42</v>
      </c>
      <c r="B52" s="32">
        <f t="shared" si="7"/>
        <v>909999.99999999814</v>
      </c>
      <c r="C52" s="32">
        <f t="shared" si="26"/>
        <v>11666.666666666666</v>
      </c>
      <c r="D52" s="32">
        <f t="shared" si="27"/>
        <v>9731.2638888888669</v>
      </c>
      <c r="E52" s="32"/>
      <c r="F52" s="32">
        <f t="shared" si="8"/>
        <v>0</v>
      </c>
      <c r="G52" s="32"/>
      <c r="H52" s="32"/>
      <c r="I52" s="32"/>
      <c r="J52" s="32"/>
      <c r="K52" s="32"/>
      <c r="L52" s="32">
        <f t="shared" si="9"/>
        <v>21397.930555555533</v>
      </c>
      <c r="M52" s="32">
        <f t="shared" si="10"/>
        <v>21397.930555555533</v>
      </c>
      <c r="N52" s="80">
        <v>45474</v>
      </c>
      <c r="O52" s="39">
        <f t="shared" si="0"/>
        <v>0.64999999999999869</v>
      </c>
      <c r="P52" s="39">
        <f t="shared" si="28"/>
        <v>0.66297634954923457</v>
      </c>
      <c r="Q52" s="39">
        <f t="shared" si="11"/>
        <v>0.63618669051472354</v>
      </c>
      <c r="R52" s="39">
        <f t="shared" si="16"/>
        <v>3.0826940028588247E-3</v>
      </c>
      <c r="S52" s="39">
        <f t="shared" si="22"/>
        <v>3.156982890815142E-4</v>
      </c>
      <c r="T52" s="39">
        <f t="shared" si="20"/>
        <v>1.9409645470803722E-4</v>
      </c>
      <c r="U52" s="39">
        <f t="shared" si="23"/>
        <v>2.3197170287862647E-2</v>
      </c>
      <c r="V52" s="12"/>
      <c r="W52" s="32">
        <f t="shared" si="17"/>
        <v>895690.85096592072</v>
      </c>
      <c r="X52" s="32">
        <f t="shared" si="2"/>
        <v>32476.038403007704</v>
      </c>
      <c r="Y52" s="32">
        <f t="shared" si="3"/>
        <v>928166.88936892839</v>
      </c>
      <c r="Z52" s="32">
        <f t="shared" si="4"/>
        <v>128934.86077211748</v>
      </c>
      <c r="AB52" s="32">
        <f t="shared" si="21"/>
        <v>8548.6038877170558</v>
      </c>
      <c r="AC52" s="32">
        <f t="shared" si="12"/>
        <v>-8062.8110858894115</v>
      </c>
      <c r="AD52" s="32">
        <f t="shared" si="18"/>
        <v>0</v>
      </c>
      <c r="AE52" s="59">
        <f t="shared" si="19"/>
        <v>0</v>
      </c>
      <c r="AF52" s="32">
        <f t="shared" si="24"/>
        <v>1051.4247600232484</v>
      </c>
      <c r="AG52" s="40">
        <f>IF(A52&gt;$D$6,"",SUM($AB$10:AE52)/($Y$10+Y52)*2/A52*12)</f>
        <v>5.5323314230309541E-2</v>
      </c>
      <c r="AH52" s="40">
        <f>IF(A52&gt;$D$6,"",SUM($AF$10:AF52)/($Y$10+Y52)*2/A52*12)</f>
        <v>-3.1645954435132309E-2</v>
      </c>
      <c r="AI52" s="32">
        <f t="shared" si="25"/>
        <v>20022.669763673613</v>
      </c>
      <c r="AQ52" s="32">
        <f>SUM(AB$10:AB52)</f>
        <v>423248.47266407224</v>
      </c>
      <c r="AR52" s="32">
        <f>SUM(AC$10:AC52)</f>
        <v>-429191.85741795594</v>
      </c>
      <c r="AS52" s="32">
        <f>SUM(AD$10:AD52)</f>
        <v>13860.000000000002</v>
      </c>
      <c r="AT52" s="32">
        <f>SUM(AE$10:AE52)</f>
        <v>217486.72445591306</v>
      </c>
      <c r="AU52" s="32">
        <f>SUM(AF$10:AF52)</f>
        <v>-128934.86077211748</v>
      </c>
      <c r="AW52" s="32">
        <f t="shared" si="13"/>
        <v>890661.36672061298</v>
      </c>
      <c r="AX52" s="32">
        <f t="shared" si="5"/>
        <v>4315.7716040023543</v>
      </c>
      <c r="AY52" s="32">
        <f t="shared" si="5"/>
        <v>441.97760471411988</v>
      </c>
      <c r="AZ52" s="32">
        <f t="shared" si="5"/>
        <v>271.73503659125208</v>
      </c>
      <c r="BA52" s="32">
        <f t="shared" si="5"/>
        <v>32476.038403007704</v>
      </c>
      <c r="BB52" s="32">
        <f t="shared" si="29"/>
        <v>1182.660001171811</v>
      </c>
      <c r="BC52" s="32"/>
    </row>
    <row r="53" spans="1:55" x14ac:dyDescent="0.25">
      <c r="A53" s="29">
        <v>43</v>
      </c>
      <c r="B53" s="32">
        <f t="shared" si="7"/>
        <v>898333.33333333151</v>
      </c>
      <c r="C53" s="32">
        <f t="shared" si="26"/>
        <v>11666.666666666666</v>
      </c>
      <c r="D53" s="32">
        <f t="shared" si="27"/>
        <v>9608.0833333333121</v>
      </c>
      <c r="E53" s="32"/>
      <c r="F53" s="32">
        <f t="shared" si="8"/>
        <v>0</v>
      </c>
      <c r="G53" s="32"/>
      <c r="H53" s="32"/>
      <c r="I53" s="32"/>
      <c r="J53" s="32"/>
      <c r="K53" s="32"/>
      <c r="L53" s="32">
        <f t="shared" si="9"/>
        <v>21274.749999999978</v>
      </c>
      <c r="M53" s="32">
        <f t="shared" si="10"/>
        <v>21274.749999999978</v>
      </c>
      <c r="N53" s="80">
        <v>45505</v>
      </c>
      <c r="O53" s="39">
        <f t="shared" si="0"/>
        <v>0.64166666666666539</v>
      </c>
      <c r="P53" s="39">
        <f t="shared" si="28"/>
        <v>0.65478242373226192</v>
      </c>
      <c r="Q53" s="39">
        <f t="shared" si="11"/>
        <v>0.62792046674882984</v>
      </c>
      <c r="R53" s="39">
        <f t="shared" si="16"/>
        <v>3.0118211580682213E-3</v>
      </c>
      <c r="S53" s="39">
        <f t="shared" si="22"/>
        <v>3.0826940028588247E-4</v>
      </c>
      <c r="T53" s="39">
        <f t="shared" si="20"/>
        <v>1.8941897344890851E-4</v>
      </c>
      <c r="U53" s="39">
        <f t="shared" si="23"/>
        <v>2.3352447451629076E-2</v>
      </c>
      <c r="V53" s="12"/>
      <c r="W53" s="32">
        <f t="shared" si="17"/>
        <v>884001.96679288591</v>
      </c>
      <c r="X53" s="32">
        <f t="shared" si="2"/>
        <v>32693.426432280707</v>
      </c>
      <c r="Y53" s="32">
        <f t="shared" si="3"/>
        <v>916695.3932251666</v>
      </c>
      <c r="Z53" s="32">
        <f t="shared" si="4"/>
        <v>127880.25663340643</v>
      </c>
      <c r="AB53" s="32">
        <f t="shared" si="21"/>
        <v>8438.5581686013265</v>
      </c>
      <c r="AC53" s="32">
        <f t="shared" si="12"/>
        <v>-7959.0189514432413</v>
      </c>
      <c r="AD53" s="32">
        <f t="shared" si="18"/>
        <v>0</v>
      </c>
      <c r="AE53" s="59">
        <f t="shared" si="19"/>
        <v>0</v>
      </c>
      <c r="AF53" s="32">
        <f t="shared" si="24"/>
        <v>1054.6041387110454</v>
      </c>
      <c r="AG53" s="40">
        <f>IF(A53&gt;$D$6,"",SUM($AB$10:AE53)/($Y$10+Y53)*2/A53*12)</f>
        <v>5.4419828064939543E-2</v>
      </c>
      <c r="AH53" s="40">
        <f>IF(A53&gt;$D$6,"",SUM($AF$10:AF53)/($Y$10+Y53)*2/A53*12)</f>
        <v>-3.0808982124670366E-2</v>
      </c>
      <c r="AI53" s="32">
        <f t="shared" si="25"/>
        <v>19910.054312363114</v>
      </c>
      <c r="AQ53" s="32">
        <f>SUM(AB$10:AB53)</f>
        <v>431687.03083267354</v>
      </c>
      <c r="AR53" s="32">
        <f>SUM(AC$10:AC53)</f>
        <v>-437150.87636939919</v>
      </c>
      <c r="AS53" s="32">
        <f>SUM(AD$10:AD53)</f>
        <v>13860.000000000002</v>
      </c>
      <c r="AT53" s="32">
        <f>SUM(AE$10:AE53)</f>
        <v>217486.72445591306</v>
      </c>
      <c r="AU53" s="32">
        <f>SUM(AF$10:AF53)</f>
        <v>-127880.25663340643</v>
      </c>
      <c r="AW53" s="32">
        <f t="shared" si="13"/>
        <v>879088.65344836179</v>
      </c>
      <c r="AX53" s="32">
        <f t="shared" si="5"/>
        <v>4216.5496212955095</v>
      </c>
      <c r="AY53" s="32">
        <f t="shared" si="5"/>
        <v>431.57716040023547</v>
      </c>
      <c r="AZ53" s="32">
        <f t="shared" si="5"/>
        <v>265.18656282847189</v>
      </c>
      <c r="BA53" s="32">
        <f t="shared" si="5"/>
        <v>32693.426432280707</v>
      </c>
      <c r="BB53" s="32">
        <f t="shared" si="29"/>
        <v>1169.5251647319856</v>
      </c>
      <c r="BC53" s="32"/>
    </row>
    <row r="54" spans="1:55" x14ac:dyDescent="0.25">
      <c r="A54" s="29">
        <v>44</v>
      </c>
      <c r="B54" s="32">
        <f t="shared" si="7"/>
        <v>886666.66666666488</v>
      </c>
      <c r="C54" s="32">
        <f t="shared" si="26"/>
        <v>11666.666666666666</v>
      </c>
      <c r="D54" s="32">
        <f t="shared" si="27"/>
        <v>9484.9027777777574</v>
      </c>
      <c r="E54" s="32"/>
      <c r="F54" s="32">
        <f t="shared" si="8"/>
        <v>0</v>
      </c>
      <c r="G54" s="32"/>
      <c r="H54" s="32"/>
      <c r="I54" s="32"/>
      <c r="J54" s="32"/>
      <c r="K54" s="32"/>
      <c r="L54" s="32">
        <f t="shared" si="9"/>
        <v>21151.569444444423</v>
      </c>
      <c r="M54" s="32">
        <f t="shared" si="10"/>
        <v>21151.569444444423</v>
      </c>
      <c r="N54" s="80">
        <v>45536</v>
      </c>
      <c r="O54" s="39">
        <f t="shared" si="0"/>
        <v>0.63333333333333208</v>
      </c>
      <c r="P54" s="39">
        <f t="shared" si="28"/>
        <v>0.64659031597452321</v>
      </c>
      <c r="Q54" s="39">
        <f t="shared" si="11"/>
        <v>0.61965605556690795</v>
      </c>
      <c r="R54" s="39">
        <f t="shared" si="16"/>
        <v>2.9441340212485487E-3</v>
      </c>
      <c r="S54" s="39">
        <f t="shared" si="22"/>
        <v>3.0118211580682213E-4</v>
      </c>
      <c r="T54" s="39">
        <f t="shared" si="20"/>
        <v>1.8496164017152948E-4</v>
      </c>
      <c r="U54" s="39">
        <f t="shared" si="23"/>
        <v>2.3503982630388203E-2</v>
      </c>
      <c r="V54" s="12"/>
      <c r="W54" s="32">
        <f t="shared" si="17"/>
        <v>872320.86668178893</v>
      </c>
      <c r="X54" s="32">
        <f t="shared" si="2"/>
        <v>32905.575682543487</v>
      </c>
      <c r="Y54" s="32">
        <f t="shared" si="3"/>
        <v>905226.44236433238</v>
      </c>
      <c r="Z54" s="32">
        <f t="shared" si="4"/>
        <v>126822.60750818506</v>
      </c>
      <c r="AB54" s="32">
        <f t="shared" si="21"/>
        <v>8328.5731505146687</v>
      </c>
      <c r="AC54" s="32">
        <f t="shared" si="12"/>
        <v>-7855.2840685596129</v>
      </c>
      <c r="AD54" s="32">
        <f t="shared" si="18"/>
        <v>0</v>
      </c>
      <c r="AE54" s="59">
        <f t="shared" si="19"/>
        <v>0</v>
      </c>
      <c r="AF54" s="32">
        <f t="shared" si="24"/>
        <v>1057.6491252213746</v>
      </c>
      <c r="AG54" s="40">
        <f>IF(A54&gt;$D$6,"",SUM($AB$10:AE54)/($Y$10+Y54)*2/A54*12)</f>
        <v>5.355959764250455E-2</v>
      </c>
      <c r="AH54" s="40">
        <f>IF(A54&gt;$D$6,"",SUM($AF$10:AF54)/($Y$10+Y54)*2/A54*12)</f>
        <v>-3.0008317820954575E-2</v>
      </c>
      <c r="AI54" s="32">
        <f t="shared" si="25"/>
        <v>19797.524011348884</v>
      </c>
      <c r="AQ54" s="32">
        <f>SUM(AB$10:AB54)</f>
        <v>440015.60398318822</v>
      </c>
      <c r="AR54" s="32">
        <f>SUM(AC$10:AC54)</f>
        <v>-445006.16043795878</v>
      </c>
      <c r="AS54" s="32">
        <f>SUM(AD$10:AD54)</f>
        <v>13860.000000000002</v>
      </c>
      <c r="AT54" s="32">
        <f>SUM(AE$10:AE54)</f>
        <v>217486.72445591306</v>
      </c>
      <c r="AU54" s="32">
        <f>SUM(AF$10:AF54)</f>
        <v>-126822.60750818506</v>
      </c>
      <c r="AW54" s="32">
        <f t="shared" si="13"/>
        <v>867518.47779367107</v>
      </c>
      <c r="AX54" s="32">
        <f t="shared" si="5"/>
        <v>4121.7876297479679</v>
      </c>
      <c r="AY54" s="32">
        <f t="shared" si="5"/>
        <v>421.654962129551</v>
      </c>
      <c r="AZ54" s="32">
        <f t="shared" si="5"/>
        <v>258.94629624014129</v>
      </c>
      <c r="BA54" s="32">
        <f t="shared" si="5"/>
        <v>32905.575682543487</v>
      </c>
      <c r="BB54" s="32">
        <f t="shared" si="29"/>
        <v>1156.3296272630887</v>
      </c>
      <c r="BC54" s="32"/>
    </row>
    <row r="55" spans="1:55" x14ac:dyDescent="0.25">
      <c r="A55" s="29">
        <v>45</v>
      </c>
      <c r="B55" s="32">
        <f t="shared" si="7"/>
        <v>874999.99999999825</v>
      </c>
      <c r="C55" s="32">
        <f t="shared" si="26"/>
        <v>11666.666666666666</v>
      </c>
      <c r="D55" s="32">
        <f t="shared" si="27"/>
        <v>9361.7222222222026</v>
      </c>
      <c r="E55" s="32"/>
      <c r="F55" s="32">
        <f t="shared" si="8"/>
        <v>0</v>
      </c>
      <c r="G55" s="32"/>
      <c r="H55" s="32"/>
      <c r="I55" s="32"/>
      <c r="J55" s="32"/>
      <c r="K55" s="32"/>
      <c r="L55" s="32">
        <f t="shared" si="9"/>
        <v>21028.388888888869</v>
      </c>
      <c r="M55" s="32">
        <f t="shared" si="10"/>
        <v>21028.388888888869</v>
      </c>
      <c r="N55" s="80">
        <v>45566</v>
      </c>
      <c r="O55" s="39">
        <f t="shared" si="0"/>
        <v>0.62499999999999878</v>
      </c>
      <c r="P55" s="39">
        <f t="shared" si="28"/>
        <v>0.63840001016714976</v>
      </c>
      <c r="Q55" s="39">
        <f t="shared" si="11"/>
        <v>0.61139351304229483</v>
      </c>
      <c r="R55" s="39">
        <f t="shared" si="16"/>
        <v>2.87942251072054E-3</v>
      </c>
      <c r="S55" s="39">
        <f t="shared" si="22"/>
        <v>2.9441340212485489E-4</v>
      </c>
      <c r="T55" s="39">
        <f t="shared" si="20"/>
        <v>1.8070926948409328E-4</v>
      </c>
      <c r="U55" s="39">
        <f t="shared" si="23"/>
        <v>2.3651951942525427E-2</v>
      </c>
      <c r="V55" s="12"/>
      <c r="W55" s="32">
        <f t="shared" si="17"/>
        <v>860647.28151447407</v>
      </c>
      <c r="X55" s="32">
        <f t="shared" si="2"/>
        <v>33112.732719535597</v>
      </c>
      <c r="Y55" s="32">
        <f t="shared" si="3"/>
        <v>893760.01423400966</v>
      </c>
      <c r="Z55" s="32">
        <f t="shared" si="4"/>
        <v>125762.04016168157</v>
      </c>
      <c r="AB55" s="32">
        <f t="shared" si="21"/>
        <v>8218.6471563561536</v>
      </c>
      <c r="AC55" s="32">
        <f t="shared" si="12"/>
        <v>-7751.604855442466</v>
      </c>
      <c r="AD55" s="32">
        <f t="shared" si="18"/>
        <v>0</v>
      </c>
      <c r="AE55" s="59">
        <f t="shared" si="19"/>
        <v>0</v>
      </c>
      <c r="AF55" s="32">
        <f t="shared" si="24"/>
        <v>1060.5673465034924</v>
      </c>
      <c r="AG55" s="40">
        <f>IF(A55&gt;$D$6,"",SUM($AB$10:AE55)/($Y$10+Y55)*2/A55*12)</f>
        <v>5.2739771413340894E-2</v>
      </c>
      <c r="AH55" s="40">
        <f>IF(A55&gt;$D$6,"",SUM($AF$10:AF55)/($Y$10+Y55)*2/A55*12)</f>
        <v>-2.9241545615062488E-2</v>
      </c>
      <c r="AI55" s="32">
        <f t="shared" si="25"/>
        <v>19685.075286678872</v>
      </c>
      <c r="AQ55" s="32">
        <f>SUM(AB$10:AB55)</f>
        <v>448234.25113954436</v>
      </c>
      <c r="AR55" s="32">
        <f>SUM(AC$10:AC55)</f>
        <v>-452757.76529340126</v>
      </c>
      <c r="AS55" s="32">
        <f>SUM(AD$10:AD55)</f>
        <v>13860.000000000002</v>
      </c>
      <c r="AT55" s="32">
        <f>SUM(AE$10:AE55)</f>
        <v>217486.72445591306</v>
      </c>
      <c r="AU55" s="32">
        <f>SUM(AF$10:AF55)</f>
        <v>-125762.04016168157</v>
      </c>
      <c r="AW55" s="32">
        <f t="shared" si="13"/>
        <v>855950.91825921275</v>
      </c>
      <c r="AX55" s="32">
        <f t="shared" si="5"/>
        <v>4031.1915150087561</v>
      </c>
      <c r="AY55" s="32">
        <f t="shared" si="5"/>
        <v>412.17876297479683</v>
      </c>
      <c r="AZ55" s="32">
        <f t="shared" si="5"/>
        <v>252.9929772777306</v>
      </c>
      <c r="BA55" s="32">
        <f t="shared" si="5"/>
        <v>33112.732719535597</v>
      </c>
      <c r="BB55" s="32">
        <f t="shared" si="29"/>
        <v>1143.075065866049</v>
      </c>
      <c r="BC55" s="32"/>
    </row>
    <row r="56" spans="1:55" x14ac:dyDescent="0.25">
      <c r="A56" s="29">
        <v>46</v>
      </c>
      <c r="B56" s="32">
        <f t="shared" si="7"/>
        <v>863333.33333333163</v>
      </c>
      <c r="C56" s="32">
        <f t="shared" si="26"/>
        <v>11666.666666666666</v>
      </c>
      <c r="D56" s="32">
        <f t="shared" si="27"/>
        <v>9238.5416666666479</v>
      </c>
      <c r="E56" s="32"/>
      <c r="F56" s="32">
        <f t="shared" si="8"/>
        <v>0</v>
      </c>
      <c r="G56" s="32"/>
      <c r="H56" s="32"/>
      <c r="I56" s="32"/>
      <c r="J56" s="32"/>
      <c r="K56" s="32"/>
      <c r="L56" s="32">
        <f t="shared" si="9"/>
        <v>20905.208333333314</v>
      </c>
      <c r="M56" s="32">
        <f t="shared" si="10"/>
        <v>20905.208333333314</v>
      </c>
      <c r="N56" s="80">
        <v>45597</v>
      </c>
      <c r="O56" s="39">
        <f t="shared" si="0"/>
        <v>0.61666666666666548</v>
      </c>
      <c r="P56" s="39">
        <f t="shared" si="28"/>
        <v>0.6302114914935939</v>
      </c>
      <c r="Q56" s="39">
        <f t="shared" si="11"/>
        <v>0.60313288722314407</v>
      </c>
      <c r="R56" s="39">
        <f t="shared" si="16"/>
        <v>2.8174946199901584E-3</v>
      </c>
      <c r="S56" s="39">
        <f t="shared" si="22"/>
        <v>2.87942251072054E-4</v>
      </c>
      <c r="T56" s="39">
        <f t="shared" si="20"/>
        <v>1.7664804127491291E-4</v>
      </c>
      <c r="U56" s="39">
        <f t="shared" si="23"/>
        <v>2.3796519358112701E-2</v>
      </c>
      <c r="V56" s="12"/>
      <c r="W56" s="32">
        <f t="shared" si="17"/>
        <v>848980.96098967374</v>
      </c>
      <c r="X56" s="32">
        <f t="shared" si="2"/>
        <v>33315.127101357779</v>
      </c>
      <c r="Y56" s="32">
        <f t="shared" si="3"/>
        <v>882296.08809103153</v>
      </c>
      <c r="Z56" s="32">
        <f t="shared" si="4"/>
        <v>124698.67429223581</v>
      </c>
      <c r="AB56" s="32">
        <f t="shared" si="21"/>
        <v>8108.7786095803331</v>
      </c>
      <c r="AC56" s="32">
        <f t="shared" si="12"/>
        <v>-7647.9798251369357</v>
      </c>
      <c r="AD56" s="32">
        <f t="shared" si="18"/>
        <v>0</v>
      </c>
      <c r="AE56" s="59">
        <f t="shared" si="19"/>
        <v>0</v>
      </c>
      <c r="AF56" s="32">
        <f t="shared" si="24"/>
        <v>1063.3658694457554</v>
      </c>
      <c r="AG56" s="40">
        <f>IF(A56&gt;$D$6,"",SUM($AB$10:AE56)/($Y$10+Y56)*2/A56*12)</f>
        <v>5.1957746359591384E-2</v>
      </c>
      <c r="AH56" s="40">
        <f>IF(A56&gt;$D$6,"",SUM($AF$10:AF56)/($Y$10+Y56)*2/A56*12)</f>
        <v>-2.8506458137085626E-2</v>
      </c>
      <c r="AI56" s="32">
        <f t="shared" si="25"/>
        <v>19572.704752558464</v>
      </c>
      <c r="AQ56" s="32">
        <f>SUM(AB$10:AB56)</f>
        <v>456343.02974912472</v>
      </c>
      <c r="AR56" s="32">
        <f>SUM(AC$10:AC56)</f>
        <v>-460405.74511853821</v>
      </c>
      <c r="AS56" s="32">
        <f>SUM(AD$10:AD56)</f>
        <v>13860.000000000002</v>
      </c>
      <c r="AT56" s="32">
        <f>SUM(AE$10:AE56)</f>
        <v>217486.72445591306</v>
      </c>
      <c r="AU56" s="32">
        <f>SUM(AF$10:AF56)</f>
        <v>-124698.67429223581</v>
      </c>
      <c r="AW56" s="32">
        <f t="shared" si="13"/>
        <v>844386.04211240169</v>
      </c>
      <c r="AX56" s="32">
        <f t="shared" si="5"/>
        <v>3944.492467986222</v>
      </c>
      <c r="AY56" s="32">
        <f t="shared" si="5"/>
        <v>403.1191515008756</v>
      </c>
      <c r="AZ56" s="32">
        <f t="shared" si="5"/>
        <v>247.30725778487806</v>
      </c>
      <c r="BA56" s="32">
        <f t="shared" si="5"/>
        <v>33315.127101357779</v>
      </c>
      <c r="BB56" s="32">
        <f t="shared" si="29"/>
        <v>1129.7630570863148</v>
      </c>
      <c r="BC56" s="32"/>
    </row>
    <row r="57" spans="1:55" x14ac:dyDescent="0.25">
      <c r="A57" s="29">
        <v>47</v>
      </c>
      <c r="B57" s="32">
        <f t="shared" si="7"/>
        <v>851666.666666665</v>
      </c>
      <c r="C57" s="32">
        <f t="shared" si="26"/>
        <v>11666.666666666666</v>
      </c>
      <c r="D57" s="32">
        <f t="shared" si="27"/>
        <v>9115.3611111110913</v>
      </c>
      <c r="E57" s="32"/>
      <c r="F57" s="32">
        <f t="shared" si="8"/>
        <v>0</v>
      </c>
      <c r="G57" s="32"/>
      <c r="H57" s="32"/>
      <c r="I57" s="32"/>
      <c r="J57" s="32"/>
      <c r="K57" s="32"/>
      <c r="L57" s="32">
        <f t="shared" si="9"/>
        <v>20782.027777777759</v>
      </c>
      <c r="M57" s="32">
        <f t="shared" si="10"/>
        <v>20782.027777777759</v>
      </c>
      <c r="N57" s="80">
        <v>45627</v>
      </c>
      <c r="O57" s="39">
        <f t="shared" si="0"/>
        <v>0.60833333333333217</v>
      </c>
      <c r="P57" s="39">
        <f t="shared" si="28"/>
        <v>0.62202474637346139</v>
      </c>
      <c r="Q57" s="39">
        <f t="shared" si="11"/>
        <v>0.59487421925503403</v>
      </c>
      <c r="R57" s="39">
        <f t="shared" si="16"/>
        <v>2.7581745146524248E-3</v>
      </c>
      <c r="S57" s="39">
        <f t="shared" si="22"/>
        <v>2.8174946199901584E-4</v>
      </c>
      <c r="T57" s="39">
        <f t="shared" si="20"/>
        <v>1.727653506432324E-4</v>
      </c>
      <c r="U57" s="39">
        <f t="shared" si="23"/>
        <v>2.3937837791132632E-2</v>
      </c>
      <c r="V57" s="12"/>
      <c r="W57" s="32">
        <f t="shared" si="17"/>
        <v>837321.67201526021</v>
      </c>
      <c r="X57" s="32">
        <f t="shared" si="2"/>
        <v>33512.972907585681</v>
      </c>
      <c r="Y57" s="32">
        <f t="shared" si="3"/>
        <v>870834.64492284588</v>
      </c>
      <c r="Z57" s="32">
        <f t="shared" si="4"/>
        <v>123632.62304338708</v>
      </c>
      <c r="AB57" s="32">
        <f t="shared" si="21"/>
        <v>7998.9660273589507</v>
      </c>
      <c r="AC57" s="32">
        <f t="shared" si="12"/>
        <v>-7544.4075790796751</v>
      </c>
      <c r="AD57" s="32">
        <f t="shared" si="18"/>
        <v>0</v>
      </c>
      <c r="AE57" s="59">
        <f t="shared" si="19"/>
        <v>0</v>
      </c>
      <c r="AF57" s="32">
        <f t="shared" si="24"/>
        <v>1066.0512488487293</v>
      </c>
      <c r="AG57" s="40">
        <f>IF(A57&gt;$D$6,"",SUM($AB$10:AE57)/($Y$10+Y57)*2/A57*12)</f>
        <v>5.1211141571162536E-2</v>
      </c>
      <c r="AH57" s="40">
        <f>IF(A57&gt;$D$6,"",SUM($AF$10:AF57)/($Y$10+Y57)*2/A57*12)</f>
        <v>-2.7801034449389785E-2</v>
      </c>
      <c r="AI57" s="32">
        <f t="shared" si="25"/>
        <v>19460.409195544602</v>
      </c>
      <c r="AQ57" s="32">
        <f>SUM(AB$10:AB57)</f>
        <v>464341.99577648367</v>
      </c>
      <c r="AR57" s="32">
        <f>SUM(AC$10:AC57)</f>
        <v>-467950.15269761789</v>
      </c>
      <c r="AS57" s="32">
        <f>SUM(AD$10:AD57)</f>
        <v>13860.000000000002</v>
      </c>
      <c r="AT57" s="32">
        <f>SUM(AE$10:AE57)</f>
        <v>217486.72445591306</v>
      </c>
      <c r="AU57" s="32">
        <f>SUM(AF$10:AF57)</f>
        <v>-123632.62304338708</v>
      </c>
      <c r="AW57" s="32">
        <f t="shared" si="13"/>
        <v>832823.90695704764</v>
      </c>
      <c r="AX57" s="32">
        <f t="shared" si="5"/>
        <v>3861.4443205133948</v>
      </c>
      <c r="AY57" s="32">
        <f t="shared" si="5"/>
        <v>394.4492467986222</v>
      </c>
      <c r="AZ57" s="32">
        <f t="shared" si="5"/>
        <v>241.87149090052537</v>
      </c>
      <c r="BA57" s="32">
        <f t="shared" si="5"/>
        <v>33512.972907585681</v>
      </c>
      <c r="BB57" s="32">
        <f t="shared" si="29"/>
        <v>1116.3950837521406</v>
      </c>
      <c r="BC57" s="32"/>
    </row>
    <row r="58" spans="1:55" x14ac:dyDescent="0.25">
      <c r="A58" s="66">
        <v>48</v>
      </c>
      <c r="B58" s="67">
        <f t="shared" si="7"/>
        <v>839999.99999999837</v>
      </c>
      <c r="C58" s="67">
        <f t="shared" si="26"/>
        <v>11666.666666666666</v>
      </c>
      <c r="D58" s="67">
        <f t="shared" si="27"/>
        <v>8992.1805555555366</v>
      </c>
      <c r="E58" s="67"/>
      <c r="F58" s="67">
        <f t="shared" si="8"/>
        <v>0</v>
      </c>
      <c r="G58" s="67">
        <f>IF(B58&gt;0,B58*$J$1,0)</f>
        <v>4199.9999999999918</v>
      </c>
      <c r="H58" s="67">
        <f>IF(B58&gt;0,H46,0)</f>
        <v>6000</v>
      </c>
      <c r="I58" s="67"/>
      <c r="J58" s="67"/>
      <c r="K58" s="67"/>
      <c r="L58" s="67">
        <f t="shared" si="9"/>
        <v>30858.847222222197</v>
      </c>
      <c r="M58" s="67">
        <f t="shared" si="10"/>
        <v>24828.847222222201</v>
      </c>
      <c r="N58" s="80">
        <v>45658</v>
      </c>
      <c r="O58" s="39">
        <f t="shared" si="0"/>
        <v>0.59999999999999887</v>
      </c>
      <c r="P58" s="39">
        <f t="shared" si="28"/>
        <v>0.61383976241218541</v>
      </c>
      <c r="Q58" s="39">
        <f t="shared" si="11"/>
        <v>0.58661754434708335</v>
      </c>
      <c r="R58" s="39">
        <f t="shared" si="16"/>
        <v>2.7013008647901039E-3</v>
      </c>
      <c r="S58" s="39">
        <f t="shared" si="22"/>
        <v>2.758174514652425E-4</v>
      </c>
      <c r="T58" s="39">
        <f t="shared" si="20"/>
        <v>1.6904967719940951E-4</v>
      </c>
      <c r="U58" s="39">
        <f t="shared" si="23"/>
        <v>2.4076050071647218E-2</v>
      </c>
      <c r="V58" s="12"/>
      <c r="W58" s="32">
        <f t="shared" si="17"/>
        <v>825669.19727675337</v>
      </c>
      <c r="X58" s="32">
        <f t="shared" si="2"/>
        <v>33706.470100306105</v>
      </c>
      <c r="Y58" s="32">
        <f t="shared" si="3"/>
        <v>859375.66737705946</v>
      </c>
      <c r="Z58" s="32">
        <f t="shared" si="4"/>
        <v>122563.99347258793</v>
      </c>
      <c r="AB58" s="32">
        <f t="shared" si="21"/>
        <v>7889.2080143439516</v>
      </c>
      <c r="AC58" s="32">
        <f t="shared" si="12"/>
        <v>-7440.8868012162775</v>
      </c>
      <c r="AD58" s="32">
        <f t="shared" si="18"/>
        <v>0</v>
      </c>
      <c r="AE58" s="59">
        <f t="shared" si="19"/>
        <v>3657.7436668829168</v>
      </c>
      <c r="AF58" s="32">
        <f t="shared" si="24"/>
        <v>1068.6295707991521</v>
      </c>
      <c r="AG58" s="40">
        <f>IF(A58&gt;$D$6,"",SUM($AB$10:AE58)/($Y$10+Y58)*2/A58*12)</f>
        <v>5.1307234065227622E-2</v>
      </c>
      <c r="AH58" s="40">
        <f>IF(A58&gt;$D$6,"",SUM($AF$10:AF58)/($Y$10+Y58)*2/A58*12)</f>
        <v>-2.7123420695876168E-2</v>
      </c>
      <c r="AI58" s="32">
        <f t="shared" si="25"/>
        <v>23005.929227013286</v>
      </c>
      <c r="AQ58" s="32">
        <f>SUM(AB$10:AB58)</f>
        <v>472231.2037908276</v>
      </c>
      <c r="AR58" s="32">
        <f>SUM(AC$10:AC58)</f>
        <v>-475391.03949883417</v>
      </c>
      <c r="AS58" s="32">
        <f>SUM(AD$10:AD58)</f>
        <v>13860.000000000002</v>
      </c>
      <c r="AT58" s="32">
        <f>SUM(AE$10:AE58)</f>
        <v>221144.46812279598</v>
      </c>
      <c r="AU58" s="32">
        <f>SUM(AF$10:AF58)</f>
        <v>-122563.99347258793</v>
      </c>
      <c r="AW58" s="32">
        <f t="shared" si="13"/>
        <v>821264.56208591664</v>
      </c>
      <c r="AX58" s="32">
        <f t="shared" si="5"/>
        <v>3781.8212107061454</v>
      </c>
      <c r="AY58" s="32">
        <f t="shared" si="5"/>
        <v>386.14443205133949</v>
      </c>
      <c r="AZ58" s="32">
        <f t="shared" si="5"/>
        <v>236.6695480791733</v>
      </c>
      <c r="BA58" s="32">
        <f t="shared" si="5"/>
        <v>33706.470100306105</v>
      </c>
      <c r="BB58" s="32">
        <f t="shared" si="29"/>
        <v>1645.2288743286608</v>
      </c>
      <c r="BC58" s="32"/>
    </row>
    <row r="59" spans="1:55" x14ac:dyDescent="0.25">
      <c r="A59" s="29">
        <v>49</v>
      </c>
      <c r="B59" s="32">
        <f t="shared" si="7"/>
        <v>828333.33333333174</v>
      </c>
      <c r="C59" s="32">
        <f t="shared" si="26"/>
        <v>11666.666666666666</v>
      </c>
      <c r="D59" s="32">
        <f t="shared" si="27"/>
        <v>8868.9999999999818</v>
      </c>
      <c r="E59" s="32"/>
      <c r="F59" s="32">
        <f t="shared" si="8"/>
        <v>0</v>
      </c>
      <c r="G59" s="32"/>
      <c r="H59" s="32"/>
      <c r="I59" s="32"/>
      <c r="J59" s="32"/>
      <c r="K59" s="32"/>
      <c r="L59" s="32">
        <f t="shared" si="9"/>
        <v>20535.66666666665</v>
      </c>
      <c r="M59" s="32">
        <f t="shared" si="10"/>
        <v>20535.66666666665</v>
      </c>
      <c r="N59" s="80">
        <v>45689</v>
      </c>
      <c r="O59" s="39">
        <f t="shared" si="0"/>
        <v>0.59166666666666556</v>
      </c>
      <c r="P59" s="39">
        <f t="shared" si="28"/>
        <v>0.60565652835605444</v>
      </c>
      <c r="Q59" s="39">
        <f t="shared" si="11"/>
        <v>0.57836289260572959</v>
      </c>
      <c r="R59" s="39">
        <f t="shared" si="16"/>
        <v>2.6467253795599767E-3</v>
      </c>
      <c r="S59" s="39">
        <f t="shared" si="22"/>
        <v>2.7013008647901041E-4</v>
      </c>
      <c r="T59" s="39">
        <f t="shared" si="20"/>
        <v>1.6549047087914548E-4</v>
      </c>
      <c r="U59" s="39">
        <f t="shared" si="23"/>
        <v>2.4211289813406745E-2</v>
      </c>
      <c r="V59" s="12"/>
      <c r="W59" s="32">
        <f t="shared" si="17"/>
        <v>814023.33395970683</v>
      </c>
      <c r="X59" s="32">
        <f t="shared" si="2"/>
        <v>33895.805738769443</v>
      </c>
      <c r="Y59" s="32">
        <f t="shared" si="3"/>
        <v>847919.1396984763</v>
      </c>
      <c r="Z59" s="32">
        <f t="shared" si="4"/>
        <v>121492.88698068909</v>
      </c>
      <c r="AB59" s="32">
        <f t="shared" si="21"/>
        <v>7779.5032569747109</v>
      </c>
      <c r="AC59" s="32">
        <f t="shared" si="12"/>
        <v>-7337.4162526320288</v>
      </c>
      <c r="AD59" s="32">
        <f t="shared" si="18"/>
        <v>0</v>
      </c>
      <c r="AE59" s="59">
        <f t="shared" si="19"/>
        <v>0</v>
      </c>
      <c r="AF59" s="32">
        <f t="shared" si="24"/>
        <v>1071.1064918988413</v>
      </c>
      <c r="AG59" s="40">
        <f>IF(A59&gt;$D$6,"",SUM($AB$10:AE59)/($Y$10+Y59)*2/A59*12)</f>
        <v>5.0612624383674615E-2</v>
      </c>
      <c r="AH59" s="40">
        <f>IF(A59&gt;$D$6,"",SUM($AF$10:AF59)/($Y$10+Y59)*2/A59*12)</f>
        <v>-2.6471913114182923E-2</v>
      </c>
      <c r="AI59" s="32">
        <f t="shared" si="25"/>
        <v>19236.030935557879</v>
      </c>
      <c r="AQ59" s="32">
        <f>SUM(AB$10:AB59)</f>
        <v>480010.70704780228</v>
      </c>
      <c r="AR59" s="32">
        <f>SUM(AC$10:AC59)</f>
        <v>-482728.45575146622</v>
      </c>
      <c r="AS59" s="32">
        <f>SUM(AD$10:AD59)</f>
        <v>13860.000000000002</v>
      </c>
      <c r="AT59" s="32">
        <f>SUM(AE$10:AE59)</f>
        <v>221144.46812279598</v>
      </c>
      <c r="AU59" s="32">
        <f>SUM(AF$10:AF59)</f>
        <v>-121492.88698068909</v>
      </c>
      <c r="AW59" s="32">
        <f t="shared" si="13"/>
        <v>809708.04964802146</v>
      </c>
      <c r="AX59" s="32">
        <f t="shared" si="5"/>
        <v>3705.4155313839674</v>
      </c>
      <c r="AY59" s="32">
        <f t="shared" si="5"/>
        <v>378.18212107061458</v>
      </c>
      <c r="AZ59" s="32">
        <f t="shared" si="5"/>
        <v>231.68665923080368</v>
      </c>
      <c r="BA59" s="32">
        <f t="shared" si="5"/>
        <v>33895.805738769443</v>
      </c>
      <c r="BB59" s="32">
        <f t="shared" si="29"/>
        <v>1089.4967430252709</v>
      </c>
      <c r="BC59" s="32"/>
    </row>
    <row r="60" spans="1:55" x14ac:dyDescent="0.25">
      <c r="A60" s="29">
        <v>50</v>
      </c>
      <c r="B60" s="32">
        <f t="shared" si="7"/>
        <v>816666.66666666511</v>
      </c>
      <c r="C60" s="32">
        <f t="shared" si="26"/>
        <v>11666.666666666666</v>
      </c>
      <c r="D60" s="32">
        <f t="shared" si="27"/>
        <v>8745.8194444444252</v>
      </c>
      <c r="E60" s="32"/>
      <c r="F60" s="32">
        <f t="shared" si="8"/>
        <v>0</v>
      </c>
      <c r="G60" s="32"/>
      <c r="H60" s="32"/>
      <c r="I60" s="32"/>
      <c r="J60" s="32"/>
      <c r="K60" s="32"/>
      <c r="L60" s="32">
        <f t="shared" si="9"/>
        <v>20412.486111111091</v>
      </c>
      <c r="M60" s="32">
        <f t="shared" si="10"/>
        <v>20412.486111111091</v>
      </c>
      <c r="N60" s="80">
        <v>45717</v>
      </c>
      <c r="O60" s="39">
        <f t="shared" si="0"/>
        <v>0.58333333333333226</v>
      </c>
      <c r="P60" s="39">
        <f t="shared" si="28"/>
        <v>0.59747503405216584</v>
      </c>
      <c r="Q60" s="39">
        <f t="shared" si="11"/>
        <v>0.57011028975628431</v>
      </c>
      <c r="R60" s="39">
        <f t="shared" si="16"/>
        <v>2.5943115159280032E-3</v>
      </c>
      <c r="S60" s="39">
        <f t="shared" si="22"/>
        <v>2.646725379559977E-4</v>
      </c>
      <c r="T60" s="39">
        <f t="shared" si="20"/>
        <v>1.6207805188740623E-4</v>
      </c>
      <c r="U60" s="39">
        <f t="shared" si="23"/>
        <v>2.4343682190110062E-2</v>
      </c>
      <c r="V60" s="12"/>
      <c r="W60" s="32">
        <f t="shared" si="17"/>
        <v>802383.89260687807</v>
      </c>
      <c r="X60" s="32">
        <f t="shared" si="2"/>
        <v>34081.15506615409</v>
      </c>
      <c r="Y60" s="32">
        <f t="shared" si="3"/>
        <v>836465.04767303215</v>
      </c>
      <c r="Z60" s="32">
        <f t="shared" si="4"/>
        <v>120419.39970592146</v>
      </c>
      <c r="AB60" s="32">
        <f t="shared" si="21"/>
        <v>7669.8505182786348</v>
      </c>
      <c r="AC60" s="32">
        <f t="shared" si="12"/>
        <v>-7233.9947666479638</v>
      </c>
      <c r="AD60" s="32">
        <f t="shared" si="18"/>
        <v>0</v>
      </c>
      <c r="AE60" s="59">
        <f t="shared" si="19"/>
        <v>0</v>
      </c>
      <c r="AF60" s="32">
        <f t="shared" si="24"/>
        <v>1073.4872747676272</v>
      </c>
      <c r="AG60" s="40">
        <f>IF(A60&gt;$D$6,"",SUM($AB$10:AE60)/($Y$10+Y60)*2/A60*12)</f>
        <v>4.9947946290595222E-2</v>
      </c>
      <c r="AH60" s="40">
        <f>IF(A60&gt;$D$6,"",SUM($AF$10:AF60)/($Y$10+Y60)*2/A60*12)</f>
        <v>-2.5844943080591692E-2</v>
      </c>
      <c r="AI60" s="32">
        <f t="shared" si="25"/>
        <v>19123.94254372278</v>
      </c>
      <c r="AQ60" s="32">
        <f>SUM(AB$10:AB60)</f>
        <v>487680.55756608094</v>
      </c>
      <c r="AR60" s="32">
        <f>SUM(AC$10:AC60)</f>
        <v>-489962.4505181142</v>
      </c>
      <c r="AS60" s="32">
        <f>SUM(AD$10:AD60)</f>
        <v>13860.000000000002</v>
      </c>
      <c r="AT60" s="32">
        <f>SUM(AE$10:AE60)</f>
        <v>221144.46812279598</v>
      </c>
      <c r="AU60" s="32">
        <f>SUM(AF$10:AF60)</f>
        <v>-120419.39970592146</v>
      </c>
      <c r="AW60" s="32">
        <f t="shared" si="13"/>
        <v>798154.40565879806</v>
      </c>
      <c r="AX60" s="32">
        <f t="shared" si="5"/>
        <v>3632.0361222992046</v>
      </c>
      <c r="AY60" s="32">
        <f t="shared" si="5"/>
        <v>370.54155313839681</v>
      </c>
      <c r="AZ60" s="32">
        <f t="shared" si="5"/>
        <v>226.90927264236871</v>
      </c>
      <c r="BA60" s="32">
        <f t="shared" si="5"/>
        <v>34081.15506615409</v>
      </c>
      <c r="BB60" s="32">
        <f t="shared" si="29"/>
        <v>1075.9689261657904</v>
      </c>
      <c r="BC60" s="32"/>
    </row>
    <row r="61" spans="1:55" x14ac:dyDescent="0.25">
      <c r="A61" s="29">
        <v>51</v>
      </c>
      <c r="B61" s="32">
        <f t="shared" si="7"/>
        <v>804999.99999999849</v>
      </c>
      <c r="C61" s="32">
        <f t="shared" si="26"/>
        <v>11666.666666666666</v>
      </c>
      <c r="D61" s="32">
        <f t="shared" si="27"/>
        <v>8622.6388888888705</v>
      </c>
      <c r="E61" s="32"/>
      <c r="F61" s="32">
        <f t="shared" si="8"/>
        <v>0</v>
      </c>
      <c r="G61" s="32"/>
      <c r="H61" s="32"/>
      <c r="I61" s="32"/>
      <c r="J61" s="32"/>
      <c r="K61" s="32"/>
      <c r="L61" s="32">
        <f t="shared" si="9"/>
        <v>20289.305555555537</v>
      </c>
      <c r="M61" s="32">
        <f t="shared" si="10"/>
        <v>20289.305555555537</v>
      </c>
      <c r="N61" s="80">
        <v>45748</v>
      </c>
      <c r="O61" s="39">
        <f t="shared" si="0"/>
        <v>0.57499999999999896</v>
      </c>
      <c r="P61" s="39">
        <f t="shared" si="28"/>
        <v>0.58929527041293461</v>
      </c>
      <c r="Q61" s="39">
        <f t="shared" si="11"/>
        <v>0.56185975776906838</v>
      </c>
      <c r="R61" s="39">
        <f t="shared" si="16"/>
        <v>2.5439333378798165E-3</v>
      </c>
      <c r="S61" s="39">
        <f t="shared" si="22"/>
        <v>2.5943115159280034E-4</v>
      </c>
      <c r="T61" s="39">
        <f t="shared" si="20"/>
        <v>1.5880352277359861E-4</v>
      </c>
      <c r="U61" s="39">
        <f t="shared" si="23"/>
        <v>2.4473344631619987E-2</v>
      </c>
      <c r="V61" s="12"/>
      <c r="W61" s="32">
        <f t="shared" si="17"/>
        <v>790750.69609384052</v>
      </c>
      <c r="X61" s="32">
        <f t="shared" si="2"/>
        <v>34262.682484267978</v>
      </c>
      <c r="Y61" s="32">
        <f t="shared" si="3"/>
        <v>825013.3785781085</v>
      </c>
      <c r="Z61" s="32">
        <f t="shared" si="4"/>
        <v>119343.62288572996</v>
      </c>
      <c r="AB61" s="32">
        <f t="shared" si="21"/>
        <v>7560.2486331194086</v>
      </c>
      <c r="AC61" s="32">
        <f t="shared" si="12"/>
        <v>-7130.6212443391441</v>
      </c>
      <c r="AD61" s="32">
        <f t="shared" si="18"/>
        <v>0</v>
      </c>
      <c r="AE61" s="59">
        <f t="shared" si="19"/>
        <v>0</v>
      </c>
      <c r="AF61" s="32">
        <f t="shared" si="24"/>
        <v>1075.7768201915023</v>
      </c>
      <c r="AG61" s="40">
        <f>IF(A61&gt;$D$6,"",SUM($AB$10:AE61)/($Y$10+Y61)*2/A61*12)</f>
        <v>4.9311471388791162E-2</v>
      </c>
      <c r="AH61" s="40">
        <f>IF(A61&gt;$D$6,"",SUM($AF$10:AF61)/($Y$10+Y61)*2/A61*12)</f>
        <v>-2.5241063909149337E-2</v>
      </c>
      <c r="AI61" s="32">
        <f t="shared" si="25"/>
        <v>19011.917728043059</v>
      </c>
      <c r="AQ61" s="32">
        <f>SUM(AB$10:AB61)</f>
        <v>495240.80619920033</v>
      </c>
      <c r="AR61" s="32">
        <f>SUM(AC$10:AC61)</f>
        <v>-497093.07176245336</v>
      </c>
      <c r="AS61" s="32">
        <f>SUM(AD$10:AD61)</f>
        <v>13860.000000000002</v>
      </c>
      <c r="AT61" s="32">
        <f>SUM(AE$10:AE61)</f>
        <v>221144.46812279598</v>
      </c>
      <c r="AU61" s="32">
        <f>SUM(AF$10:AF61)</f>
        <v>-119343.62288572996</v>
      </c>
      <c r="AW61" s="32">
        <f t="shared" si="13"/>
        <v>786603.66087669577</v>
      </c>
      <c r="AX61" s="32">
        <f t="shared" si="5"/>
        <v>3561.506673031743</v>
      </c>
      <c r="AY61" s="32">
        <f t="shared" si="5"/>
        <v>363.20361222992045</v>
      </c>
      <c r="AZ61" s="32">
        <f t="shared" si="5"/>
        <v>222.32493188303806</v>
      </c>
      <c r="BA61" s="32">
        <f t="shared" si="5"/>
        <v>34262.682484267978</v>
      </c>
      <c r="BB61" s="32">
        <f t="shared" si="29"/>
        <v>1062.3902557694619</v>
      </c>
      <c r="BC61" s="32"/>
    </row>
    <row r="62" spans="1:55" x14ac:dyDescent="0.25">
      <c r="A62" s="29">
        <v>52</v>
      </c>
      <c r="B62" s="32">
        <f t="shared" si="7"/>
        <v>793333.33333333186</v>
      </c>
      <c r="C62" s="32">
        <f t="shared" si="26"/>
        <v>11666.666666666666</v>
      </c>
      <c r="D62" s="32">
        <f t="shared" si="27"/>
        <v>8499.4583333333157</v>
      </c>
      <c r="E62" s="32"/>
      <c r="F62" s="32">
        <f t="shared" si="8"/>
        <v>0</v>
      </c>
      <c r="G62" s="32"/>
      <c r="H62" s="32"/>
      <c r="I62" s="32"/>
      <c r="J62" s="32"/>
      <c r="K62" s="32"/>
      <c r="L62" s="32">
        <f t="shared" si="9"/>
        <v>20166.124999999982</v>
      </c>
      <c r="M62" s="32">
        <f t="shared" si="10"/>
        <v>20166.124999999982</v>
      </c>
      <c r="N62" s="80">
        <v>45778</v>
      </c>
      <c r="O62" s="39">
        <f t="shared" si="0"/>
        <v>0.56666666666666565</v>
      </c>
      <c r="P62" s="39">
        <f t="shared" si="28"/>
        <v>0.58111722938484245</v>
      </c>
      <c r="Q62" s="39">
        <f t="shared" si="11"/>
        <v>0.5536113154042257</v>
      </c>
      <c r="R62" s="39">
        <f t="shared" si="16"/>
        <v>2.4954745060342914E-3</v>
      </c>
      <c r="S62" s="39">
        <f t="shared" si="22"/>
        <v>2.5439333378798169E-4</v>
      </c>
      <c r="T62" s="39">
        <f t="shared" si="20"/>
        <v>1.5565869095568018E-4</v>
      </c>
      <c r="U62" s="39">
        <f t="shared" si="23"/>
        <v>2.4600387449838865E-2</v>
      </c>
      <c r="V62" s="12"/>
      <c r="W62" s="32">
        <f t="shared" si="17"/>
        <v>779123.57870900503</v>
      </c>
      <c r="X62" s="32">
        <f t="shared" si="2"/>
        <v>34440.54242977441</v>
      </c>
      <c r="Y62" s="32">
        <f t="shared" si="3"/>
        <v>813564.12113877945</v>
      </c>
      <c r="Z62" s="32">
        <f t="shared" si="4"/>
        <v>118265.64318947267</v>
      </c>
      <c r="AB62" s="32">
        <f t="shared" si="21"/>
        <v>7450.6965038520284</v>
      </c>
      <c r="AC62" s="32">
        <f t="shared" si="12"/>
        <v>-7027.2946504366037</v>
      </c>
      <c r="AD62" s="32">
        <f t="shared" si="18"/>
        <v>0</v>
      </c>
      <c r="AE62" s="59">
        <f t="shared" si="19"/>
        <v>0</v>
      </c>
      <c r="AF62" s="32">
        <f t="shared" si="24"/>
        <v>1077.9796962572873</v>
      </c>
      <c r="AG62" s="40">
        <f>IF(A62&gt;$D$6,"",SUM($AB$10:AE62)/($Y$10+Y62)*2/A62*12)</f>
        <v>4.8701604839083076E-2</v>
      </c>
      <c r="AH62" s="40">
        <f>IF(A62&gt;$D$6,"",SUM($AF$10:AF62)/($Y$10+Y62)*2/A62*12)</f>
        <v>-2.4658939169308884E-2</v>
      </c>
      <c r="AI62" s="32">
        <f t="shared" si="25"/>
        <v>18899.953943181084</v>
      </c>
      <c r="AQ62" s="32">
        <f>SUM(AB$10:AB62)</f>
        <v>502691.50270305236</v>
      </c>
      <c r="AR62" s="32">
        <f>SUM(AC$10:AC62)</f>
        <v>-504120.36641288997</v>
      </c>
      <c r="AS62" s="32">
        <f>SUM(AD$10:AD62)</f>
        <v>13860.000000000002</v>
      </c>
      <c r="AT62" s="32">
        <f>SUM(AE$10:AE62)</f>
        <v>221144.46812279598</v>
      </c>
      <c r="AU62" s="32">
        <f>SUM(AF$10:AF62)</f>
        <v>-118265.64318947267</v>
      </c>
      <c r="AW62" s="32">
        <f t="shared" si="13"/>
        <v>775055.84156591597</v>
      </c>
      <c r="AX62" s="32">
        <f t="shared" si="5"/>
        <v>3493.6643084480079</v>
      </c>
      <c r="AY62" s="32">
        <f t="shared" si="5"/>
        <v>356.15066730317437</v>
      </c>
      <c r="AZ62" s="32">
        <f t="shared" si="5"/>
        <v>217.92216733795226</v>
      </c>
      <c r="BA62" s="32">
        <f t="shared" si="5"/>
        <v>34440.54242977441</v>
      </c>
      <c r="BB62" s="32">
        <f t="shared" si="29"/>
        <v>1048.7618294812874</v>
      </c>
      <c r="BC62" s="32"/>
    </row>
    <row r="63" spans="1:55" x14ac:dyDescent="0.25">
      <c r="A63" s="29">
        <v>53</v>
      </c>
      <c r="B63" s="32">
        <f t="shared" si="7"/>
        <v>781666.66666666523</v>
      </c>
      <c r="C63" s="32">
        <f t="shared" si="26"/>
        <v>11666.666666666666</v>
      </c>
      <c r="D63" s="32">
        <f t="shared" si="27"/>
        <v>8376.277777777761</v>
      </c>
      <c r="E63" s="32"/>
      <c r="F63" s="32">
        <f t="shared" si="8"/>
        <v>0</v>
      </c>
      <c r="G63" s="32"/>
      <c r="H63" s="32"/>
      <c r="I63" s="32"/>
      <c r="J63" s="32"/>
      <c r="K63" s="32"/>
      <c r="L63" s="32">
        <f t="shared" si="9"/>
        <v>20042.944444444427</v>
      </c>
      <c r="M63" s="32">
        <f t="shared" si="10"/>
        <v>20042.944444444427</v>
      </c>
      <c r="N63" s="80">
        <v>45809</v>
      </c>
      <c r="O63" s="39">
        <f t="shared" si="0"/>
        <v>0.55833333333333235</v>
      </c>
      <c r="P63" s="39">
        <f t="shared" si="28"/>
        <v>0.57294090392114594</v>
      </c>
      <c r="Q63" s="39">
        <f t="shared" si="11"/>
        <v>0.54536497868706701</v>
      </c>
      <c r="R63" s="39">
        <f t="shared" si="16"/>
        <v>2.4488273805992372E-3</v>
      </c>
      <c r="S63" s="39">
        <f t="shared" si="22"/>
        <v>2.4954745060342916E-4</v>
      </c>
      <c r="T63" s="39">
        <f t="shared" si="20"/>
        <v>1.52636000272789E-4</v>
      </c>
      <c r="U63" s="39">
        <f t="shared" si="23"/>
        <v>2.472491440260341E-2</v>
      </c>
      <c r="V63" s="12"/>
      <c r="W63" s="32">
        <f t="shared" si="17"/>
        <v>767502.38532595953</v>
      </c>
      <c r="X63" s="32">
        <f t="shared" si="2"/>
        <v>34614.880163644775</v>
      </c>
      <c r="Y63" s="32">
        <f t="shared" si="3"/>
        <v>802117.26548960432</v>
      </c>
      <c r="Z63" s="32">
        <f t="shared" si="4"/>
        <v>117185.54302469824</v>
      </c>
      <c r="AB63" s="32">
        <f t="shared" si="21"/>
        <v>7341.1930963480972</v>
      </c>
      <c r="AC63" s="32">
        <f t="shared" si="12"/>
        <v>-6924.0140095785137</v>
      </c>
      <c r="AD63" s="32">
        <f t="shared" si="18"/>
        <v>0</v>
      </c>
      <c r="AE63" s="59">
        <f t="shared" si="19"/>
        <v>0</v>
      </c>
      <c r="AF63" s="32">
        <f t="shared" si="24"/>
        <v>1080.100164774427</v>
      </c>
      <c r="AG63" s="40">
        <f>IF(A63&gt;$D$6,"",SUM($AB$10:AE63)/($Y$10+Y63)*2/A63*12)</f>
        <v>4.8116872776166775E-2</v>
      </c>
      <c r="AH63" s="40">
        <f>IF(A63&gt;$D$6,"",SUM($AF$10:AF63)/($Y$10+Y63)*2/A63*12)</f>
        <v>-2.4097332321925995E-2</v>
      </c>
      <c r="AI63" s="32">
        <f t="shared" si="25"/>
        <v>18788.048745523221</v>
      </c>
      <c r="AQ63" s="32">
        <f>SUM(AB$10:AB63)</f>
        <v>510032.69579940045</v>
      </c>
      <c r="AR63" s="32">
        <f>SUM(AC$10:AC63)</f>
        <v>-511044.38042246847</v>
      </c>
      <c r="AS63" s="32">
        <f>SUM(AD$10:AD63)</f>
        <v>13860.000000000002</v>
      </c>
      <c r="AT63" s="32">
        <f>SUM(AE$10:AE63)</f>
        <v>221144.46812279598</v>
      </c>
      <c r="AU63" s="32">
        <f>SUM(AF$10:AF63)</f>
        <v>-117185.54302469824</v>
      </c>
      <c r="AW63" s="32">
        <f t="shared" si="13"/>
        <v>763510.97016189387</v>
      </c>
      <c r="AX63" s="32">
        <f t="shared" si="5"/>
        <v>3428.3583328389323</v>
      </c>
      <c r="AY63" s="32">
        <f t="shared" si="5"/>
        <v>349.36643084480085</v>
      </c>
      <c r="AZ63" s="32">
        <f t="shared" si="5"/>
        <v>213.6904003819046</v>
      </c>
      <c r="BA63" s="32">
        <f t="shared" si="5"/>
        <v>34614.880163644775</v>
      </c>
      <c r="BB63" s="32">
        <f t="shared" si="29"/>
        <v>1035.0846814296638</v>
      </c>
      <c r="BC63" s="32"/>
    </row>
    <row r="64" spans="1:55" x14ac:dyDescent="0.25">
      <c r="A64" s="29">
        <v>54</v>
      </c>
      <c r="B64" s="32">
        <f t="shared" si="7"/>
        <v>769999.9999999986</v>
      </c>
      <c r="C64" s="32">
        <f t="shared" si="26"/>
        <v>11666.666666666666</v>
      </c>
      <c r="D64" s="32">
        <f t="shared" si="27"/>
        <v>8253.0972222222063</v>
      </c>
      <c r="E64" s="32"/>
      <c r="F64" s="32">
        <f t="shared" si="8"/>
        <v>0</v>
      </c>
      <c r="G64" s="32"/>
      <c r="H64" s="32"/>
      <c r="I64" s="32"/>
      <c r="J64" s="32"/>
      <c r="K64" s="32"/>
      <c r="L64" s="32">
        <f t="shared" si="9"/>
        <v>19919.763888888872</v>
      </c>
      <c r="M64" s="32">
        <f t="shared" si="10"/>
        <v>19919.763888888872</v>
      </c>
      <c r="N64" s="80">
        <v>45839</v>
      </c>
      <c r="O64" s="39">
        <f t="shared" si="0"/>
        <v>0.54999999999999905</v>
      </c>
      <c r="P64" s="39">
        <f t="shared" si="28"/>
        <v>0.56476628795831163</v>
      </c>
      <c r="Q64" s="39">
        <f t="shared" si="11"/>
        <v>0.53712076132396647</v>
      </c>
      <c r="R64" s="39">
        <f t="shared" si="16"/>
        <v>2.403892223101532E-3</v>
      </c>
      <c r="S64" s="39">
        <f t="shared" si="22"/>
        <v>2.4488273805992376E-4</v>
      </c>
      <c r="T64" s="39">
        <f t="shared" si="20"/>
        <v>1.4972847036205748E-4</v>
      </c>
      <c r="U64" s="39">
        <f t="shared" si="23"/>
        <v>2.4847023202821641E-2</v>
      </c>
      <c r="V64" s="12"/>
      <c r="W64" s="32">
        <f t="shared" si="17"/>
        <v>755886.970657686</v>
      </c>
      <c r="X64" s="32">
        <f t="shared" si="2"/>
        <v>34785.832483950297</v>
      </c>
      <c r="Y64" s="32">
        <f t="shared" si="3"/>
        <v>790672.80314163631</v>
      </c>
      <c r="Z64" s="32">
        <f t="shared" si="4"/>
        <v>116103.40081943928</v>
      </c>
      <c r="AB64" s="32">
        <f t="shared" si="21"/>
        <v>7231.7374363586323</v>
      </c>
      <c r="AC64" s="32">
        <f t="shared" si="12"/>
        <v>-6820.7784028796887</v>
      </c>
      <c r="AD64" s="32">
        <f t="shared" si="18"/>
        <v>0</v>
      </c>
      <c r="AE64" s="59">
        <f t="shared" si="19"/>
        <v>0</v>
      </c>
      <c r="AF64" s="32">
        <f t="shared" si="24"/>
        <v>1082.1422052589623</v>
      </c>
      <c r="AG64" s="40">
        <f>IF(A64&gt;$D$6,"",SUM($AB$10:AE64)/($Y$10+Y64)*2/A64*12)</f>
        <v>4.755591112304236E-2</v>
      </c>
      <c r="AH64" s="40">
        <f>IF(A64&gt;$D$6,"",SUM($AF$10:AF64)/($Y$10+Y64)*2/A64*12)</f>
        <v>-2.3555097503061527E-2</v>
      </c>
      <c r="AI64" s="32">
        <f t="shared" si="25"/>
        <v>18676.199784326647</v>
      </c>
      <c r="AQ64" s="32">
        <f>SUM(AB$10:AB64)</f>
        <v>517264.43323575909</v>
      </c>
      <c r="AR64" s="32">
        <f>SUM(AC$10:AC64)</f>
        <v>-517865.15882534813</v>
      </c>
      <c r="AS64" s="32">
        <f>SUM(AD$10:AD64)</f>
        <v>13860.000000000002</v>
      </c>
      <c r="AT64" s="32">
        <f>SUM(AE$10:AE64)</f>
        <v>221144.46812279598</v>
      </c>
      <c r="AU64" s="32">
        <f>SUM(AF$10:AF64)</f>
        <v>-116103.40081943928</v>
      </c>
      <c r="AW64" s="32">
        <f t="shared" si="13"/>
        <v>751969.06585355301</v>
      </c>
      <c r="AX64" s="32">
        <f t="shared" si="5"/>
        <v>3365.4491123421449</v>
      </c>
      <c r="AY64" s="32">
        <f t="shared" si="5"/>
        <v>342.83583328389324</v>
      </c>
      <c r="AZ64" s="32">
        <f t="shared" si="5"/>
        <v>209.61985850688046</v>
      </c>
      <c r="BA64" s="32">
        <f t="shared" si="5"/>
        <v>34785.832483950297</v>
      </c>
      <c r="BB64" s="32">
        <f t="shared" si="29"/>
        <v>1021.359785863574</v>
      </c>
      <c r="BC64" s="32"/>
    </row>
    <row r="65" spans="1:55" x14ac:dyDescent="0.25">
      <c r="A65" s="29">
        <v>55</v>
      </c>
      <c r="B65" s="32">
        <f t="shared" si="7"/>
        <v>758333.33333333198</v>
      </c>
      <c r="C65" s="32">
        <f t="shared" si="26"/>
        <v>11666.666666666666</v>
      </c>
      <c r="D65" s="32">
        <f t="shared" si="27"/>
        <v>8129.9166666666506</v>
      </c>
      <c r="E65" s="32"/>
      <c r="F65" s="32">
        <f t="shared" si="8"/>
        <v>0</v>
      </c>
      <c r="G65" s="32"/>
      <c r="H65" s="32"/>
      <c r="I65" s="32"/>
      <c r="J65" s="32"/>
      <c r="K65" s="32"/>
      <c r="L65" s="32">
        <f t="shared" si="9"/>
        <v>19796.583333333318</v>
      </c>
      <c r="M65" s="32">
        <f t="shared" si="10"/>
        <v>19796.583333333318</v>
      </c>
      <c r="N65" s="80">
        <v>45870</v>
      </c>
      <c r="O65" s="39">
        <f t="shared" si="0"/>
        <v>0.54166666666666574</v>
      </c>
      <c r="P65" s="39">
        <f t="shared" si="28"/>
        <v>0.5565933763959775</v>
      </c>
      <c r="Q65" s="39">
        <f t="shared" si="11"/>
        <v>0.52887867506728414</v>
      </c>
      <c r="R65" s="39">
        <f t="shared" si="16"/>
        <v>2.3605764844360048E-3</v>
      </c>
      <c r="S65" s="39">
        <f t="shared" si="22"/>
        <v>2.4038922231015323E-4</v>
      </c>
      <c r="T65" s="39">
        <f t="shared" si="20"/>
        <v>1.4692964283595424E-4</v>
      </c>
      <c r="U65" s="39">
        <f t="shared" si="23"/>
        <v>2.4966805979111287E-2</v>
      </c>
      <c r="V65" s="12"/>
      <c r="W65" s="32">
        <f t="shared" si="17"/>
        <v>744277.19858361268</v>
      </c>
      <c r="X65" s="32">
        <f t="shared" si="2"/>
        <v>34953.528370755805</v>
      </c>
      <c r="Y65" s="32">
        <f t="shared" si="3"/>
        <v>779230.72695436853</v>
      </c>
      <c r="Z65" s="32">
        <f t="shared" si="4"/>
        <v>115019.29128271875</v>
      </c>
      <c r="AB65" s="32">
        <f t="shared" si="21"/>
        <v>7122.328606185195</v>
      </c>
      <c r="AC65" s="32">
        <f t="shared" si="12"/>
        <v>-6717.586964791878</v>
      </c>
      <c r="AD65" s="32">
        <f t="shared" si="18"/>
        <v>0</v>
      </c>
      <c r="AE65" s="59">
        <f t="shared" si="19"/>
        <v>0</v>
      </c>
      <c r="AF65" s="32">
        <f t="shared" si="24"/>
        <v>1084.1095367205271</v>
      </c>
      <c r="AG65" s="40">
        <f>IF(A65&gt;$D$6,"",SUM($AB$10:AE65)/($Y$10+Y65)*2/A65*12)</f>
        <v>4.701745562603174E-2</v>
      </c>
      <c r="AH65" s="40">
        <f>IF(A65&gt;$D$6,"",SUM($AF$10:AF65)/($Y$10+Y65)*2/A65*12)</f>
        <v>-2.3031171309813494E-2</v>
      </c>
      <c r="AI65" s="32">
        <f t="shared" si="25"/>
        <v>18564.404793452977</v>
      </c>
      <c r="AQ65" s="32">
        <f>SUM(AB$10:AB65)</f>
        <v>524386.7618419443</v>
      </c>
      <c r="AR65" s="32">
        <f>SUM(AC$10:AC65)</f>
        <v>-524582.74579014</v>
      </c>
      <c r="AS65" s="32">
        <f>SUM(AD$10:AD65)</f>
        <v>13860.000000000002</v>
      </c>
      <c r="AT65" s="32">
        <f>SUM(AE$10:AE65)</f>
        <v>221144.46812279598</v>
      </c>
      <c r="AU65" s="32">
        <f>SUM(AF$10:AF65)</f>
        <v>-115019.29128271875</v>
      </c>
      <c r="AW65" s="32">
        <f t="shared" si="13"/>
        <v>740430.14509419783</v>
      </c>
      <c r="AX65" s="32">
        <f t="shared" si="5"/>
        <v>3304.8070782104069</v>
      </c>
      <c r="AY65" s="32">
        <f t="shared" si="5"/>
        <v>336.54491123421451</v>
      </c>
      <c r="AZ65" s="32">
        <f t="shared" si="5"/>
        <v>205.70149997033593</v>
      </c>
      <c r="BA65" s="32">
        <f t="shared" si="5"/>
        <v>34953.528370755805</v>
      </c>
      <c r="BB65" s="32">
        <f t="shared" si="29"/>
        <v>1007.5880604814556</v>
      </c>
      <c r="BC65" s="32"/>
    </row>
    <row r="66" spans="1:55" x14ac:dyDescent="0.25">
      <c r="A66" s="29">
        <v>56</v>
      </c>
      <c r="B66" s="32">
        <f t="shared" si="7"/>
        <v>746666.66666666535</v>
      </c>
      <c r="C66" s="32">
        <f t="shared" si="26"/>
        <v>11666.666666666666</v>
      </c>
      <c r="D66" s="32">
        <f t="shared" si="27"/>
        <v>8006.7361111110949</v>
      </c>
      <c r="E66" s="32"/>
      <c r="F66" s="32">
        <f t="shared" si="8"/>
        <v>0</v>
      </c>
      <c r="G66" s="32"/>
      <c r="H66" s="32"/>
      <c r="I66" s="32"/>
      <c r="J66" s="32"/>
      <c r="K66" s="32"/>
      <c r="L66" s="32">
        <f t="shared" si="9"/>
        <v>19673.402777777759</v>
      </c>
      <c r="M66" s="32">
        <f t="shared" si="10"/>
        <v>19673.402777777759</v>
      </c>
      <c r="N66" s="80">
        <v>45901</v>
      </c>
      <c r="O66" s="39">
        <f t="shared" si="0"/>
        <v>0.53333333333333244</v>
      </c>
      <c r="P66" s="39">
        <f t="shared" si="28"/>
        <v>0.54842216508027342</v>
      </c>
      <c r="Q66" s="39">
        <f t="shared" si="11"/>
        <v>0.52063873003652983</v>
      </c>
      <c r="R66" s="39">
        <f t="shared" si="16"/>
        <v>2.3187941685338825E-3</v>
      </c>
      <c r="S66" s="39">
        <f t="shared" si="22"/>
        <v>2.3605764844360048E-4</v>
      </c>
      <c r="T66" s="39">
        <f t="shared" si="20"/>
        <v>1.4423353338609193E-4</v>
      </c>
      <c r="U66" s="39">
        <f t="shared" si="23"/>
        <v>2.508434969338005E-2</v>
      </c>
      <c r="V66" s="12"/>
      <c r="W66" s="32">
        <f t="shared" si="17"/>
        <v>732672.9415416508</v>
      </c>
      <c r="X66" s="32">
        <f t="shared" si="2"/>
        <v>35118.089570732067</v>
      </c>
      <c r="Y66" s="32">
        <f t="shared" si="3"/>
        <v>767791.03111238289</v>
      </c>
      <c r="Z66" s="32">
        <f t="shared" si="4"/>
        <v>113933.28564524744</v>
      </c>
      <c r="AB66" s="32">
        <f t="shared" si="21"/>
        <v>7012.9657416331675</v>
      </c>
      <c r="AC66" s="32">
        <f t="shared" si="12"/>
        <v>-6614.4388802301801</v>
      </c>
      <c r="AD66" s="32">
        <f t="shared" si="18"/>
        <v>0</v>
      </c>
      <c r="AE66" s="59">
        <f t="shared" si="19"/>
        <v>0</v>
      </c>
      <c r="AF66" s="32">
        <f t="shared" si="24"/>
        <v>1086.0056374713167</v>
      </c>
      <c r="AG66" s="40">
        <f>IF(A66&gt;$D$6,"",SUM($AB$10:AE66)/($Y$10+Y66)*2/A66*12)</f>
        <v>4.6500332957826407E-2</v>
      </c>
      <c r="AH66" s="40">
        <f>IF(A66&gt;$D$6,"",SUM($AF$10:AF66)/($Y$10+Y66)*2/A66*12)</f>
        <v>-2.2524565463196138E-2</v>
      </c>
      <c r="AI66" s="32">
        <f t="shared" si="25"/>
        <v>18452.661583618807</v>
      </c>
      <c r="AQ66" s="32">
        <f>SUM(AB$10:AB66)</f>
        <v>531399.72758357751</v>
      </c>
      <c r="AR66" s="32">
        <f>SUM(AC$10:AC66)</f>
        <v>-531197.18467037019</v>
      </c>
      <c r="AS66" s="32">
        <f>SUM(AD$10:AD66)</f>
        <v>13860.000000000002</v>
      </c>
      <c r="AT66" s="32">
        <f>SUM(AE$10:AE66)</f>
        <v>221144.46812279598</v>
      </c>
      <c r="AU66" s="32">
        <f>SUM(AF$10:AF66)</f>
        <v>-113933.28564524744</v>
      </c>
      <c r="AW66" s="32">
        <f t="shared" si="13"/>
        <v>728894.22205114178</v>
      </c>
      <c r="AX66" s="32">
        <f t="shared" si="5"/>
        <v>3246.3118359474356</v>
      </c>
      <c r="AY66" s="32">
        <f t="shared" si="5"/>
        <v>330.48070782104065</v>
      </c>
      <c r="AZ66" s="32">
        <f t="shared" si="5"/>
        <v>201.92694674052871</v>
      </c>
      <c r="BA66" s="32">
        <f t="shared" si="5"/>
        <v>35118.089570732067</v>
      </c>
      <c r="BB66" s="32">
        <f t="shared" si="29"/>
        <v>993.77036947792749</v>
      </c>
      <c r="BC66" s="32"/>
    </row>
    <row r="67" spans="1:55" x14ac:dyDescent="0.25">
      <c r="A67" s="29">
        <v>57</v>
      </c>
      <c r="B67" s="32">
        <f t="shared" si="7"/>
        <v>734999.99999999872</v>
      </c>
      <c r="C67" s="32">
        <f t="shared" si="26"/>
        <v>11666.666666666666</v>
      </c>
      <c r="D67" s="32">
        <f t="shared" si="27"/>
        <v>7883.5555555555402</v>
      </c>
      <c r="E67" s="32"/>
      <c r="F67" s="32">
        <f t="shared" si="8"/>
        <v>0</v>
      </c>
      <c r="G67" s="32"/>
      <c r="H67" s="32"/>
      <c r="I67" s="32"/>
      <c r="J67" s="32"/>
      <c r="K67" s="32"/>
      <c r="L67" s="32">
        <f t="shared" si="9"/>
        <v>19550.222222222204</v>
      </c>
      <c r="M67" s="32">
        <f t="shared" si="10"/>
        <v>19550.222222222204</v>
      </c>
      <c r="N67" s="80">
        <v>45931</v>
      </c>
      <c r="O67" s="39">
        <f t="shared" si="0"/>
        <v>0.52499999999999913</v>
      </c>
      <c r="P67" s="39">
        <f t="shared" si="28"/>
        <v>0.54025265079036311</v>
      </c>
      <c r="Q67" s="39">
        <f t="shared" si="11"/>
        <v>0.5124009350019112</v>
      </c>
      <c r="R67" s="39">
        <f t="shared" si="16"/>
        <v>2.2784652624434614E-3</v>
      </c>
      <c r="S67" s="39">
        <f t="shared" si="22"/>
        <v>2.3187941685338828E-4</v>
      </c>
      <c r="T67" s="39">
        <f t="shared" si="20"/>
        <v>1.4163458906616029E-4</v>
      </c>
      <c r="U67" s="39">
        <f t="shared" si="23"/>
        <v>2.5199736520088924E-2</v>
      </c>
      <c r="V67" s="12"/>
      <c r="W67" s="32">
        <f t="shared" si="17"/>
        <v>721074.07997838396</v>
      </c>
      <c r="X67" s="32">
        <f t="shared" si="2"/>
        <v>35279.631128124493</v>
      </c>
      <c r="Y67" s="32">
        <f t="shared" si="3"/>
        <v>756353.7111065085</v>
      </c>
      <c r="Z67" s="32">
        <f t="shared" si="4"/>
        <v>112845.45188209553</v>
      </c>
      <c r="AB67" s="32">
        <f t="shared" si="21"/>
        <v>6903.6480292238366</v>
      </c>
      <c r="AC67" s="32">
        <f t="shared" si="12"/>
        <v>-6511.3333819435575</v>
      </c>
      <c r="AD67" s="32">
        <f t="shared" si="18"/>
        <v>0</v>
      </c>
      <c r="AE67" s="59">
        <f t="shared" si="19"/>
        <v>0</v>
      </c>
      <c r="AF67" s="32">
        <f t="shared" si="24"/>
        <v>1087.8337631519098</v>
      </c>
      <c r="AG67" s="40">
        <f>IF(A67&gt;$D$6,"",SUM($AB$10:AE67)/($Y$10+Y67)*2/A67*12)</f>
        <v>4.6003452757418337E-2</v>
      </c>
      <c r="AH67" s="40">
        <f>IF(A67&gt;$D$6,"",SUM($AF$10:AF67)/($Y$10+Y67)*2/A67*12)</f>
        <v>-2.203436024059828E-2</v>
      </c>
      <c r="AI67" s="32">
        <f t="shared" si="25"/>
        <v>18340.96803509822</v>
      </c>
      <c r="AQ67" s="32">
        <f>SUM(AB$10:AB67)</f>
        <v>538303.37561280129</v>
      </c>
      <c r="AR67" s="32">
        <f>SUM(AC$10:AC67)</f>
        <v>-537708.51805231371</v>
      </c>
      <c r="AS67" s="32">
        <f>SUM(AD$10:AD67)</f>
        <v>13860.000000000002</v>
      </c>
      <c r="AT67" s="32">
        <f>SUM(AE$10:AE67)</f>
        <v>221144.46812279598</v>
      </c>
      <c r="AU67" s="32">
        <f>SUM(AF$10:AF67)</f>
        <v>-112845.45188209553</v>
      </c>
      <c r="AW67" s="32">
        <f t="shared" si="13"/>
        <v>717361.3090026757</v>
      </c>
      <c r="AX67" s="32">
        <f t="shared" si="5"/>
        <v>3189.8513674208461</v>
      </c>
      <c r="AY67" s="32">
        <f t="shared" si="5"/>
        <v>324.63118359474362</v>
      </c>
      <c r="AZ67" s="32">
        <f t="shared" si="5"/>
        <v>198.2884246926244</v>
      </c>
      <c r="BA67" s="32">
        <f t="shared" si="5"/>
        <v>35279.631128124493</v>
      </c>
      <c r="BB67" s="32">
        <f t="shared" si="29"/>
        <v>979.90752633170359</v>
      </c>
      <c r="BC67" s="32"/>
    </row>
    <row r="68" spans="1:55" x14ac:dyDescent="0.25">
      <c r="A68" s="29">
        <v>58</v>
      </c>
      <c r="B68" s="32">
        <f t="shared" si="7"/>
        <v>723333.33333333209</v>
      </c>
      <c r="C68" s="32">
        <f t="shared" si="26"/>
        <v>11666.666666666666</v>
      </c>
      <c r="D68" s="32">
        <f t="shared" si="27"/>
        <v>7760.3749999999854</v>
      </c>
      <c r="E68" s="32"/>
      <c r="F68" s="32">
        <f t="shared" si="8"/>
        <v>0</v>
      </c>
      <c r="G68" s="32"/>
      <c r="H68" s="32"/>
      <c r="I68" s="32"/>
      <c r="J68" s="32"/>
      <c r="K68" s="32"/>
      <c r="L68" s="32">
        <f t="shared" si="9"/>
        <v>19427.04166666665</v>
      </c>
      <c r="M68" s="32">
        <f t="shared" si="10"/>
        <v>19427.04166666665</v>
      </c>
      <c r="N68" s="80">
        <v>45962</v>
      </c>
      <c r="O68" s="39">
        <f t="shared" si="0"/>
        <v>0.51666666666666583</v>
      </c>
      <c r="P68" s="39">
        <f t="shared" si="28"/>
        <v>0.53208483122809858</v>
      </c>
      <c r="Q68" s="39">
        <f t="shared" si="11"/>
        <v>0.50416529763552653</v>
      </c>
      <c r="R68" s="39">
        <f t="shared" si="16"/>
        <v>2.2395152248739221E-3</v>
      </c>
      <c r="S68" s="39">
        <f t="shared" si="22"/>
        <v>2.2784652624434614E-4</v>
      </c>
      <c r="T68" s="39">
        <f t="shared" si="20"/>
        <v>1.3912765011203296E-4</v>
      </c>
      <c r="U68" s="39">
        <f t="shared" si="23"/>
        <v>2.5313044191341852E-2</v>
      </c>
      <c r="V68" s="12"/>
      <c r="W68" s="32">
        <f t="shared" si="17"/>
        <v>709480.50185145938</v>
      </c>
      <c r="X68" s="32">
        <f t="shared" si="2"/>
        <v>35438.261867878595</v>
      </c>
      <c r="Y68" s="32">
        <f t="shared" si="3"/>
        <v>744918.76371933799</v>
      </c>
      <c r="Z68" s="32">
        <f t="shared" si="4"/>
        <v>111755.85491894819</v>
      </c>
      <c r="AB68" s="32">
        <f t="shared" si="21"/>
        <v>6794.3747036444238</v>
      </c>
      <c r="AC68" s="32">
        <f t="shared" si="12"/>
        <v>-6408.2697481097775</v>
      </c>
      <c r="AD68" s="32">
        <f t="shared" si="18"/>
        <v>0</v>
      </c>
      <c r="AE68" s="59">
        <f t="shared" si="19"/>
        <v>0</v>
      </c>
      <c r="AF68" s="32">
        <f t="shared" si="24"/>
        <v>1089.5969631473417</v>
      </c>
      <c r="AG68" s="40">
        <f>IF(A68&gt;$D$6,"",SUM($AB$10:AE68)/($Y$10+Y68)*2/A68*12)</f>
        <v>4.5525800493855788E-2</v>
      </c>
      <c r="AH68" s="40">
        <f>IF(A68&gt;$D$6,"",SUM($AF$10:AF68)/($Y$10+Y68)*2/A68*12)</f>
        <v>-2.1559698585152491E-2</v>
      </c>
      <c r="AI68" s="32">
        <f t="shared" si="25"/>
        <v>18229.322090814938</v>
      </c>
      <c r="AQ68" s="32">
        <f>SUM(AB$10:AB68)</f>
        <v>545097.75031644572</v>
      </c>
      <c r="AR68" s="32">
        <f>SUM(AC$10:AC68)</f>
        <v>-544116.78780042345</v>
      </c>
      <c r="AS68" s="32">
        <f>SUM(AD$10:AD68)</f>
        <v>13860.000000000002</v>
      </c>
      <c r="AT68" s="32">
        <f>SUM(AE$10:AE68)</f>
        <v>221144.46812279598</v>
      </c>
      <c r="AU68" s="32">
        <f>SUM(AF$10:AF68)</f>
        <v>-111755.85491894819</v>
      </c>
      <c r="AW68" s="32">
        <f t="shared" si="13"/>
        <v>705831.41668973712</v>
      </c>
      <c r="AX68" s="32">
        <f t="shared" si="5"/>
        <v>3135.3213148234909</v>
      </c>
      <c r="AY68" s="32">
        <f t="shared" si="5"/>
        <v>318.98513674208459</v>
      </c>
      <c r="AZ68" s="32">
        <f t="shared" si="5"/>
        <v>194.77871015684613</v>
      </c>
      <c r="BA68" s="32">
        <f t="shared" si="5"/>
        <v>35438.261867878595</v>
      </c>
      <c r="BB68" s="32">
        <f t="shared" si="29"/>
        <v>966.00029635556166</v>
      </c>
      <c r="BC68" s="32"/>
    </row>
    <row r="69" spans="1:55" x14ac:dyDescent="0.25">
      <c r="A69" s="29">
        <v>59</v>
      </c>
      <c r="B69" s="32">
        <f t="shared" si="7"/>
        <v>711666.66666666546</v>
      </c>
      <c r="C69" s="32">
        <f t="shared" si="26"/>
        <v>11666.666666666666</v>
      </c>
      <c r="D69" s="32">
        <f t="shared" si="27"/>
        <v>7637.1944444444298</v>
      </c>
      <c r="E69" s="32"/>
      <c r="F69" s="32">
        <f t="shared" si="8"/>
        <v>0</v>
      </c>
      <c r="G69" s="32"/>
      <c r="H69" s="32"/>
      <c r="I69" s="32"/>
      <c r="J69" s="32"/>
      <c r="K69" s="32"/>
      <c r="L69" s="32">
        <f t="shared" si="9"/>
        <v>19303.861111111095</v>
      </c>
      <c r="M69" s="32">
        <f t="shared" si="10"/>
        <v>19303.861111111095</v>
      </c>
      <c r="N69" s="80">
        <v>45992</v>
      </c>
      <c r="O69" s="39">
        <f t="shared" si="0"/>
        <v>0.50833333333333253</v>
      </c>
      <c r="P69" s="39">
        <f t="shared" si="28"/>
        <v>0.52391870501070459</v>
      </c>
      <c r="Q69" s="39">
        <f t="shared" si="11"/>
        <v>0.49593182473471487</v>
      </c>
      <c r="R69" s="39">
        <f t="shared" si="16"/>
        <v>2.2018745263242562E-3</v>
      </c>
      <c r="S69" s="39">
        <f t="shared" si="22"/>
        <v>2.239515224873922E-4</v>
      </c>
      <c r="T69" s="39">
        <f t="shared" si="20"/>
        <v>1.3670791574660768E-4</v>
      </c>
      <c r="U69" s="39">
        <f t="shared" si="23"/>
        <v>2.5424346311431478E-2</v>
      </c>
      <c r="V69" s="12"/>
      <c r="W69" s="32">
        <f t="shared" si="17"/>
        <v>697892.10217898234</v>
      </c>
      <c r="X69" s="32">
        <f t="shared" si="2"/>
        <v>35594.084836004069</v>
      </c>
      <c r="Y69" s="32">
        <f t="shared" si="3"/>
        <v>733486.18701498641</v>
      </c>
      <c r="Z69" s="32">
        <f t="shared" si="4"/>
        <v>110664.5568234001</v>
      </c>
      <c r="AB69" s="32">
        <f t="shared" si="21"/>
        <v>6685.1450454174501</v>
      </c>
      <c r="AC69" s="32">
        <f t="shared" si="12"/>
        <v>-6305.2473001372173</v>
      </c>
      <c r="AD69" s="32">
        <f t="shared" si="18"/>
        <v>0</v>
      </c>
      <c r="AE69" s="59">
        <f t="shared" si="19"/>
        <v>0</v>
      </c>
      <c r="AF69" s="32">
        <f t="shared" si="24"/>
        <v>1091.2980955480889</v>
      </c>
      <c r="AG69" s="40">
        <f>IF(A69&gt;$D$6,"",SUM($AB$10:AE69)/($Y$10+Y69)*2/A69*12)</f>
        <v>4.5066431056095702E-2</v>
      </c>
      <c r="AH69" s="40">
        <f>IF(A69&gt;$D$6,"",SUM($AF$10:AF69)/($Y$10+Y69)*2/A69*12)</f>
        <v>-2.109978081189114E-2</v>
      </c>
      <c r="AI69" s="32">
        <f t="shared" si="25"/>
        <v>18117.721749769029</v>
      </c>
      <c r="AQ69" s="32">
        <f>SUM(AB$10:AB69)</f>
        <v>551782.89536186319</v>
      </c>
      <c r="AR69" s="32">
        <f>SUM(AC$10:AC69)</f>
        <v>-550422.03510056064</v>
      </c>
      <c r="AS69" s="32">
        <f>SUM(AD$10:AD69)</f>
        <v>13860.000000000002</v>
      </c>
      <c r="AT69" s="32">
        <f>SUM(AE$10:AE69)</f>
        <v>221144.46812279598</v>
      </c>
      <c r="AU69" s="32">
        <f>SUM(AF$10:AF69)</f>
        <v>-110664.5568234001</v>
      </c>
      <c r="AW69" s="32">
        <f t="shared" si="13"/>
        <v>694304.55462860083</v>
      </c>
      <c r="AX69" s="32">
        <f t="shared" si="5"/>
        <v>3082.6243368539585</v>
      </c>
      <c r="AY69" s="32">
        <f t="shared" si="5"/>
        <v>313.53213148234909</v>
      </c>
      <c r="AZ69" s="32">
        <f t="shared" si="5"/>
        <v>191.39108204525076</v>
      </c>
      <c r="BA69" s="32">
        <f t="shared" si="5"/>
        <v>35594.084836004069</v>
      </c>
      <c r="BB69" s="32">
        <f t="shared" si="29"/>
        <v>952.0493990269797</v>
      </c>
      <c r="BC69" s="32"/>
    </row>
    <row r="70" spans="1:55" x14ac:dyDescent="0.25">
      <c r="A70" s="66">
        <v>60</v>
      </c>
      <c r="B70" s="67">
        <f t="shared" si="7"/>
        <v>699999.99999999884</v>
      </c>
      <c r="C70" s="67">
        <f t="shared" si="26"/>
        <v>11666.666666666666</v>
      </c>
      <c r="D70" s="67">
        <f t="shared" si="27"/>
        <v>7514.013888888875</v>
      </c>
      <c r="E70" s="68"/>
      <c r="F70" s="67">
        <f t="shared" si="8"/>
        <v>0</v>
      </c>
      <c r="G70" s="67">
        <f>IF(B70&gt;0,B70*$J$1,0)</f>
        <v>3499.9999999999941</v>
      </c>
      <c r="H70" s="67">
        <f>IF(B70&gt;0,H58,0)</f>
        <v>6000</v>
      </c>
      <c r="I70" s="67"/>
      <c r="J70" s="67"/>
      <c r="K70" s="67"/>
      <c r="L70" s="67">
        <f t="shared" si="9"/>
        <v>28680.680555555533</v>
      </c>
      <c r="M70" s="67">
        <f t="shared" si="10"/>
        <v>23105.680555555537</v>
      </c>
      <c r="N70" s="80">
        <v>46023</v>
      </c>
      <c r="O70" s="39">
        <f t="shared" si="0"/>
        <v>0.49999999999999917</v>
      </c>
      <c r="P70" s="39">
        <f t="shared" si="28"/>
        <v>0.51575427166643317</v>
      </c>
      <c r="Q70" s="39">
        <f t="shared" si="11"/>
        <v>0.48770052242145195</v>
      </c>
      <c r="R70" s="39">
        <f t="shared" si="16"/>
        <v>2.1654782348276154E-3</v>
      </c>
      <c r="S70" s="39">
        <f t="shared" si="22"/>
        <v>2.2018745263242562E-4</v>
      </c>
      <c r="T70" s="39">
        <f t="shared" si="20"/>
        <v>1.3437091349243532E-4</v>
      </c>
      <c r="U70" s="39">
        <f t="shared" si="23"/>
        <v>2.5533712644028764E-2</v>
      </c>
      <c r="V70" s="12"/>
      <c r="W70" s="32">
        <f t="shared" si="17"/>
        <v>686308.78263136616</v>
      </c>
      <c r="X70" s="32">
        <f t="shared" si="2"/>
        <v>35747.197701640267</v>
      </c>
      <c r="Y70" s="32">
        <f t="shared" si="3"/>
        <v>722055.98033300648</v>
      </c>
      <c r="Z70" s="32">
        <f t="shared" si="4"/>
        <v>109571.61698260436</v>
      </c>
      <c r="AB70" s="32">
        <f t="shared" si="21"/>
        <v>6575.9583787728316</v>
      </c>
      <c r="AC70" s="32">
        <f t="shared" si="12"/>
        <v>-6202.2654006578814</v>
      </c>
      <c r="AD70" s="32">
        <f t="shared" si="18"/>
        <v>0</v>
      </c>
      <c r="AE70" s="59">
        <f t="shared" si="19"/>
        <v>3434.2873230719019</v>
      </c>
      <c r="AF70" s="32">
        <f t="shared" si="24"/>
        <v>1092.9398407957342</v>
      </c>
      <c r="AG70" s="40">
        <f>IF(A70&gt;$D$6,"",SUM($AB$10:AE70)/($Y$10+Y70)*2/A70*12)</f>
        <v>4.5271813922193649E-2</v>
      </c>
      <c r="AH70" s="40">
        <f>IF(A70&gt;$D$6,"",SUM($AF$10:AF70)/($Y$10+Y70)*2/A70*12)</f>
        <v>-2.0653859841229954E-2</v>
      </c>
      <c r="AI70" s="32">
        <f t="shared" si="25"/>
        <v>21440.452383824671</v>
      </c>
      <c r="AQ70" s="32">
        <f>SUM(AB$10:AB70)</f>
        <v>558358.85374063603</v>
      </c>
      <c r="AR70" s="32">
        <f>SUM(AC$10:AC70)</f>
        <v>-556624.30050121853</v>
      </c>
      <c r="AS70" s="32">
        <f>SUM(AD$10:AD70)</f>
        <v>13860.000000000002</v>
      </c>
      <c r="AT70" s="32">
        <f>SUM(AE$10:AE70)</f>
        <v>224578.75544586789</v>
      </c>
      <c r="AU70" s="32">
        <f>SUM(AF$10:AF70)</f>
        <v>-109571.61698260436</v>
      </c>
      <c r="AW70" s="32">
        <f t="shared" si="13"/>
        <v>682780.73139003268</v>
      </c>
      <c r="AX70" s="32">
        <f t="shared" si="5"/>
        <v>3031.6695287586617</v>
      </c>
      <c r="AY70" s="32">
        <f t="shared" si="5"/>
        <v>308.26243368539588</v>
      </c>
      <c r="AZ70" s="32">
        <f t="shared" si="5"/>
        <v>188.11927888940943</v>
      </c>
      <c r="BA70" s="32">
        <f t="shared" si="5"/>
        <v>35747.197701640267</v>
      </c>
      <c r="BB70" s="32">
        <f t="shared" si="29"/>
        <v>1003.7681870441352</v>
      </c>
      <c r="BC70" s="32"/>
    </row>
    <row r="71" spans="1:55" x14ac:dyDescent="0.25">
      <c r="A71" s="29">
        <v>61</v>
      </c>
      <c r="B71" s="32">
        <f t="shared" si="7"/>
        <v>688333.33333333221</v>
      </c>
      <c r="C71" s="32">
        <f t="shared" si="26"/>
        <v>11666.666666666666</v>
      </c>
      <c r="D71" s="32">
        <f t="shared" si="27"/>
        <v>7390.8333333333203</v>
      </c>
      <c r="E71" s="32"/>
      <c r="F71" s="32">
        <f t="shared" si="8"/>
        <v>0</v>
      </c>
      <c r="G71" s="32"/>
      <c r="H71" s="32"/>
      <c r="I71" s="32"/>
      <c r="J71" s="32"/>
      <c r="K71" s="32"/>
      <c r="L71" s="32">
        <f t="shared" si="9"/>
        <v>19057.499999999985</v>
      </c>
      <c r="M71" s="32">
        <f t="shared" si="10"/>
        <v>19057.499999999985</v>
      </c>
      <c r="N71" s="80">
        <v>46054</v>
      </c>
      <c r="O71" s="39">
        <f t="shared" si="0"/>
        <v>0.49166666666666586</v>
      </c>
      <c r="P71" s="39">
        <f t="shared" si="28"/>
        <v>0.5075915316331574</v>
      </c>
      <c r="Q71" s="39">
        <f t="shared" si="11"/>
        <v>0.47947139632115804</v>
      </c>
      <c r="R71" s="39">
        <f t="shared" si="16"/>
        <v>2.1302656421144247E-3</v>
      </c>
      <c r="S71" s="39">
        <f t="shared" si="22"/>
        <v>2.1654782348276154E-4</v>
      </c>
      <c r="T71" s="39">
        <f t="shared" si="20"/>
        <v>1.3211247157945537E-4</v>
      </c>
      <c r="U71" s="39">
        <f t="shared" si="23"/>
        <v>2.5641209374822713E-2</v>
      </c>
      <c r="V71" s="12"/>
      <c r="W71" s="32">
        <f t="shared" si="17"/>
        <v>674730.45116166852</v>
      </c>
      <c r="X71" s="32">
        <f t="shared" si="2"/>
        <v>35897.6931247518</v>
      </c>
      <c r="Y71" s="32">
        <f t="shared" si="3"/>
        <v>710628.14428642031</v>
      </c>
      <c r="Z71" s="32">
        <f t="shared" si="4"/>
        <v>108477.09226846693</v>
      </c>
      <c r="AB71" s="32">
        <f t="shared" si="21"/>
        <v>6466.8140697079962</v>
      </c>
      <c r="AC71" s="32">
        <f t="shared" si="12"/>
        <v>-6099.3234516977545</v>
      </c>
      <c r="AD71" s="32">
        <f t="shared" si="18"/>
        <v>0</v>
      </c>
      <c r="AE71" s="59">
        <f t="shared" si="19"/>
        <v>0</v>
      </c>
      <c r="AF71" s="32">
        <f t="shared" si="24"/>
        <v>1094.5247141374275</v>
      </c>
      <c r="AG71" s="40">
        <f>IF(A71&gt;$D$6,"",SUM($AB$10:AE71)/($Y$10+Y71)*2/A71*12)</f>
        <v>4.4839259469162271E-2</v>
      </c>
      <c r="AH71" s="40">
        <f>IF(A71&gt;$D$6,"",SUM($AF$10:AF71)/($Y$10+Y71)*2/A71*12)</f>
        <v>-2.0221236899412794E-2</v>
      </c>
      <c r="AI71" s="32">
        <f t="shared" si="25"/>
        <v>17894.650116294157</v>
      </c>
      <c r="AQ71" s="32">
        <f>SUM(AB$10:AB71)</f>
        <v>564825.66781034402</v>
      </c>
      <c r="AR71" s="32">
        <f>SUM(AC$10:AC71)</f>
        <v>-562723.62395291624</v>
      </c>
      <c r="AS71" s="32">
        <f>SUM(AD$10:AD71)</f>
        <v>13860.000000000002</v>
      </c>
      <c r="AT71" s="32">
        <f>SUM(AE$10:AE71)</f>
        <v>224578.75544586789</v>
      </c>
      <c r="AU71" s="32">
        <f>SUM(AF$10:AF71)</f>
        <v>-108477.09226846693</v>
      </c>
      <c r="AW71" s="32">
        <f t="shared" si="13"/>
        <v>671259.95484962128</v>
      </c>
      <c r="AX71" s="32">
        <f t="shared" si="5"/>
        <v>2982.3718989601944</v>
      </c>
      <c r="AY71" s="32">
        <f t="shared" si="5"/>
        <v>303.16695287586617</v>
      </c>
      <c r="AZ71" s="32">
        <f t="shared" si="5"/>
        <v>184.95746021123753</v>
      </c>
      <c r="BA71" s="32">
        <f t="shared" si="5"/>
        <v>35897.6931247518</v>
      </c>
      <c r="BB71" s="32">
        <f t="shared" si="29"/>
        <v>924.01926362532413</v>
      </c>
      <c r="BC71" s="32"/>
    </row>
    <row r="72" spans="1:55" x14ac:dyDescent="0.25">
      <c r="A72" s="29">
        <v>62</v>
      </c>
      <c r="B72" s="32">
        <f t="shared" si="7"/>
        <v>676666.66666666558</v>
      </c>
      <c r="C72" s="32">
        <f t="shared" si="26"/>
        <v>11666.666666666666</v>
      </c>
      <c r="D72" s="32">
        <f t="shared" si="27"/>
        <v>7267.6527777777656</v>
      </c>
      <c r="E72" s="32"/>
      <c r="F72" s="32">
        <f t="shared" si="8"/>
        <v>0</v>
      </c>
      <c r="G72" s="32"/>
      <c r="H72" s="32"/>
      <c r="I72" s="32"/>
      <c r="J72" s="32"/>
      <c r="K72" s="32"/>
      <c r="L72" s="32">
        <f t="shared" si="9"/>
        <v>18934.319444444431</v>
      </c>
      <c r="M72" s="32">
        <f t="shared" si="10"/>
        <v>18934.319444444431</v>
      </c>
      <c r="N72" s="80">
        <v>46082</v>
      </c>
      <c r="O72" s="39">
        <f t="shared" si="0"/>
        <v>0.48333333333333256</v>
      </c>
      <c r="P72" s="39">
        <f t="shared" si="28"/>
        <v>0.49943048625989017</v>
      </c>
      <c r="Q72" s="39">
        <f t="shared" si="11"/>
        <v>0.47124445172382901</v>
      </c>
      <c r="R72" s="39">
        <f t="shared" si="16"/>
        <v>2.0961799256737222E-3</v>
      </c>
      <c r="S72" s="39">
        <f t="shared" si="22"/>
        <v>2.1302656421144246E-4</v>
      </c>
      <c r="T72" s="39">
        <f t="shared" si="20"/>
        <v>1.2992869408965692E-4</v>
      </c>
      <c r="U72" s="39">
        <f t="shared" si="23"/>
        <v>2.5746899352086277E-2</v>
      </c>
      <c r="V72" s="12"/>
      <c r="W72" s="32">
        <f t="shared" si="17"/>
        <v>663157.02167092543</v>
      </c>
      <c r="X72" s="32">
        <f t="shared" si="2"/>
        <v>36045.659092920789</v>
      </c>
      <c r="Y72" s="32">
        <f t="shared" si="3"/>
        <v>699202.68076384626</v>
      </c>
      <c r="Z72" s="32">
        <f t="shared" si="4"/>
        <v>107381.03719146996</v>
      </c>
      <c r="AB72" s="32">
        <f t="shared" si="21"/>
        <v>6357.711524222892</v>
      </c>
      <c r="AC72" s="32">
        <f t="shared" si="12"/>
        <v>-5996.4208930121204</v>
      </c>
      <c r="AD72" s="32">
        <f t="shared" si="18"/>
        <v>0</v>
      </c>
      <c r="AE72" s="59">
        <f t="shared" si="19"/>
        <v>0</v>
      </c>
      <c r="AF72" s="32">
        <f t="shared" si="24"/>
        <v>1096.0550769969705</v>
      </c>
      <c r="AG72" s="40">
        <f>IF(A72&gt;$D$6,"",SUM($AB$10:AE72)/($Y$10+Y72)*2/A72*12)</f>
        <v>4.4422781451574397E-2</v>
      </c>
      <c r="AH72" s="40">
        <f>IF(A72&gt;$D$6,"",SUM($AF$10:AF72)/($Y$10+Y72)*2/A72*12)</f>
        <v>-1.9801257633326935E-2</v>
      </c>
      <c r="AI72" s="32">
        <f t="shared" si="25"/>
        <v>17783.17504679694</v>
      </c>
      <c r="AQ72" s="32">
        <f>SUM(AB$10:AB72)</f>
        <v>571183.37933456688</v>
      </c>
      <c r="AR72" s="32">
        <f>SUM(AC$10:AC72)</f>
        <v>-568720.04484592832</v>
      </c>
      <c r="AS72" s="32">
        <f>SUM(AD$10:AD72)</f>
        <v>13860.000000000002</v>
      </c>
      <c r="AT72" s="32">
        <f>SUM(AE$10:AE72)</f>
        <v>224578.75544586789</v>
      </c>
      <c r="AU72" s="32">
        <f>SUM(AF$10:AF72)</f>
        <v>-107381.03719146996</v>
      </c>
      <c r="AW72" s="32">
        <f t="shared" si="13"/>
        <v>659742.23241336062</v>
      </c>
      <c r="AX72" s="32">
        <f t="shared" si="5"/>
        <v>2934.651895943211</v>
      </c>
      <c r="AY72" s="32">
        <f t="shared" si="5"/>
        <v>298.23718989601946</v>
      </c>
      <c r="AZ72" s="32">
        <f t="shared" si="5"/>
        <v>181.9001717255197</v>
      </c>
      <c r="BA72" s="32">
        <f t="shared" si="5"/>
        <v>36045.659092920789</v>
      </c>
      <c r="BB72" s="32">
        <f t="shared" si="29"/>
        <v>909.94125355487358</v>
      </c>
      <c r="BC72" s="32"/>
    </row>
    <row r="73" spans="1:55" x14ac:dyDescent="0.25">
      <c r="A73" s="29">
        <v>63</v>
      </c>
      <c r="B73" s="32">
        <f t="shared" si="7"/>
        <v>664999.99999999895</v>
      </c>
      <c r="C73" s="32">
        <f t="shared" si="26"/>
        <v>11666.666666666666</v>
      </c>
      <c r="D73" s="32">
        <f t="shared" si="27"/>
        <v>7144.472222222209</v>
      </c>
      <c r="E73" s="32"/>
      <c r="F73" s="32">
        <f t="shared" si="8"/>
        <v>0</v>
      </c>
      <c r="G73" s="32"/>
      <c r="H73" s="32"/>
      <c r="I73" s="32"/>
      <c r="J73" s="32"/>
      <c r="K73" s="32"/>
      <c r="L73" s="32">
        <f t="shared" si="9"/>
        <v>18811.138888888876</v>
      </c>
      <c r="M73" s="32">
        <f t="shared" si="10"/>
        <v>18811.138888888876</v>
      </c>
      <c r="N73" s="80">
        <v>46113</v>
      </c>
      <c r="O73" s="39">
        <f t="shared" si="0"/>
        <v>0.47499999999999926</v>
      </c>
      <c r="P73" s="39">
        <f t="shared" si="28"/>
        <v>0.4912711378112446</v>
      </c>
      <c r="Q73" s="39">
        <f t="shared" si="11"/>
        <v>0.46301969373004503</v>
      </c>
      <c r="R73" s="39">
        <f t="shared" si="16"/>
        <v>2.0631678427473609E-3</v>
      </c>
      <c r="S73" s="39">
        <f t="shared" si="22"/>
        <v>2.0961799256737226E-4</v>
      </c>
      <c r="T73" s="39">
        <f t="shared" si="20"/>
        <v>1.2781593852686547E-4</v>
      </c>
      <c r="U73" s="39">
        <f t="shared" si="23"/>
        <v>2.5850842307358003E-2</v>
      </c>
      <c r="V73" s="12"/>
      <c r="W73" s="32">
        <f t="shared" si="17"/>
        <v>651588.41370544117</v>
      </c>
      <c r="X73" s="32">
        <f t="shared" si="2"/>
        <v>36191.179230301204</v>
      </c>
      <c r="Y73" s="32">
        <f t="shared" si="3"/>
        <v>687779.59293574234</v>
      </c>
      <c r="Z73" s="32">
        <f t="shared" si="4"/>
        <v>106283.50404410444</v>
      </c>
      <c r="AB73" s="32">
        <f t="shared" si="21"/>
        <v>6248.650186718337</v>
      </c>
      <c r="AC73" s="32">
        <f t="shared" si="12"/>
        <v>-5893.5572005749127</v>
      </c>
      <c r="AD73" s="32">
        <f t="shared" si="18"/>
        <v>0</v>
      </c>
      <c r="AE73" s="59">
        <f t="shared" si="19"/>
        <v>0</v>
      </c>
      <c r="AF73" s="32">
        <f t="shared" si="24"/>
        <v>1097.5331473655242</v>
      </c>
      <c r="AG73" s="40">
        <f>IF(A73&gt;$D$6,"",SUM($AB$10:AE73)/($Y$10+Y73)*2/A73*12)</f>
        <v>4.4021647958657054E-2</v>
      </c>
      <c r="AH73" s="40">
        <f>IF(A73&gt;$D$6,"",SUM($AF$10:AF73)/($Y$10+Y73)*2/A73*12)</f>
        <v>-1.9393308593762926E-2</v>
      </c>
      <c r="AI73" s="32">
        <f t="shared" si="25"/>
        <v>17671.738014822255</v>
      </c>
      <c r="AQ73" s="32">
        <f>SUM(AB$10:AB73)</f>
        <v>577432.02952128521</v>
      </c>
      <c r="AR73" s="32">
        <f>SUM(AC$10:AC73)</f>
        <v>-574613.60204650322</v>
      </c>
      <c r="AS73" s="32">
        <f>SUM(AD$10:AD73)</f>
        <v>13860.000000000002</v>
      </c>
      <c r="AT73" s="32">
        <f>SUM(AE$10:AE73)</f>
        <v>224578.75544586789</v>
      </c>
      <c r="AU73" s="32">
        <f>SUM(AF$10:AF73)</f>
        <v>-106283.50404410444</v>
      </c>
      <c r="AW73" s="32">
        <f t="shared" si="13"/>
        <v>648227.57122206304</v>
      </c>
      <c r="AX73" s="32">
        <f t="shared" si="5"/>
        <v>2888.4349798463054</v>
      </c>
      <c r="AY73" s="32">
        <f t="shared" si="5"/>
        <v>293.46518959432115</v>
      </c>
      <c r="AZ73" s="32">
        <f t="shared" si="5"/>
        <v>178.94231393761166</v>
      </c>
      <c r="BA73" s="32">
        <f t="shared" ref="BA73:BA136" si="30">U73*$D$3</f>
        <v>36191.179230301204</v>
      </c>
      <c r="BB73" s="32">
        <f t="shared" si="29"/>
        <v>895.82203550387203</v>
      </c>
      <c r="BC73" s="32"/>
    </row>
    <row r="74" spans="1:55" x14ac:dyDescent="0.25">
      <c r="A74" s="29">
        <v>64</v>
      </c>
      <c r="B74" s="32">
        <f t="shared" si="7"/>
        <v>653333.33333333232</v>
      </c>
      <c r="C74" s="32">
        <f t="shared" si="26"/>
        <v>11666.666666666666</v>
      </c>
      <c r="D74" s="32">
        <f t="shared" si="27"/>
        <v>7021.2916666666542</v>
      </c>
      <c r="E74" s="32"/>
      <c r="F74" s="32">
        <f t="shared" si="8"/>
        <v>0</v>
      </c>
      <c r="G74" s="32"/>
      <c r="H74" s="32"/>
      <c r="I74" s="32"/>
      <c r="J74" s="32"/>
      <c r="K74" s="32"/>
      <c r="L74" s="32">
        <f t="shared" ref="L74:L137" si="31">SUM(C74:I74)</f>
        <v>18687.958333333321</v>
      </c>
      <c r="M74" s="32">
        <f t="shared" ref="M74:M137" si="32">SUM(C74:F74)+G74*$J$2+H74*$J$4+J74</f>
        <v>18687.958333333321</v>
      </c>
      <c r="N74" s="80">
        <v>46143</v>
      </c>
      <c r="O74" s="39">
        <f t="shared" ref="O74:O137" si="33">B74/$D$3</f>
        <v>0.46666666666666595</v>
      </c>
      <c r="P74" s="39">
        <f t="shared" si="28"/>
        <v>0.48311348947487187</v>
      </c>
      <c r="Q74" s="39">
        <f t="shared" si="11"/>
        <v>0.45479712738408234</v>
      </c>
      <c r="R74" s="39">
        <f t="shared" si="16"/>
        <v>2.0311794527948495E-3</v>
      </c>
      <c r="S74" s="39">
        <f t="shared" si="22"/>
        <v>2.0631678427473609E-4</v>
      </c>
      <c r="T74" s="39">
        <f t="shared" si="20"/>
        <v>1.2577079554042334E-4</v>
      </c>
      <c r="U74" s="39">
        <f t="shared" si="23"/>
        <v>2.5953095058179495E-2</v>
      </c>
      <c r="V74" s="12"/>
      <c r="W74" s="32">
        <f t="shared" si="17"/>
        <v>640024.55218336929</v>
      </c>
      <c r="X74" s="32">
        <f t="shared" ref="X74:X137" si="34">U74*$D$3</f>
        <v>36334.333081451296</v>
      </c>
      <c r="Y74" s="32">
        <f t="shared" ref="Y74:Y137" si="35">X74+W74</f>
        <v>676358.88526482054</v>
      </c>
      <c r="Z74" s="32">
        <f t="shared" ref="Z74:Z137" si="36">(Q74*$X$2+R74*$X$3+S74*$X$4+T74*$X$5+U74*$X$6)*$D$3</f>
        <v>105184.54303480765</v>
      </c>
      <c r="AB74" s="32">
        <f t="shared" si="21"/>
        <v>6139.6295385475441</v>
      </c>
      <c r="AC74" s="32">
        <f t="shared" si="12"/>
        <v>-5790.7318852125609</v>
      </c>
      <c r="AD74" s="32">
        <f t="shared" si="18"/>
        <v>0</v>
      </c>
      <c r="AE74" s="59">
        <f t="shared" si="19"/>
        <v>0</v>
      </c>
      <c r="AF74" s="32">
        <f t="shared" si="24"/>
        <v>1098.9610092967923</v>
      </c>
      <c r="AG74" s="40">
        <f>IF(A74&gt;$D$6,"",SUM($AB$10:AE74)/($Y$10+Y74)*2/A74*12)</f>
        <v>4.3635173504068273E-2</v>
      </c>
      <c r="AH74" s="40">
        <f>IF(A74&gt;$D$6,"",SUM($AF$10:AF74)/($Y$10+Y74)*2/A74*12)</f>
        <v>-1.8996814046923358E-2</v>
      </c>
      <c r="AI74" s="32">
        <f t="shared" si="25"/>
        <v>17560.337209469355</v>
      </c>
      <c r="AQ74" s="32">
        <f>SUM(AB$10:AB74)</f>
        <v>583571.6590598328</v>
      </c>
      <c r="AR74" s="32">
        <f>SUM(AC$10:AC74)</f>
        <v>-580404.33393171581</v>
      </c>
      <c r="AS74" s="32">
        <f>SUM(AD$10:AD74)</f>
        <v>13860.000000000002</v>
      </c>
      <c r="AT74" s="32">
        <f>SUM(AE$10:AE74)</f>
        <v>224578.75544586789</v>
      </c>
      <c r="AU74" s="32">
        <f>SUM(AF$10:AF74)</f>
        <v>-105184.54303480765</v>
      </c>
      <c r="AW74" s="32">
        <f t="shared" si="13"/>
        <v>636715.97833771526</v>
      </c>
      <c r="AX74" s="32">
        <f t="shared" si="13"/>
        <v>2843.6512339127894</v>
      </c>
      <c r="AY74" s="32">
        <f t="shared" si="13"/>
        <v>288.84349798463052</v>
      </c>
      <c r="AZ74" s="32">
        <f t="shared" si="13"/>
        <v>176.07911375659268</v>
      </c>
      <c r="BA74" s="32">
        <f t="shared" si="30"/>
        <v>36334.333081451296</v>
      </c>
      <c r="BB74" s="32">
        <f t="shared" si="29"/>
        <v>881.66212811911009</v>
      </c>
      <c r="BC74" s="32"/>
    </row>
    <row r="75" spans="1:55" x14ac:dyDescent="0.25">
      <c r="A75" s="29">
        <v>65</v>
      </c>
      <c r="B75" s="32">
        <f t="shared" ref="B75:B138" si="37">B74-C75</f>
        <v>641666.6666666657</v>
      </c>
      <c r="C75" s="32">
        <f t="shared" si="26"/>
        <v>11666.666666666666</v>
      </c>
      <c r="D75" s="32">
        <f t="shared" si="27"/>
        <v>6898.1111111110995</v>
      </c>
      <c r="E75" s="32"/>
      <c r="F75" s="32">
        <f t="shared" ref="F75:F138" si="38">IF(B75&gt;0,$D$3*$G$4,0)</f>
        <v>0</v>
      </c>
      <c r="G75" s="32"/>
      <c r="H75" s="32"/>
      <c r="I75" s="32"/>
      <c r="J75" s="32"/>
      <c r="K75" s="32"/>
      <c r="L75" s="32">
        <f t="shared" si="31"/>
        <v>18564.777777777766</v>
      </c>
      <c r="M75" s="32">
        <f t="shared" si="32"/>
        <v>18564.777777777766</v>
      </c>
      <c r="N75" s="80">
        <v>46174</v>
      </c>
      <c r="O75" s="39">
        <f t="shared" si="33"/>
        <v>0.45833333333333265</v>
      </c>
      <c r="P75" s="39">
        <f t="shared" si="28"/>
        <v>0.47495754537193591</v>
      </c>
      <c r="Q75" s="39">
        <f t="shared" ref="Q75:Q138" si="39">IFERROR((Q74+R74*(1-$T$3)+S74*(1-$T$4)+T74*(1-$T$5))*(O75/O74)-R75,0)</f>
        <v>0.44657675779609479</v>
      </c>
      <c r="R75" s="39">
        <f t="shared" si="16"/>
        <v>2.000167865384908E-3</v>
      </c>
      <c r="S75" s="39">
        <f t="shared" si="22"/>
        <v>2.0311794527948495E-4</v>
      </c>
      <c r="T75" s="39">
        <f t="shared" si="20"/>
        <v>1.2379007056484165E-4</v>
      </c>
      <c r="U75" s="39">
        <f t="shared" si="23"/>
        <v>2.6053711694611834E-2</v>
      </c>
      <c r="V75" s="12"/>
      <c r="W75" s="32">
        <f t="shared" si="17"/>
        <v>628465.36714825372</v>
      </c>
      <c r="X75" s="32">
        <f t="shared" si="34"/>
        <v>36475.196372456565</v>
      </c>
      <c r="Y75" s="32">
        <f t="shared" si="35"/>
        <v>664940.56352071033</v>
      </c>
      <c r="Z75" s="32">
        <f t="shared" si="36"/>
        <v>104084.20241322104</v>
      </c>
      <c r="AB75" s="32">
        <f t="shared" si="21"/>
        <v>6030.6490967118862</v>
      </c>
      <c r="AC75" s="32">
        <f t="shared" ref="AC75:AC138" si="40">-(Q74*(1-$X$2)+R74*(1-$X$3)+S74*(1-$X$4)+T74*(1-$X$5)+U74*(1-$X$6))*$D$3*$AD$2/12</f>
        <v>-5687.9444913738798</v>
      </c>
      <c r="AD75" s="32">
        <f t="shared" si="18"/>
        <v>0</v>
      </c>
      <c r="AE75" s="59">
        <f t="shared" si="19"/>
        <v>0</v>
      </c>
      <c r="AF75" s="32">
        <f t="shared" si="24"/>
        <v>1100.3406215866125</v>
      </c>
      <c r="AG75" s="40">
        <f>IF(A75&gt;$D$6,"",SUM($AB$10:AE75)/($Y$10+Y75)*2/A75*12)</f>
        <v>4.326271547201143E-2</v>
      </c>
      <c r="AH75" s="40">
        <f>IF(A75&gt;$D$6,"",SUM($AF$10:AF75)/($Y$10+Y75)*2/A75*12)</f>
        <v>-1.8611233078922099E-2</v>
      </c>
      <c r="AI75" s="32">
        <f t="shared" si="25"/>
        <v>17448.97084082209</v>
      </c>
      <c r="AQ75" s="32">
        <f>SUM(AB$10:AB75)</f>
        <v>589602.30815654469</v>
      </c>
      <c r="AR75" s="32">
        <f>SUM(AC$10:AC75)</f>
        <v>-586092.27842308965</v>
      </c>
      <c r="AS75" s="32">
        <f>SUM(AD$10:AD75)</f>
        <v>13860.000000000002</v>
      </c>
      <c r="AT75" s="32">
        <f>SUM(AE$10:AE75)</f>
        <v>224578.75544586789</v>
      </c>
      <c r="AU75" s="32">
        <f>SUM(AF$10:AF75)</f>
        <v>-104084.20241322104</v>
      </c>
      <c r="AW75" s="32">
        <f t="shared" ref="AW75:BA138" si="41">Q75*$D$3</f>
        <v>625207.46091453265</v>
      </c>
      <c r="AX75" s="32">
        <f t="shared" si="41"/>
        <v>2800.2350115388713</v>
      </c>
      <c r="AY75" s="32">
        <f t="shared" si="41"/>
        <v>284.36512339127893</v>
      </c>
      <c r="AZ75" s="32">
        <f t="shared" si="41"/>
        <v>173.30609879077832</v>
      </c>
      <c r="BA75" s="32">
        <f t="shared" si="30"/>
        <v>36475.196372456565</v>
      </c>
      <c r="BB75" s="32">
        <f t="shared" si="29"/>
        <v>867.46201439921333</v>
      </c>
      <c r="BC75" s="32"/>
    </row>
    <row r="76" spans="1:55" x14ac:dyDescent="0.25">
      <c r="A76" s="29">
        <v>66</v>
      </c>
      <c r="B76" s="32">
        <f t="shared" si="37"/>
        <v>629999.99999999907</v>
      </c>
      <c r="C76" s="32">
        <f t="shared" si="26"/>
        <v>11666.666666666666</v>
      </c>
      <c r="D76" s="32">
        <f t="shared" si="27"/>
        <v>6774.9305555555438</v>
      </c>
      <c r="E76" s="32"/>
      <c r="F76" s="32">
        <f t="shared" si="38"/>
        <v>0</v>
      </c>
      <c r="G76" s="32"/>
      <c r="H76" s="32"/>
      <c r="I76" s="32"/>
      <c r="J76" s="32"/>
      <c r="K76" s="32"/>
      <c r="L76" s="32">
        <f t="shared" si="31"/>
        <v>18441.597222222212</v>
      </c>
      <c r="M76" s="32">
        <f t="shared" si="32"/>
        <v>18441.597222222212</v>
      </c>
      <c r="N76" s="80">
        <v>46204</v>
      </c>
      <c r="O76" s="39">
        <f t="shared" si="33"/>
        <v>0.44999999999999934</v>
      </c>
      <c r="P76" s="39">
        <f t="shared" si="28"/>
        <v>0.46680331057071461</v>
      </c>
      <c r="Q76" s="39">
        <f t="shared" si="39"/>
        <v>0.43835859025510576</v>
      </c>
      <c r="R76" s="39">
        <f t="shared" ref="R76:R139" si="42">IF(A76&gt;=$D$6,0,S77/$T$3)</f>
        <v>1.9700890108390015E-3</v>
      </c>
      <c r="S76" s="39">
        <f t="shared" si="22"/>
        <v>2.000167865384908E-4</v>
      </c>
      <c r="T76" s="39">
        <f t="shared" si="20"/>
        <v>1.2187076716769097E-4</v>
      </c>
      <c r="U76" s="39">
        <f t="shared" si="23"/>
        <v>2.6152743751063707E-2</v>
      </c>
      <c r="V76" s="12"/>
      <c r="W76" s="32">
        <f t="shared" ref="W76:W139" si="43">SUM(Q76:T76)*$D$3</f>
        <v>616910.79354751133</v>
      </c>
      <c r="X76" s="32">
        <f t="shared" si="34"/>
        <v>36613.84125148919</v>
      </c>
      <c r="Y76" s="32">
        <f t="shared" si="35"/>
        <v>653524.63479900057</v>
      </c>
      <c r="Z76" s="32">
        <f t="shared" si="36"/>
        <v>102982.52858751445</v>
      </c>
      <c r="AB76" s="32">
        <f t="shared" si="21"/>
        <v>5921.7084126932386</v>
      </c>
      <c r="AC76" s="32">
        <f t="shared" si="40"/>
        <v>-5585.1945960287458</v>
      </c>
      <c r="AD76" s="32">
        <f t="shared" ref="AD76:AD139" si="44">IFERROR((E76+F76)*(Q76*(1-$X$2)+R76*(1-$X$3)+S76*(1-$X$4)+T76*(1-$X$5)+U76*(1-$X$6))/O76,0)</f>
        <v>0</v>
      </c>
      <c r="AE76" s="59">
        <f t="shared" ref="AE76:AE139" si="45">IFERROR((G76*$J$2+H76*$J$4+J76)*(Q76*(1-$X$2)+R76*(1-$X$3)+S76*(1-$X$4)+T76*(1-$X$5)+U76*(1-$X$6))/O76,0)</f>
        <v>0</v>
      </c>
      <c r="AF76" s="32">
        <f t="shared" si="24"/>
        <v>1101.6738257065881</v>
      </c>
      <c r="AG76" s="40">
        <f>IF(A76&gt;$D$6,"",SUM($AB$10:AE76)/($Y$10+Y76)*2/A76*12)</f>
        <v>4.290367088684742E-2</v>
      </c>
      <c r="AH76" s="40">
        <f>IF(A76&gt;$D$6,"",SUM($AF$10:AF76)/($Y$10+Y76)*2/A76*12)</f>
        <v>-1.823605696228088E-2</v>
      </c>
      <c r="AI76" s="32">
        <f t="shared" si="25"/>
        <v>17337.637134402998</v>
      </c>
      <c r="AQ76" s="32">
        <f>SUM(AB$10:AB76)</f>
        <v>595524.01656923792</v>
      </c>
      <c r="AR76" s="32">
        <f>SUM(AC$10:AC76)</f>
        <v>-591677.47301911842</v>
      </c>
      <c r="AS76" s="32">
        <f>SUM(AD$10:AD76)</f>
        <v>13860.000000000002</v>
      </c>
      <c r="AT76" s="32">
        <f>SUM(AE$10:AE76)</f>
        <v>224578.75544586789</v>
      </c>
      <c r="AU76" s="32">
        <f>SUM(AF$10:AF76)</f>
        <v>-102982.52858751445</v>
      </c>
      <c r="AW76" s="32">
        <f t="shared" si="41"/>
        <v>613702.02635714808</v>
      </c>
      <c r="AX76" s="32">
        <f t="shared" si="41"/>
        <v>2758.1246151746022</v>
      </c>
      <c r="AY76" s="32">
        <f t="shared" si="41"/>
        <v>280.02350115388714</v>
      </c>
      <c r="AZ76" s="32">
        <f t="shared" si="41"/>
        <v>170.61907403476735</v>
      </c>
      <c r="BA76" s="32">
        <f t="shared" si="30"/>
        <v>36613.84125148919</v>
      </c>
      <c r="BB76" s="32">
        <f t="shared" si="29"/>
        <v>853.22214286230519</v>
      </c>
      <c r="BC76" s="32"/>
    </row>
    <row r="77" spans="1:55" x14ac:dyDescent="0.25">
      <c r="A77" s="29">
        <v>67</v>
      </c>
      <c r="B77" s="32">
        <f t="shared" si="37"/>
        <v>618333.33333333244</v>
      </c>
      <c r="C77" s="32">
        <f t="shared" si="26"/>
        <v>11666.666666666666</v>
      </c>
      <c r="D77" s="32">
        <f t="shared" si="27"/>
        <v>6651.7499999999891</v>
      </c>
      <c r="E77" s="32"/>
      <c r="F77" s="32">
        <f t="shared" si="38"/>
        <v>0</v>
      </c>
      <c r="G77" s="32"/>
      <c r="H77" s="32"/>
      <c r="I77" s="32"/>
      <c r="J77" s="32"/>
      <c r="K77" s="32"/>
      <c r="L77" s="32">
        <f t="shared" si="31"/>
        <v>18318.416666666657</v>
      </c>
      <c r="M77" s="32">
        <f t="shared" si="32"/>
        <v>18318.416666666657</v>
      </c>
      <c r="N77" s="80">
        <v>46235</v>
      </c>
      <c r="O77" s="39">
        <f t="shared" si="33"/>
        <v>0.44166666666666604</v>
      </c>
      <c r="P77" s="39">
        <f t="shared" si="28"/>
        <v>0.45865079110343848</v>
      </c>
      <c r="Q77" s="39">
        <f t="shared" si="39"/>
        <v>0.43014263033437428</v>
      </c>
      <c r="R77" s="39">
        <f t="shared" si="42"/>
        <v>1.940901431259397E-3</v>
      </c>
      <c r="S77" s="39">
        <f t="shared" si="22"/>
        <v>1.9700890108390019E-4</v>
      </c>
      <c r="T77" s="39">
        <f t="shared" ref="T77:T140" si="46">IF(A77&gt;=$D$6,0,(U78-U77)/$T$5)</f>
        <v>1.2001007192309447E-4</v>
      </c>
      <c r="U77" s="39">
        <f t="shared" si="23"/>
        <v>2.625024036479786E-2</v>
      </c>
      <c r="V77" s="12"/>
      <c r="W77" s="32">
        <f t="shared" si="43"/>
        <v>605360.77103409695</v>
      </c>
      <c r="X77" s="32">
        <f t="shared" si="34"/>
        <v>36750.336510717003</v>
      </c>
      <c r="Y77" s="32">
        <f t="shared" si="35"/>
        <v>642111.107544814</v>
      </c>
      <c r="Z77" s="32">
        <f t="shared" si="36"/>
        <v>101879.56623445766</v>
      </c>
      <c r="AB77" s="32">
        <f t="shared" ref="AB77:AB140" si="47">IFERROR(D77/O76*(Q76*(1-$X$2)+R76*(1-$X$3)+S76*(1-$X$4)+T76*(1-$X$5)+U76*(1-$X$6)),0)</f>
        <v>5812.8070714162723</v>
      </c>
      <c r="AC77" s="32">
        <f t="shared" si="40"/>
        <v>-5482.4818076893816</v>
      </c>
      <c r="AD77" s="32">
        <f t="shared" si="44"/>
        <v>0</v>
      </c>
      <c r="AE77" s="59">
        <f t="shared" si="45"/>
        <v>0</v>
      </c>
      <c r="AF77" s="32">
        <f t="shared" si="24"/>
        <v>1102.9623530567915</v>
      </c>
      <c r="AG77" s="40">
        <f>IF(A77&gt;$D$6,"",SUM($AB$10:AE77)/($Y$10+Y77)*2/A77*12)</f>
        <v>4.2557473472414654E-2</v>
      </c>
      <c r="AH77" s="40">
        <f>IF(A77&gt;$D$6,"",SUM($AF$10:AF77)/($Y$10+Y77)*2/A77*12)</f>
        <v>-1.7870806757122718E-2</v>
      </c>
      <c r="AI77" s="32">
        <f t="shared" si="25"/>
        <v>17226.334325602842</v>
      </c>
      <c r="AQ77" s="32">
        <f>SUM(AB$10:AB77)</f>
        <v>601336.82364065421</v>
      </c>
      <c r="AR77" s="32">
        <f>SUM(AC$10:AC77)</f>
        <v>-597159.95482680784</v>
      </c>
      <c r="AS77" s="32">
        <f>SUM(AD$10:AD77)</f>
        <v>13860.000000000002</v>
      </c>
      <c r="AT77" s="32">
        <f>SUM(AE$10:AE77)</f>
        <v>224578.75544586789</v>
      </c>
      <c r="AU77" s="32">
        <f>SUM(AF$10:AF77)</f>
        <v>-101879.56623445766</v>
      </c>
      <c r="AW77" s="32">
        <f t="shared" si="41"/>
        <v>602199.68246812397</v>
      </c>
      <c r="AX77" s="32">
        <f t="shared" si="41"/>
        <v>2717.2620037631559</v>
      </c>
      <c r="AY77" s="32">
        <f t="shared" si="41"/>
        <v>275.81246151746024</v>
      </c>
      <c r="AZ77" s="32">
        <f t="shared" si="41"/>
        <v>168.01410069233225</v>
      </c>
      <c r="BA77" s="32">
        <f t="shared" si="30"/>
        <v>36750.336510717003</v>
      </c>
      <c r="BB77" s="32">
        <f t="shared" si="29"/>
        <v>838.94292858371682</v>
      </c>
      <c r="BC77" s="32"/>
    </row>
    <row r="78" spans="1:55" x14ac:dyDescent="0.25">
      <c r="A78" s="29">
        <v>68</v>
      </c>
      <c r="B78" s="32">
        <f t="shared" si="37"/>
        <v>606666.66666666581</v>
      </c>
      <c r="C78" s="32">
        <f t="shared" si="26"/>
        <v>11666.666666666666</v>
      </c>
      <c r="D78" s="32">
        <f t="shared" si="27"/>
        <v>6528.5694444444343</v>
      </c>
      <c r="E78" s="32"/>
      <c r="F78" s="32">
        <f t="shared" si="38"/>
        <v>0</v>
      </c>
      <c r="G78" s="32"/>
      <c r="H78" s="32"/>
      <c r="I78" s="32"/>
      <c r="J78" s="32"/>
      <c r="K78" s="32"/>
      <c r="L78" s="32">
        <f t="shared" si="31"/>
        <v>18195.236111111102</v>
      </c>
      <c r="M78" s="32">
        <f t="shared" si="32"/>
        <v>18195.236111111102</v>
      </c>
      <c r="N78" s="80">
        <v>46266</v>
      </c>
      <c r="O78" s="39">
        <f t="shared" si="33"/>
        <v>0.43333333333333274</v>
      </c>
      <c r="P78" s="39">
        <f t="shared" si="28"/>
        <v>0.45049999398650786</v>
      </c>
      <c r="Q78" s="39">
        <f t="shared" si="39"/>
        <v>0.42192888399052447</v>
      </c>
      <c r="R78" s="39">
        <f t="shared" si="42"/>
        <v>1.9125660898707622E-3</v>
      </c>
      <c r="S78" s="39">
        <f t="shared" ref="S78:S141" si="48">IF(A78&gt;=$D$6,0,T79/$T$4)</f>
        <v>1.9409014312593971E-4</v>
      </c>
      <c r="T78" s="39">
        <f t="shared" si="46"/>
        <v>1.182053406503401E-4</v>
      </c>
      <c r="U78" s="39">
        <f t="shared" ref="U78:U141" si="49">IF($A78&gt;D$6,Q$4,IF($A78&lt;3,0,Q$4*LN($A78-2)/LN(D$6-2)))</f>
        <v>2.6346248422336335E-2</v>
      </c>
      <c r="V78" s="12"/>
      <c r="W78" s="32">
        <f t="shared" si="43"/>
        <v>593815.24378984014</v>
      </c>
      <c r="X78" s="32">
        <f t="shared" si="34"/>
        <v>36884.747791270871</v>
      </c>
      <c r="Y78" s="32">
        <f t="shared" si="35"/>
        <v>630699.99158111098</v>
      </c>
      <c r="Z78" s="32">
        <f t="shared" si="36"/>
        <v>100775.35840287017</v>
      </c>
      <c r="AB78" s="32">
        <f t="shared" si="47"/>
        <v>5703.9446903351782</v>
      </c>
      <c r="AC78" s="32">
        <f t="shared" si="40"/>
        <v>-5379.8057655489656</v>
      </c>
      <c r="AD78" s="32">
        <f t="shared" si="44"/>
        <v>0</v>
      </c>
      <c r="AE78" s="59">
        <f t="shared" si="45"/>
        <v>0</v>
      </c>
      <c r="AF78" s="32">
        <f t="shared" ref="AF78:AF141" si="50">-(Z78-Z77)</f>
        <v>1104.2078315874824</v>
      </c>
      <c r="AG78" s="40">
        <f>IF(A78&gt;$D$6,"",SUM($AB$10:AE78)/($Y$10+Y78)*2/A78*12)</f>
        <v>4.2223590971241121E-2</v>
      </c>
      <c r="AH78" s="40">
        <f>IF(A78&gt;$D$6,"",SUM($AF$10:AF78)/($Y$10+Y78)*2/A78*12)</f>
        <v>-1.7515031122968081E-2</v>
      </c>
      <c r="AI78" s="32">
        <f t="shared" ref="AI78:AI141" si="51">Y77-Y78+AB78+AD78+AE78</f>
        <v>17115.0606540382</v>
      </c>
      <c r="AQ78" s="32">
        <f>SUM(AB$10:AB78)</f>
        <v>607040.76833098941</v>
      </c>
      <c r="AR78" s="32">
        <f>SUM(AC$10:AC78)</f>
        <v>-602539.76059235679</v>
      </c>
      <c r="AS78" s="32">
        <f>SUM(AD$10:AD78)</f>
        <v>13860.000000000002</v>
      </c>
      <c r="AT78" s="32">
        <f>SUM(AE$10:AE78)</f>
        <v>224578.75544586789</v>
      </c>
      <c r="AU78" s="32">
        <f>SUM(AF$10:AF78)</f>
        <v>-100775.35840287017</v>
      </c>
      <c r="AW78" s="32">
        <f t="shared" si="41"/>
        <v>590700.4375867343</v>
      </c>
      <c r="AX78" s="32">
        <f t="shared" si="41"/>
        <v>2677.5925258190669</v>
      </c>
      <c r="AY78" s="32">
        <f t="shared" si="41"/>
        <v>271.7262003763156</v>
      </c>
      <c r="AZ78" s="32">
        <f t="shared" si="41"/>
        <v>165.48747691047615</v>
      </c>
      <c r="BA78" s="32">
        <f t="shared" si="30"/>
        <v>36884.747791270871</v>
      </c>
      <c r="BB78" s="32">
        <f t="shared" si="29"/>
        <v>824.62475410925617</v>
      </c>
      <c r="BC78" s="32"/>
    </row>
    <row r="79" spans="1:55" x14ac:dyDescent="0.25">
      <c r="A79" s="29">
        <v>69</v>
      </c>
      <c r="B79" s="32">
        <f t="shared" si="37"/>
        <v>594999.99999999919</v>
      </c>
      <c r="C79" s="32">
        <f t="shared" si="26"/>
        <v>11666.666666666666</v>
      </c>
      <c r="D79" s="32">
        <f t="shared" si="27"/>
        <v>6405.3888888888787</v>
      </c>
      <c r="E79" s="32"/>
      <c r="F79" s="32">
        <f t="shared" si="38"/>
        <v>0</v>
      </c>
      <c r="G79" s="32"/>
      <c r="H79" s="32"/>
      <c r="I79" s="32"/>
      <c r="J79" s="32"/>
      <c r="K79" s="32"/>
      <c r="L79" s="32">
        <f t="shared" si="31"/>
        <v>18072.055555555544</v>
      </c>
      <c r="M79" s="32">
        <f t="shared" si="32"/>
        <v>18072.055555555544</v>
      </c>
      <c r="N79" s="80">
        <v>46296</v>
      </c>
      <c r="O79" s="39">
        <f t="shared" si="33"/>
        <v>0.42499999999999943</v>
      </c>
      <c r="P79" s="39">
        <f t="shared" si="28"/>
        <v>0.44235092724426189</v>
      </c>
      <c r="Q79" s="39">
        <f t="shared" si="39"/>
        <v>0.41371735765772566</v>
      </c>
      <c r="R79" s="39">
        <f t="shared" si="42"/>
        <v>1.885046196816997E-3</v>
      </c>
      <c r="S79" s="39">
        <f t="shared" si="48"/>
        <v>1.9125660898707623E-4</v>
      </c>
      <c r="T79" s="39">
        <f t="shared" si="46"/>
        <v>1.1645408587556381E-4</v>
      </c>
      <c r="U79" s="39">
        <f t="shared" si="49"/>
        <v>2.6440812694856607E-2</v>
      </c>
      <c r="V79" s="12"/>
      <c r="W79" s="32">
        <f t="shared" si="43"/>
        <v>582274.16036916745</v>
      </c>
      <c r="X79" s="32">
        <f t="shared" si="34"/>
        <v>37017.137772799251</v>
      </c>
      <c r="Y79" s="32">
        <f t="shared" si="35"/>
        <v>619291.29814196669</v>
      </c>
      <c r="Z79" s="32">
        <f t="shared" si="36"/>
        <v>99669.946611023144</v>
      </c>
      <c r="AB79" s="32">
        <f t="shared" si="47"/>
        <v>5595.1209186402593</v>
      </c>
      <c r="AC79" s="32">
        <f t="shared" si="40"/>
        <v>-5277.1661387333152</v>
      </c>
      <c r="AD79" s="32">
        <f t="shared" si="44"/>
        <v>0</v>
      </c>
      <c r="AE79" s="59">
        <f t="shared" si="45"/>
        <v>0</v>
      </c>
      <c r="AF79" s="32">
        <f t="shared" si="50"/>
        <v>1105.4117918470292</v>
      </c>
      <c r="AG79" s="40">
        <f>IF(A79&gt;$D$6,"",SUM($AB$10:AE79)/($Y$10+Y79)*2/A79*12)</f>
        <v>4.1901522697288578E-2</v>
      </c>
      <c r="AH79" s="40">
        <f>IF(A79&gt;$D$6,"",SUM($AF$10:AF79)/($Y$10+Y79)*2/A79*12)</f>
        <v>-1.7168304319825918E-2</v>
      </c>
      <c r="AI79" s="32">
        <f t="shared" si="51"/>
        <v>17003.814357784551</v>
      </c>
      <c r="AQ79" s="32">
        <f>SUM(AB$10:AB79)</f>
        <v>612635.88924962969</v>
      </c>
      <c r="AR79" s="32">
        <f>SUM(AC$10:AC79)</f>
        <v>-607816.92673109006</v>
      </c>
      <c r="AS79" s="32">
        <f>SUM(AD$10:AD79)</f>
        <v>13860.000000000002</v>
      </c>
      <c r="AT79" s="32">
        <f>SUM(AE$10:AE79)</f>
        <v>224578.75544586789</v>
      </c>
      <c r="AU79" s="32">
        <f>SUM(AF$10:AF79)</f>
        <v>-99669.946611023144</v>
      </c>
      <c r="AW79" s="32">
        <f t="shared" si="41"/>
        <v>579204.3007208159</v>
      </c>
      <c r="AX79" s="32">
        <f t="shared" si="41"/>
        <v>2639.0646755437956</v>
      </c>
      <c r="AY79" s="32">
        <f t="shared" si="41"/>
        <v>267.75925258190671</v>
      </c>
      <c r="AZ79" s="32">
        <f t="shared" si="41"/>
        <v>163.03572022578933</v>
      </c>
      <c r="BA79" s="32">
        <f t="shared" si="30"/>
        <v>37017.137772799251</v>
      </c>
      <c r="BB79" s="32">
        <f t="shared" si="29"/>
        <v>810.26797024861935</v>
      </c>
      <c r="BC79" s="32"/>
    </row>
    <row r="80" spans="1:55" x14ac:dyDescent="0.25">
      <c r="A80" s="29">
        <v>70</v>
      </c>
      <c r="B80" s="32">
        <f t="shared" si="37"/>
        <v>583333.33333333256</v>
      </c>
      <c r="C80" s="32">
        <f t="shared" si="26"/>
        <v>11666.666666666666</v>
      </c>
      <c r="D80" s="32">
        <f t="shared" si="27"/>
        <v>6282.2083333333239</v>
      </c>
      <c r="E80" s="32"/>
      <c r="F80" s="32">
        <f t="shared" si="38"/>
        <v>0</v>
      </c>
      <c r="G80" s="32"/>
      <c r="H80" s="32"/>
      <c r="I80" s="32"/>
      <c r="J80" s="32"/>
      <c r="K80" s="32"/>
      <c r="L80" s="32">
        <f t="shared" si="31"/>
        <v>17948.874999999989</v>
      </c>
      <c r="M80" s="32">
        <f t="shared" si="32"/>
        <v>17948.874999999989</v>
      </c>
      <c r="N80" s="80">
        <v>46327</v>
      </c>
      <c r="O80" s="39">
        <f t="shared" si="33"/>
        <v>0.41666666666666613</v>
      </c>
      <c r="P80" s="39">
        <f t="shared" si="28"/>
        <v>0.43420359993650443</v>
      </c>
      <c r="Q80" s="39">
        <f t="shared" si="39"/>
        <v>0.40550805833808279</v>
      </c>
      <c r="R80" s="39">
        <f t="shared" si="42"/>
        <v>1.858307049790667E-3</v>
      </c>
      <c r="S80" s="39">
        <f t="shared" si="48"/>
        <v>1.8850461968169971E-4</v>
      </c>
      <c r="T80" s="39">
        <f t="shared" si="46"/>
        <v>1.1475396539224574E-4</v>
      </c>
      <c r="U80" s="39">
        <f t="shared" si="49"/>
        <v>2.6533975963557058E-2</v>
      </c>
      <c r="V80" s="12"/>
      <c r="W80" s="32">
        <f t="shared" si="43"/>
        <v>570737.47356212628</v>
      </c>
      <c r="X80" s="32">
        <f t="shared" si="34"/>
        <v>37147.566348979883</v>
      </c>
      <c r="Y80" s="32">
        <f t="shared" si="35"/>
        <v>607885.03991110611</v>
      </c>
      <c r="Z80" s="32">
        <f t="shared" si="36"/>
        <v>98563.370938531443</v>
      </c>
      <c r="AB80" s="32">
        <f t="shared" si="47"/>
        <v>5486.3354365808782</v>
      </c>
      <c r="AC80" s="32">
        <f t="shared" si="40"/>
        <v>-5174.5626256623136</v>
      </c>
      <c r="AD80" s="32">
        <f t="shared" si="44"/>
        <v>0</v>
      </c>
      <c r="AE80" s="59">
        <f t="shared" si="45"/>
        <v>0</v>
      </c>
      <c r="AF80" s="32">
        <f t="shared" si="50"/>
        <v>1106.575672491701</v>
      </c>
      <c r="AG80" s="40">
        <f>IF(A80&gt;$D$6,"",SUM($AB$10:AE80)/($Y$10+Y80)*2/A80*12)</f>
        <v>4.1590797298880502E-2</v>
      </c>
      <c r="AH80" s="40">
        <f>IF(A80&gt;$D$6,"",SUM($AF$10:AF80)/($Y$10+Y80)*2/A80*12)</f>
        <v>-1.6830224379703402E-2</v>
      </c>
      <c r="AI80" s="32">
        <f t="shared" si="51"/>
        <v>16892.593667441455</v>
      </c>
      <c r="AQ80" s="32">
        <f>SUM(AB$10:AB80)</f>
        <v>618122.22468621063</v>
      </c>
      <c r="AR80" s="32">
        <f>SUM(AC$10:AC80)</f>
        <v>-612991.48935675237</v>
      </c>
      <c r="AS80" s="32">
        <f>SUM(AD$10:AD80)</f>
        <v>13860.000000000002</v>
      </c>
      <c r="AT80" s="32">
        <f>SUM(AE$10:AE80)</f>
        <v>224578.75544586789</v>
      </c>
      <c r="AU80" s="32">
        <f>SUM(AF$10:AF80)</f>
        <v>-98563.370938531443</v>
      </c>
      <c r="AW80" s="32">
        <f t="shared" si="41"/>
        <v>567711.28167331591</v>
      </c>
      <c r="AX80" s="32">
        <f t="shared" si="41"/>
        <v>2601.6298697069337</v>
      </c>
      <c r="AY80" s="32">
        <f t="shared" si="41"/>
        <v>263.90646755437962</v>
      </c>
      <c r="AZ80" s="32">
        <f t="shared" si="41"/>
        <v>160.65555154914404</v>
      </c>
      <c r="BA80" s="32">
        <f t="shared" si="30"/>
        <v>37147.566348979883</v>
      </c>
      <c r="BB80" s="32">
        <f t="shared" si="29"/>
        <v>795.87289675244574</v>
      </c>
      <c r="BC80" s="32"/>
    </row>
    <row r="81" spans="1:55" x14ac:dyDescent="0.25">
      <c r="A81" s="29">
        <v>71</v>
      </c>
      <c r="B81" s="32">
        <f t="shared" si="37"/>
        <v>571666.66666666593</v>
      </c>
      <c r="C81" s="32">
        <f t="shared" si="26"/>
        <v>11666.666666666666</v>
      </c>
      <c r="D81" s="32">
        <f t="shared" si="27"/>
        <v>6159.0277777777692</v>
      </c>
      <c r="E81" s="32"/>
      <c r="F81" s="32">
        <f t="shared" si="38"/>
        <v>0</v>
      </c>
      <c r="G81" s="32"/>
      <c r="H81" s="32"/>
      <c r="I81" s="32"/>
      <c r="J81" s="32"/>
      <c r="K81" s="32"/>
      <c r="L81" s="32">
        <f t="shared" si="31"/>
        <v>17825.694444444434</v>
      </c>
      <c r="M81" s="32">
        <f t="shared" si="32"/>
        <v>17825.694444444434</v>
      </c>
      <c r="N81" s="80">
        <v>46357</v>
      </c>
      <c r="O81" s="39">
        <f t="shared" si="33"/>
        <v>0.40833333333333283</v>
      </c>
      <c r="P81" s="39">
        <f t="shared" si="28"/>
        <v>0.42605802219002759</v>
      </c>
      <c r="Q81" s="39">
        <f t="shared" si="39"/>
        <v>0.39730099368933364</v>
      </c>
      <c r="R81" s="39">
        <f t="shared" si="42"/>
        <v>1.8323158880349914E-3</v>
      </c>
      <c r="S81" s="39">
        <f t="shared" si="48"/>
        <v>1.8583070497906672E-4</v>
      </c>
      <c r="T81" s="39">
        <f t="shared" si="46"/>
        <v>1.1310277180901981E-4</v>
      </c>
      <c r="U81" s="39">
        <f t="shared" si="49"/>
        <v>2.6625779135870855E-2</v>
      </c>
      <c r="V81" s="12"/>
      <c r="W81" s="32">
        <f t="shared" si="43"/>
        <v>559205.14027581946</v>
      </c>
      <c r="X81" s="32">
        <f t="shared" si="34"/>
        <v>37276.090790219198</v>
      </c>
      <c r="Y81" s="32">
        <f t="shared" si="35"/>
        <v>596481.2310660386</v>
      </c>
      <c r="Z81" s="32">
        <f t="shared" si="36"/>
        <v>97455.670113229397</v>
      </c>
      <c r="AB81" s="32">
        <f t="shared" si="47"/>
        <v>5377.587954902102</v>
      </c>
      <c r="AC81" s="32">
        <f t="shared" si="40"/>
        <v>-5071.9949535185578</v>
      </c>
      <c r="AD81" s="32">
        <f t="shared" si="44"/>
        <v>0</v>
      </c>
      <c r="AE81" s="59">
        <f t="shared" si="45"/>
        <v>0</v>
      </c>
      <c r="AF81" s="32">
        <f t="shared" si="50"/>
        <v>1107.7008253020467</v>
      </c>
      <c r="AG81" s="40">
        <f>IF(A81&gt;$D$6,"",SUM($AB$10:AE81)/($Y$10+Y81)*2/A81*12)</f>
        <v>4.1290970711094402E-2</v>
      </c>
      <c r="AH81" s="40">
        <f>IF(A81&gt;$D$6,"",SUM($AF$10:AF81)/($Y$10+Y81)*2/A81*12)</f>
        <v>-1.6500411431779646E-2</v>
      </c>
      <c r="AI81" s="32">
        <f t="shared" si="51"/>
        <v>16781.396799969614</v>
      </c>
      <c r="AQ81" s="32">
        <f>SUM(AB$10:AB81)</f>
        <v>623499.81264111272</v>
      </c>
      <c r="AR81" s="32">
        <f>SUM(AC$10:AC81)</f>
        <v>-618063.48431027087</v>
      </c>
      <c r="AS81" s="32">
        <f>SUM(AD$10:AD81)</f>
        <v>13860.000000000002</v>
      </c>
      <c r="AT81" s="32">
        <f>SUM(AE$10:AE81)</f>
        <v>224578.75544586789</v>
      </c>
      <c r="AU81" s="32">
        <f>SUM(AF$10:AF81)</f>
        <v>-97455.670113229397</v>
      </c>
      <c r="AW81" s="32">
        <f t="shared" si="41"/>
        <v>556221.39116506709</v>
      </c>
      <c r="AX81" s="32">
        <f t="shared" si="41"/>
        <v>2565.242243248988</v>
      </c>
      <c r="AY81" s="32">
        <f t="shared" si="41"/>
        <v>260.1629869706934</v>
      </c>
      <c r="AZ81" s="32">
        <f t="shared" si="41"/>
        <v>158.34388053262774</v>
      </c>
      <c r="BA81" s="32">
        <f t="shared" si="30"/>
        <v>37276.090790219198</v>
      </c>
      <c r="BB81" s="32">
        <f t="shared" si="29"/>
        <v>781.43982287566723</v>
      </c>
      <c r="BC81" s="32"/>
    </row>
    <row r="82" spans="1:55" x14ac:dyDescent="0.25">
      <c r="A82" s="66">
        <v>72</v>
      </c>
      <c r="B82" s="67">
        <f t="shared" si="37"/>
        <v>559999.9999999993</v>
      </c>
      <c r="C82" s="67">
        <f t="shared" si="26"/>
        <v>11666.666666666666</v>
      </c>
      <c r="D82" s="67">
        <f t="shared" si="27"/>
        <v>6035.8472222222126</v>
      </c>
      <c r="E82" s="67"/>
      <c r="F82" s="67">
        <f t="shared" si="38"/>
        <v>0</v>
      </c>
      <c r="G82" s="67">
        <f>IF(B82&gt;0,B82*$J$1,0)</f>
        <v>2799.9999999999964</v>
      </c>
      <c r="H82" s="67">
        <f>IF(B82&gt;0,H70,0)</f>
        <v>6000</v>
      </c>
      <c r="I82" s="67"/>
      <c r="J82" s="67"/>
      <c r="K82" s="67"/>
      <c r="L82" s="67">
        <f t="shared" si="31"/>
        <v>26502.513888888876</v>
      </c>
      <c r="M82" s="67">
        <f t="shared" si="32"/>
        <v>21382.51388888888</v>
      </c>
      <c r="N82" s="80">
        <v>46388</v>
      </c>
      <c r="O82" s="39">
        <f t="shared" si="33"/>
        <v>0.39999999999999952</v>
      </c>
      <c r="P82" s="39">
        <f t="shared" si="28"/>
        <v>0.41791420523441702</v>
      </c>
      <c r="Q82" s="39">
        <f t="shared" si="39"/>
        <v>0.38909617211087794</v>
      </c>
      <c r="R82" s="39">
        <f t="shared" si="42"/>
        <v>1.8070417584300565E-3</v>
      </c>
      <c r="S82" s="39">
        <f t="shared" si="48"/>
        <v>1.8323158880349916E-4</v>
      </c>
      <c r="T82" s="39">
        <f t="shared" si="46"/>
        <v>1.1149842298744002E-4</v>
      </c>
      <c r="U82" s="39">
        <f t="shared" si="49"/>
        <v>2.6716261353318071E-2</v>
      </c>
      <c r="V82" s="12"/>
      <c r="W82" s="32">
        <f t="shared" si="43"/>
        <v>547677.1214335385</v>
      </c>
      <c r="X82" s="32">
        <f t="shared" si="34"/>
        <v>37402.765894645301</v>
      </c>
      <c r="Y82" s="32">
        <f t="shared" si="35"/>
        <v>585079.88732818374</v>
      </c>
      <c r="Z82" s="32">
        <f t="shared" si="36"/>
        <v>96346.881593493643</v>
      </c>
      <c r="AB82" s="32">
        <f t="shared" si="47"/>
        <v>5268.8782143934086</v>
      </c>
      <c r="AC82" s="32">
        <f t="shared" si="40"/>
        <v>-4969.4628778217257</v>
      </c>
      <c r="AD82" s="32">
        <f t="shared" si="44"/>
        <v>0</v>
      </c>
      <c r="AE82" s="59">
        <f t="shared" si="45"/>
        <v>3211.6740376851099</v>
      </c>
      <c r="AF82" s="32">
        <f t="shared" si="50"/>
        <v>1108.7885197357537</v>
      </c>
      <c r="AG82" s="40">
        <f>IF(A82&gt;$D$6,"",SUM($AB$10:AE82)/($Y$10+Y82)*2/A82*12)</f>
        <v>4.1540926510508565E-2</v>
      </c>
      <c r="AH82" s="40">
        <f>IF(A82&gt;$D$6,"",SUM($AF$10:AF82)/($Y$10+Y82)*2/A82*12)</f>
        <v>-1.6178506166347396E-2</v>
      </c>
      <c r="AI82" s="32">
        <f t="shared" si="51"/>
        <v>19881.895989933371</v>
      </c>
      <c r="AQ82" s="32">
        <f>SUM(AB$10:AB82)</f>
        <v>628768.69085550611</v>
      </c>
      <c r="AR82" s="32">
        <f>SUM(AC$10:AC82)</f>
        <v>-623032.94718809263</v>
      </c>
      <c r="AS82" s="32">
        <f>SUM(AD$10:AD82)</f>
        <v>13860.000000000002</v>
      </c>
      <c r="AT82" s="32">
        <f>SUM(AE$10:AE82)</f>
        <v>227790.42948355302</v>
      </c>
      <c r="AU82" s="32">
        <f>SUM(AF$10:AF82)</f>
        <v>-96346.881593493643</v>
      </c>
      <c r="AW82" s="32">
        <f t="shared" si="41"/>
        <v>544734.64095522906</v>
      </c>
      <c r="AX82" s="32">
        <f t="shared" si="41"/>
        <v>2529.8584618020791</v>
      </c>
      <c r="AY82" s="32">
        <f t="shared" si="41"/>
        <v>256.5242243248988</v>
      </c>
      <c r="AZ82" s="32">
        <f t="shared" si="41"/>
        <v>156.09779218241601</v>
      </c>
      <c r="BA82" s="32">
        <f t="shared" si="30"/>
        <v>37402.765894645301</v>
      </c>
      <c r="BB82" s="32">
        <f t="shared" si="29"/>
        <v>355.29497014368962</v>
      </c>
      <c r="BC82" s="32"/>
    </row>
    <row r="83" spans="1:55" x14ac:dyDescent="0.25">
      <c r="A83" s="29">
        <v>73</v>
      </c>
      <c r="B83" s="32">
        <f t="shared" si="37"/>
        <v>548333.33333333267</v>
      </c>
      <c r="C83" s="32">
        <f t="shared" si="26"/>
        <v>11666.666666666666</v>
      </c>
      <c r="D83" s="32">
        <f t="shared" si="27"/>
        <v>5912.6666666666579</v>
      </c>
      <c r="E83" s="32"/>
      <c r="F83" s="32">
        <f t="shared" si="38"/>
        <v>0</v>
      </c>
      <c r="G83" s="32"/>
      <c r="H83" s="32"/>
      <c r="I83" s="32"/>
      <c r="J83" s="32"/>
      <c r="K83" s="32"/>
      <c r="L83" s="32">
        <f t="shared" si="31"/>
        <v>17579.333333333325</v>
      </c>
      <c r="M83" s="32">
        <f t="shared" si="32"/>
        <v>17579.333333333325</v>
      </c>
      <c r="N83" s="80">
        <v>46419</v>
      </c>
      <c r="O83" s="39">
        <f t="shared" si="33"/>
        <v>0.39166666666666622</v>
      </c>
      <c r="P83" s="39">
        <f t="shared" si="28"/>
        <v>0.40977216144246736</v>
      </c>
      <c r="Q83" s="39">
        <f t="shared" si="39"/>
        <v>0.38089360282912038</v>
      </c>
      <c r="R83" s="39">
        <f t="shared" si="42"/>
        <v>1.7824553925138594E-3</v>
      </c>
      <c r="S83" s="39">
        <f t="shared" si="48"/>
        <v>1.8070417584300567E-4</v>
      </c>
      <c r="T83" s="39">
        <f t="shared" si="46"/>
        <v>1.0993895328209949E-4</v>
      </c>
      <c r="U83" s="39">
        <f t="shared" si="49"/>
        <v>2.6805460091708023E-2</v>
      </c>
      <c r="V83" s="12"/>
      <c r="W83" s="32">
        <f t="shared" si="43"/>
        <v>536153.38189106307</v>
      </c>
      <c r="X83" s="32">
        <f t="shared" si="34"/>
        <v>37527.644128391235</v>
      </c>
      <c r="Y83" s="32">
        <f t="shared" si="35"/>
        <v>573681.02601945435</v>
      </c>
      <c r="Z83" s="32">
        <f t="shared" si="36"/>
        <v>95237.041646446698</v>
      </c>
      <c r="AB83" s="32">
        <f t="shared" si="47"/>
        <v>5160.2059855487696</v>
      </c>
      <c r="AC83" s="32">
        <f t="shared" si="40"/>
        <v>-4866.9661821079562</v>
      </c>
      <c r="AD83" s="32">
        <f t="shared" si="44"/>
        <v>0</v>
      </c>
      <c r="AE83" s="59">
        <f t="shared" si="45"/>
        <v>0</v>
      </c>
      <c r="AF83" s="32">
        <f t="shared" si="50"/>
        <v>1109.8399470469449</v>
      </c>
      <c r="AG83" s="40">
        <f>IF(A83&gt;$D$6,"",SUM($AB$10:AE83)/($Y$10+Y83)*2/A83*12)</f>
        <v>4.1257349602648957E-2</v>
      </c>
      <c r="AH83" s="40">
        <f>IF(A83&gt;$D$6,"",SUM($AF$10:AF83)/($Y$10+Y83)*2/A83*12)</f>
        <v>-1.5864168424255698E-2</v>
      </c>
      <c r="AI83" s="32">
        <f t="shared" si="51"/>
        <v>16559.06729427816</v>
      </c>
      <c r="AQ83" s="32">
        <f>SUM(AB$10:AB83)</f>
        <v>633928.8968410549</v>
      </c>
      <c r="AR83" s="32">
        <f>SUM(AC$10:AC83)</f>
        <v>-627899.91337020055</v>
      </c>
      <c r="AS83" s="32">
        <f>SUM(AD$10:AD83)</f>
        <v>13860.000000000002</v>
      </c>
      <c r="AT83" s="32">
        <f>SUM(AE$10:AE83)</f>
        <v>227790.42948355302</v>
      </c>
      <c r="AU83" s="32">
        <f>SUM(AF$10:AF83)</f>
        <v>-95237.041646446698</v>
      </c>
      <c r="AW83" s="32">
        <f t="shared" si="41"/>
        <v>533251.0439607685</v>
      </c>
      <c r="AX83" s="32">
        <f t="shared" si="41"/>
        <v>2495.4375495194031</v>
      </c>
      <c r="AY83" s="32">
        <f t="shared" si="41"/>
        <v>252.98584618020794</v>
      </c>
      <c r="AZ83" s="32">
        <f t="shared" si="41"/>
        <v>153.91453459493928</v>
      </c>
      <c r="BA83" s="32">
        <f t="shared" si="30"/>
        <v>37527.644128391235</v>
      </c>
      <c r="BB83" s="32">
        <f t="shared" si="29"/>
        <v>752.46068111788827</v>
      </c>
      <c r="BC83" s="32"/>
    </row>
    <row r="84" spans="1:55" x14ac:dyDescent="0.25">
      <c r="A84" s="44">
        <v>74</v>
      </c>
      <c r="B84" s="45">
        <f t="shared" si="37"/>
        <v>536666.66666666605</v>
      </c>
      <c r="C84" s="45">
        <f t="shared" si="26"/>
        <v>11666.666666666666</v>
      </c>
      <c r="D84" s="45">
        <f t="shared" si="27"/>
        <v>5789.4861111111031</v>
      </c>
      <c r="E84" s="45"/>
      <c r="F84" s="32">
        <f t="shared" si="38"/>
        <v>0</v>
      </c>
      <c r="G84" s="45"/>
      <c r="H84" s="45"/>
      <c r="I84" s="45"/>
      <c r="J84" s="45"/>
      <c r="K84" s="45"/>
      <c r="L84" s="45">
        <f t="shared" si="31"/>
        <v>17456.15277777777</v>
      </c>
      <c r="M84" s="45">
        <f t="shared" si="32"/>
        <v>17456.15277777777</v>
      </c>
      <c r="N84" s="80">
        <v>46447</v>
      </c>
      <c r="O84" s="39">
        <f t="shared" si="33"/>
        <v>0.38333333333333292</v>
      </c>
      <c r="P84" s="39">
        <f t="shared" si="28"/>
        <v>0.40163190437558705</v>
      </c>
      <c r="Q84" s="39">
        <f t="shared" si="39"/>
        <v>0.3726932959830902</v>
      </c>
      <c r="R84" s="39">
        <f t="shared" si="42"/>
        <v>1.7585290934059479E-3</v>
      </c>
      <c r="S84" s="39">
        <f t="shared" si="48"/>
        <v>1.7824553925138595E-4</v>
      </c>
      <c r="T84" s="39">
        <f t="shared" si="46"/>
        <v>1.0842250550580339E-4</v>
      </c>
      <c r="U84" s="39">
        <f t="shared" si="49"/>
        <v>2.6893411254333702E-2</v>
      </c>
      <c r="V84" s="12"/>
      <c r="W84" s="32">
        <f t="shared" si="43"/>
        <v>524633.89036975463</v>
      </c>
      <c r="X84" s="32">
        <f t="shared" si="34"/>
        <v>37650.775756067182</v>
      </c>
      <c r="Y84" s="32">
        <f t="shared" si="35"/>
        <v>562284.66612582176</v>
      </c>
      <c r="Z84" s="32">
        <f t="shared" si="36"/>
        <v>94126.185422448965</v>
      </c>
      <c r="AB84" s="32">
        <f t="shared" si="47"/>
        <v>5051.5710683383377</v>
      </c>
      <c r="AC84" s="32">
        <f t="shared" si="40"/>
        <v>-4764.5046777145335</v>
      </c>
      <c r="AD84" s="32">
        <f t="shared" si="44"/>
        <v>0</v>
      </c>
      <c r="AE84" s="59">
        <f t="shared" si="45"/>
        <v>0</v>
      </c>
      <c r="AF84" s="32">
        <f t="shared" si="50"/>
        <v>1110.8562239977327</v>
      </c>
      <c r="AG84" s="40">
        <f>IF(A84&gt;$D$6,"",SUM($AB$10:AE84)/($Y$10+Y84)*2/A84*12)</f>
        <v>4.0983636195576309E-2</v>
      </c>
      <c r="AH84" s="40">
        <f>IF(A84&gt;$D$6,"",SUM($AF$10:AF84)/($Y$10+Y84)*2/A84*12)</f>
        <v>-1.5557075900018478E-2</v>
      </c>
      <c r="AI84" s="32">
        <f t="shared" si="51"/>
        <v>16447.930961970924</v>
      </c>
      <c r="AQ84" s="32">
        <f>SUM(AB$10:AB84)</f>
        <v>638980.46790939325</v>
      </c>
      <c r="AR84" s="32">
        <f>SUM(AC$10:AC84)</f>
        <v>-632664.4180479151</v>
      </c>
      <c r="AS84" s="32">
        <f>SUM(AD$10:AD84)</f>
        <v>13860.000000000002</v>
      </c>
      <c r="AT84" s="32">
        <f>SUM(AE$10:AE84)</f>
        <v>227790.42948355302</v>
      </c>
      <c r="AU84" s="32">
        <f>SUM(AF$10:AF84)</f>
        <v>-94126.185422448965</v>
      </c>
      <c r="AW84" s="32">
        <f t="shared" si="41"/>
        <v>521770.61437632627</v>
      </c>
      <c r="AX84" s="32">
        <f t="shared" si="41"/>
        <v>2461.9407307683273</v>
      </c>
      <c r="AY84" s="32">
        <f t="shared" si="41"/>
        <v>249.54375495194031</v>
      </c>
      <c r="AZ84" s="32">
        <f t="shared" si="41"/>
        <v>151.79150770812475</v>
      </c>
      <c r="BA84" s="32">
        <f t="shared" si="30"/>
        <v>37650.775756067182</v>
      </c>
      <c r="BB84" s="32">
        <f t="shared" si="29"/>
        <v>737.91504277276545</v>
      </c>
      <c r="BC84" s="32"/>
    </row>
    <row r="85" spans="1:55" x14ac:dyDescent="0.25">
      <c r="A85" s="29">
        <v>75</v>
      </c>
      <c r="B85" s="32">
        <f t="shared" si="37"/>
        <v>524999.99999999942</v>
      </c>
      <c r="C85" s="32">
        <f t="shared" si="26"/>
        <v>11666.666666666666</v>
      </c>
      <c r="D85" s="32">
        <f t="shared" si="27"/>
        <v>5666.3055555555475</v>
      </c>
      <c r="E85" s="32"/>
      <c r="F85" s="32">
        <f t="shared" si="38"/>
        <v>0</v>
      </c>
      <c r="G85" s="32"/>
      <c r="H85" s="32"/>
      <c r="I85" s="32"/>
      <c r="J85" s="32"/>
      <c r="K85" s="32"/>
      <c r="L85" s="32">
        <f t="shared" si="31"/>
        <v>17332.972222222212</v>
      </c>
      <c r="M85" s="32">
        <f t="shared" si="32"/>
        <v>17332.972222222212</v>
      </c>
      <c r="N85" s="80">
        <v>46478</v>
      </c>
      <c r="O85" s="39">
        <f t="shared" si="33"/>
        <v>0.37499999999999961</v>
      </c>
      <c r="P85" s="39">
        <f t="shared" si="28"/>
        <v>0.39349344883463144</v>
      </c>
      <c r="Q85" s="39">
        <f t="shared" si="39"/>
        <v>0.36449526271128024</v>
      </c>
      <c r="R85" s="39">
        <f t="shared" si="42"/>
        <v>1.7352366317214835E-3</v>
      </c>
      <c r="S85" s="39">
        <f t="shared" si="48"/>
        <v>1.7585290934059479E-4</v>
      </c>
      <c r="T85" s="39">
        <f t="shared" si="46"/>
        <v>1.0694732355083156E-4</v>
      </c>
      <c r="U85" s="39">
        <f t="shared" si="49"/>
        <v>2.6980149258738345E-2</v>
      </c>
      <c r="V85" s="12"/>
      <c r="W85" s="32">
        <f t="shared" si="43"/>
        <v>513118.61940625036</v>
      </c>
      <c r="X85" s="32">
        <f t="shared" si="34"/>
        <v>37772.208962233686</v>
      </c>
      <c r="Y85" s="32">
        <f t="shared" si="35"/>
        <v>550890.82836848404</v>
      </c>
      <c r="Z85" s="32">
        <f t="shared" si="36"/>
        <v>93014.347026268122</v>
      </c>
      <c r="AB85" s="32">
        <f t="shared" si="47"/>
        <v>4942.973292093111</v>
      </c>
      <c r="AC85" s="32">
        <f t="shared" si="40"/>
        <v>-4662.0782036710889</v>
      </c>
      <c r="AD85" s="32">
        <f t="shared" si="44"/>
        <v>0</v>
      </c>
      <c r="AE85" s="59">
        <f t="shared" si="45"/>
        <v>0</v>
      </c>
      <c r="AF85" s="32">
        <f t="shared" si="50"/>
        <v>1111.8383961808431</v>
      </c>
      <c r="AG85" s="40">
        <f>IF(A85&gt;$D$6,"",SUM($AB$10:AE85)/($Y$10+Y85)*2/A85*12)</f>
        <v>4.071942861361405E-2</v>
      </c>
      <c r="AH85" s="40">
        <f>IF(A85&gt;$D$6,"",SUM($AF$10:AF85)/($Y$10+Y85)*2/A85*12)</f>
        <v>-1.5256922948014324E-2</v>
      </c>
      <c r="AI85" s="32">
        <f t="shared" si="51"/>
        <v>16336.811049430833</v>
      </c>
      <c r="AQ85" s="32">
        <f>SUM(AB$10:AB85)</f>
        <v>643923.44120148639</v>
      </c>
      <c r="AR85" s="32">
        <f>SUM(AC$10:AC85)</f>
        <v>-637326.49625158624</v>
      </c>
      <c r="AS85" s="32">
        <f>SUM(AD$10:AD85)</f>
        <v>13860.000000000002</v>
      </c>
      <c r="AT85" s="32">
        <f>SUM(AE$10:AE85)</f>
        <v>227790.42948355302</v>
      </c>
      <c r="AU85" s="32">
        <f>SUM(AF$10:AF85)</f>
        <v>-93014.347026268122</v>
      </c>
      <c r="AW85" s="32">
        <f t="shared" si="41"/>
        <v>510293.36779579235</v>
      </c>
      <c r="AX85" s="32">
        <f t="shared" si="41"/>
        <v>2429.3312844100769</v>
      </c>
      <c r="AY85" s="32">
        <f t="shared" si="41"/>
        <v>246.19407307683269</v>
      </c>
      <c r="AZ85" s="32">
        <f t="shared" si="41"/>
        <v>149.72625297116417</v>
      </c>
      <c r="BA85" s="32">
        <f t="shared" si="30"/>
        <v>37772.208962233686</v>
      </c>
      <c r="BB85" s="32">
        <f t="shared" si="29"/>
        <v>723.33226346243646</v>
      </c>
      <c r="BC85" s="32"/>
    </row>
    <row r="86" spans="1:55" x14ac:dyDescent="0.25">
      <c r="A86" s="29">
        <v>76</v>
      </c>
      <c r="B86" s="32">
        <f t="shared" si="37"/>
        <v>513333.33333333273</v>
      </c>
      <c r="C86" s="32">
        <f t="shared" si="26"/>
        <v>11666.666666666666</v>
      </c>
      <c r="D86" s="32">
        <f t="shared" si="27"/>
        <v>5543.1249999999927</v>
      </c>
      <c r="E86" s="32"/>
      <c r="F86" s="32">
        <f t="shared" si="38"/>
        <v>0</v>
      </c>
      <c r="G86" s="32"/>
      <c r="H86" s="32"/>
      <c r="I86" s="32"/>
      <c r="J86" s="32"/>
      <c r="K86" s="32"/>
      <c r="L86" s="32">
        <f t="shared" si="31"/>
        <v>17209.791666666657</v>
      </c>
      <c r="M86" s="32">
        <f t="shared" si="32"/>
        <v>17209.791666666657</v>
      </c>
      <c r="N86" s="80">
        <v>46508</v>
      </c>
      <c r="O86" s="39">
        <f t="shared" si="33"/>
        <v>0.36666666666666625</v>
      </c>
      <c r="P86" s="39">
        <f t="shared" si="28"/>
        <v>0.38535681091666968</v>
      </c>
      <c r="Q86" s="39">
        <f t="shared" si="39"/>
        <v>0.35629951524066833</v>
      </c>
      <c r="R86" s="39">
        <f t="shared" si="42"/>
        <v>1.7125531496458748E-3</v>
      </c>
      <c r="S86" s="39">
        <f t="shared" si="48"/>
        <v>1.7352366317214835E-4</v>
      </c>
      <c r="T86" s="39">
        <f t="shared" si="46"/>
        <v>1.0551174560435687E-4</v>
      </c>
      <c r="U86" s="39">
        <f t="shared" si="49"/>
        <v>2.706570711757901E-2</v>
      </c>
      <c r="V86" s="12"/>
      <c r="W86" s="32">
        <f t="shared" si="43"/>
        <v>501607.54531872697</v>
      </c>
      <c r="X86" s="32">
        <f t="shared" si="34"/>
        <v>37891.989964610613</v>
      </c>
      <c r="Y86" s="32">
        <f t="shared" si="35"/>
        <v>539499.53528333758</v>
      </c>
      <c r="Z86" s="32">
        <f t="shared" si="36"/>
        <v>91901.559585295778</v>
      </c>
      <c r="AB86" s="32">
        <f t="shared" si="47"/>
        <v>4834.412515504896</v>
      </c>
      <c r="AC86" s="32">
        <f t="shared" si="40"/>
        <v>-4559.6866266995676</v>
      </c>
      <c r="AD86" s="32">
        <f t="shared" si="44"/>
        <v>0</v>
      </c>
      <c r="AE86" s="59">
        <f t="shared" si="45"/>
        <v>0</v>
      </c>
      <c r="AF86" s="32">
        <f t="shared" si="50"/>
        <v>1112.7874409723445</v>
      </c>
      <c r="AG86" s="40">
        <f>IF(A86&gt;$D$6,"",SUM($AB$10:AE86)/($Y$10+Y86)*2/A86*12)</f>
        <v>4.0464388793058081E-2</v>
      </c>
      <c r="AH86" s="40">
        <f>IF(A86&gt;$D$6,"",SUM($AF$10:AF86)/($Y$10+Y86)*2/A86*12)</f>
        <v>-1.4963419482314529E-2</v>
      </c>
      <c r="AI86" s="32">
        <f t="shared" si="51"/>
        <v>16225.705600651359</v>
      </c>
      <c r="AQ86" s="32">
        <f>SUM(AB$10:AB86)</f>
        <v>648757.85371699126</v>
      </c>
      <c r="AR86" s="32">
        <f>SUM(AC$10:AC86)</f>
        <v>-641886.18287828576</v>
      </c>
      <c r="AS86" s="32">
        <f>SUM(AD$10:AD86)</f>
        <v>13860.000000000002</v>
      </c>
      <c r="AT86" s="32">
        <f>SUM(AE$10:AE86)</f>
        <v>227790.42948355302</v>
      </c>
      <c r="AU86" s="32">
        <f>SUM(AF$10:AF86)</f>
        <v>-91901.559585295778</v>
      </c>
      <c r="AW86" s="32">
        <f t="shared" si="41"/>
        <v>498819.32133693568</v>
      </c>
      <c r="AX86" s="32">
        <f t="shared" si="41"/>
        <v>2397.5744095042246</v>
      </c>
      <c r="AY86" s="32">
        <f t="shared" si="41"/>
        <v>242.93312844100768</v>
      </c>
      <c r="AZ86" s="32">
        <f t="shared" si="41"/>
        <v>147.71644384609962</v>
      </c>
      <c r="BA86" s="32">
        <f t="shared" si="30"/>
        <v>37891.989964610613</v>
      </c>
      <c r="BB86" s="32">
        <f t="shared" si="29"/>
        <v>708.71248449509676</v>
      </c>
      <c r="BC86" s="32"/>
    </row>
    <row r="87" spans="1:55" x14ac:dyDescent="0.25">
      <c r="A87" s="29">
        <v>77</v>
      </c>
      <c r="B87" s="32">
        <f t="shared" si="37"/>
        <v>501666.66666666605</v>
      </c>
      <c r="C87" s="32">
        <f t="shared" ref="C87:C150" si="52">MIN(B86,IF($D$4="Ануїтет",-PMT($G$2/12,$D$6-12,$B$22,0,0)-D87,$D$3/$D$6))</f>
        <v>11666.666666666666</v>
      </c>
      <c r="D87" s="32">
        <f t="shared" ref="D87:D150" si="53">B86*$G$2/12</f>
        <v>5419.9444444444371</v>
      </c>
      <c r="E87" s="32"/>
      <c r="F87" s="32">
        <f t="shared" si="38"/>
        <v>0</v>
      </c>
      <c r="G87" s="32"/>
      <c r="H87" s="32"/>
      <c r="I87" s="32"/>
      <c r="J87" s="32"/>
      <c r="K87" s="32"/>
      <c r="L87" s="32">
        <f t="shared" si="31"/>
        <v>17086.611111111102</v>
      </c>
      <c r="M87" s="32">
        <f t="shared" si="32"/>
        <v>17086.611111111102</v>
      </c>
      <c r="N87" s="80">
        <v>46539</v>
      </c>
      <c r="O87" s="39">
        <f t="shared" si="33"/>
        <v>0.35833333333333289</v>
      </c>
      <c r="P87" s="39">
        <f t="shared" si="28"/>
        <v>0.37722200807826656</v>
      </c>
      <c r="Q87" s="39">
        <f t="shared" si="39"/>
        <v>0.34810606697889562</v>
      </c>
      <c r="R87" s="39">
        <f t="shared" si="42"/>
        <v>1.6904550724405338E-3</v>
      </c>
      <c r="S87" s="39">
        <f t="shared" si="48"/>
        <v>1.7125531496458749E-4</v>
      </c>
      <c r="T87" s="39">
        <f t="shared" si="46"/>
        <v>1.0411419790328901E-4</v>
      </c>
      <c r="U87" s="39">
        <f t="shared" si="49"/>
        <v>2.7150116514062496E-2</v>
      </c>
      <c r="V87" s="12"/>
      <c r="W87" s="32">
        <f t="shared" si="43"/>
        <v>490100.64818988566</v>
      </c>
      <c r="X87" s="32">
        <f t="shared" si="34"/>
        <v>38010.163119687495</v>
      </c>
      <c r="Y87" s="32">
        <f t="shared" si="35"/>
        <v>528110.81130957312</v>
      </c>
      <c r="Z87" s="32">
        <f t="shared" si="36"/>
        <v>90787.855315171459</v>
      </c>
      <c r="AB87" s="32">
        <f t="shared" si="47"/>
        <v>4725.888626745158</v>
      </c>
      <c r="AC87" s="32">
        <f t="shared" si="40"/>
        <v>-4457.3298413263337</v>
      </c>
      <c r="AD87" s="32">
        <f t="shared" si="44"/>
        <v>0</v>
      </c>
      <c r="AE87" s="59">
        <f t="shared" si="45"/>
        <v>0</v>
      </c>
      <c r="AF87" s="32">
        <f t="shared" si="50"/>
        <v>1113.704270124319</v>
      </c>
      <c r="AG87" s="40">
        <f>IF(A87&gt;$D$6,"",SUM($AB$10:AE87)/($Y$10+Y87)*2/A87*12)</f>
        <v>4.0218197028014907E-2</v>
      </c>
      <c r="AH87" s="40">
        <f>IF(A87&gt;$D$6,"",SUM($AF$10:AF87)/($Y$10+Y87)*2/A87*12)</f>
        <v>-1.4676289961658805E-2</v>
      </c>
      <c r="AI87" s="32">
        <f t="shared" si="51"/>
        <v>16114.612600509614</v>
      </c>
      <c r="AQ87" s="32">
        <f>SUM(AB$10:AB87)</f>
        <v>653483.74234373646</v>
      </c>
      <c r="AR87" s="32">
        <f>SUM(AC$10:AC87)</f>
        <v>-646343.5127196121</v>
      </c>
      <c r="AS87" s="32">
        <f>SUM(AD$10:AD87)</f>
        <v>13860.000000000002</v>
      </c>
      <c r="AT87" s="32">
        <f>SUM(AE$10:AE87)</f>
        <v>227790.42948355302</v>
      </c>
      <c r="AU87" s="32">
        <f>SUM(AF$10:AF87)</f>
        <v>-90787.855315171459</v>
      </c>
      <c r="AW87" s="32">
        <f t="shared" si="41"/>
        <v>487348.49377045385</v>
      </c>
      <c r="AX87" s="32">
        <f t="shared" si="41"/>
        <v>2366.6371014167476</v>
      </c>
      <c r="AY87" s="32">
        <f t="shared" si="41"/>
        <v>239.75744095042248</v>
      </c>
      <c r="AZ87" s="32">
        <f t="shared" si="41"/>
        <v>145.75987706460461</v>
      </c>
      <c r="BA87" s="32">
        <f t="shared" si="30"/>
        <v>38010.163119687495</v>
      </c>
      <c r="BB87" s="32">
        <f t="shared" si="29"/>
        <v>694.05581769927903</v>
      </c>
      <c r="BC87" s="32"/>
    </row>
    <row r="88" spans="1:55" x14ac:dyDescent="0.25">
      <c r="A88" s="29">
        <v>78</v>
      </c>
      <c r="B88" s="32">
        <f t="shared" si="37"/>
        <v>489999.99999999936</v>
      </c>
      <c r="C88" s="32">
        <f t="shared" si="52"/>
        <v>11666.666666666666</v>
      </c>
      <c r="D88" s="32">
        <f t="shared" si="53"/>
        <v>5296.7638888888814</v>
      </c>
      <c r="E88" s="32"/>
      <c r="F88" s="32">
        <f t="shared" si="38"/>
        <v>0</v>
      </c>
      <c r="G88" s="32"/>
      <c r="H88" s="32"/>
      <c r="I88" s="32"/>
      <c r="J88" s="32"/>
      <c r="K88" s="32"/>
      <c r="L88" s="32">
        <f t="shared" si="31"/>
        <v>16963.430555555547</v>
      </c>
      <c r="M88" s="32">
        <f t="shared" si="32"/>
        <v>16963.430555555547</v>
      </c>
      <c r="N88" s="80">
        <v>46569</v>
      </c>
      <c r="O88" s="39">
        <f t="shared" si="33"/>
        <v>0.34999999999999953</v>
      </c>
      <c r="P88" s="39">
        <f t="shared" si="28"/>
        <v>0.36908905920594887</v>
      </c>
      <c r="Q88" s="39">
        <f t="shared" si="39"/>
        <v>0.33991493261062977</v>
      </c>
      <c r="R88" s="39">
        <f t="shared" si="42"/>
        <v>1.668920026711163E-3</v>
      </c>
      <c r="S88" s="39">
        <f t="shared" si="48"/>
        <v>1.6904550724405339E-4</v>
      </c>
      <c r="T88" s="39">
        <f t="shared" si="46"/>
        <v>1.0275318897875248E-4</v>
      </c>
      <c r="U88" s="39">
        <f t="shared" si="49"/>
        <v>2.7233407872385127E-2</v>
      </c>
      <c r="V88" s="12"/>
      <c r="W88" s="32">
        <f t="shared" si="43"/>
        <v>478597.91186698922</v>
      </c>
      <c r="X88" s="32">
        <f t="shared" si="34"/>
        <v>38126.771021339177</v>
      </c>
      <c r="Y88" s="32">
        <f t="shared" si="35"/>
        <v>516724.68288832839</v>
      </c>
      <c r="Z88" s="32">
        <f t="shared" si="36"/>
        <v>89673.265583161716</v>
      </c>
      <c r="AB88" s="32">
        <f t="shared" si="47"/>
        <v>4617.4015437075568</v>
      </c>
      <c r="AC88" s="32">
        <f t="shared" si="40"/>
        <v>-4355.0077701109167</v>
      </c>
      <c r="AD88" s="32">
        <f t="shared" si="44"/>
        <v>0</v>
      </c>
      <c r="AE88" s="59">
        <f t="shared" si="45"/>
        <v>0</v>
      </c>
      <c r="AF88" s="32">
        <f t="shared" si="50"/>
        <v>1114.5897320097429</v>
      </c>
      <c r="AG88" s="40">
        <f>IF(A88&gt;$D$6,"",SUM($AB$10:AE88)/($Y$10+Y88)*2/A88*12)</f>
        <v>3.9980550813054919E-2</v>
      </c>
      <c r="AH88" s="40">
        <f>IF(A88&gt;$D$6,"",SUM($AF$10:AF88)/($Y$10+Y88)*2/A88*12)</f>
        <v>-1.4395272451967357E-2</v>
      </c>
      <c r="AI88" s="32">
        <f t="shared" si="51"/>
        <v>16003.529964952293</v>
      </c>
      <c r="AQ88" s="32">
        <f>SUM(AB$10:AB88)</f>
        <v>658101.14388744405</v>
      </c>
      <c r="AR88" s="32">
        <f>SUM(AC$10:AC88)</f>
        <v>-650698.52048972307</v>
      </c>
      <c r="AS88" s="32">
        <f>SUM(AD$10:AD88)</f>
        <v>13860.000000000002</v>
      </c>
      <c r="AT88" s="32">
        <f>SUM(AE$10:AE88)</f>
        <v>227790.42948355302</v>
      </c>
      <c r="AU88" s="32">
        <f>SUM(AF$10:AF88)</f>
        <v>-89673.265583161716</v>
      </c>
      <c r="AW88" s="32">
        <f t="shared" si="41"/>
        <v>475880.90565488167</v>
      </c>
      <c r="AX88" s="32">
        <f t="shared" si="41"/>
        <v>2336.488037395628</v>
      </c>
      <c r="AY88" s="32">
        <f t="shared" si="41"/>
        <v>236.66371014167476</v>
      </c>
      <c r="AZ88" s="32">
        <f t="shared" si="41"/>
        <v>143.85446457025347</v>
      </c>
      <c r="BA88" s="32">
        <f t="shared" si="30"/>
        <v>38126.771021339177</v>
      </c>
      <c r="BB88" s="32">
        <f t="shared" si="29"/>
        <v>679.3623451813246</v>
      </c>
      <c r="BC88" s="32"/>
    </row>
    <row r="89" spans="1:55" x14ac:dyDescent="0.25">
      <c r="A89" s="29">
        <v>79</v>
      </c>
      <c r="B89" s="32">
        <f t="shared" si="37"/>
        <v>478333.33333333267</v>
      </c>
      <c r="C89" s="32">
        <f t="shared" si="52"/>
        <v>11666.666666666666</v>
      </c>
      <c r="D89" s="32">
        <f t="shared" si="53"/>
        <v>5173.5833333333258</v>
      </c>
      <c r="E89" s="32"/>
      <c r="F89" s="32">
        <f t="shared" si="38"/>
        <v>0</v>
      </c>
      <c r="G89" s="32"/>
      <c r="H89" s="32"/>
      <c r="I89" s="32"/>
      <c r="J89" s="32"/>
      <c r="K89" s="32"/>
      <c r="L89" s="32">
        <f t="shared" si="31"/>
        <v>16840.249999999993</v>
      </c>
      <c r="M89" s="32">
        <f t="shared" si="32"/>
        <v>16840.249999999993</v>
      </c>
      <c r="N89" s="80">
        <v>46600</v>
      </c>
      <c r="O89" s="39">
        <f t="shared" si="33"/>
        <v>0.34166666666666617</v>
      </c>
      <c r="P89" s="39">
        <f t="shared" si="28"/>
        <v>0.36095798469463064</v>
      </c>
      <c r="Q89" s="39">
        <f t="shared" si="39"/>
        <v>0.33172612819920094</v>
      </c>
      <c r="R89" s="39">
        <f t="shared" si="42"/>
        <v>1.6479267648440681E-3</v>
      </c>
      <c r="S89" s="39">
        <f t="shared" si="48"/>
        <v>1.6689200267111631E-4</v>
      </c>
      <c r="T89" s="39">
        <f t="shared" si="46"/>
        <v>1.0142730434643202E-4</v>
      </c>
      <c r="U89" s="39">
        <f t="shared" si="49"/>
        <v>2.7315610423568129E-2</v>
      </c>
      <c r="V89" s="12"/>
      <c r="W89" s="32">
        <f t="shared" si="43"/>
        <v>467099.32397948753</v>
      </c>
      <c r="X89" s="32">
        <f t="shared" si="34"/>
        <v>38241.854592995383</v>
      </c>
      <c r="Y89" s="32">
        <f t="shared" si="35"/>
        <v>505341.1785724829</v>
      </c>
      <c r="Z89" s="32">
        <f t="shared" si="36"/>
        <v>88557.820969639724</v>
      </c>
      <c r="AB89" s="32">
        <f t="shared" si="47"/>
        <v>4508.951214380384</v>
      </c>
      <c r="AC89" s="32">
        <f t="shared" si="40"/>
        <v>-4252.720363997284</v>
      </c>
      <c r="AD89" s="32">
        <f t="shared" si="44"/>
        <v>0</v>
      </c>
      <c r="AE89" s="59">
        <f t="shared" si="45"/>
        <v>0</v>
      </c>
      <c r="AF89" s="32">
        <f t="shared" si="50"/>
        <v>1115.4446135219914</v>
      </c>
      <c r="AG89" s="40">
        <f>IF(A89&gt;$D$6,"",SUM($AB$10:AE89)/($Y$10+Y89)*2/A89*12)</f>
        <v>3.9751163774080146E-2</v>
      </c>
      <c r="AH89" s="40">
        <f>IF(A89&gt;$D$6,"",SUM($AF$10:AF89)/($Y$10+Y89)*2/A89*12)</f>
        <v>-1.412011775954905E-2</v>
      </c>
      <c r="AI89" s="32">
        <f t="shared" si="51"/>
        <v>15892.455530225878</v>
      </c>
      <c r="AQ89" s="32">
        <f>SUM(AB$10:AB89)</f>
        <v>662610.09510182438</v>
      </c>
      <c r="AR89" s="32">
        <f>SUM(AC$10:AC89)</f>
        <v>-654951.24085372034</v>
      </c>
      <c r="AS89" s="32">
        <f>SUM(AD$10:AD89)</f>
        <v>13860.000000000002</v>
      </c>
      <c r="AT89" s="32">
        <f>SUM(AE$10:AE89)</f>
        <v>227790.42948355302</v>
      </c>
      <c r="AU89" s="32">
        <f>SUM(AF$10:AF89)</f>
        <v>-88557.820969639724</v>
      </c>
      <c r="AW89" s="32">
        <f t="shared" si="41"/>
        <v>464416.57947888132</v>
      </c>
      <c r="AX89" s="32">
        <f t="shared" si="41"/>
        <v>2307.0974707816954</v>
      </c>
      <c r="AY89" s="32">
        <f t="shared" si="41"/>
        <v>233.64880373956285</v>
      </c>
      <c r="AZ89" s="32">
        <f t="shared" si="41"/>
        <v>141.99822608500483</v>
      </c>
      <c r="BA89" s="32">
        <f t="shared" si="30"/>
        <v>38241.854592995383</v>
      </c>
      <c r="BB89" s="32">
        <f t="shared" si="29"/>
        <v>664.63211895294171</v>
      </c>
      <c r="BC89" s="32"/>
    </row>
    <row r="90" spans="1:55" x14ac:dyDescent="0.25">
      <c r="A90" s="29">
        <v>80</v>
      </c>
      <c r="B90" s="32">
        <f t="shared" si="37"/>
        <v>466666.66666666599</v>
      </c>
      <c r="C90" s="32">
        <f t="shared" si="52"/>
        <v>11666.666666666666</v>
      </c>
      <c r="D90" s="32">
        <f t="shared" si="53"/>
        <v>5050.4027777777701</v>
      </c>
      <c r="E90" s="32"/>
      <c r="F90" s="32">
        <f t="shared" si="38"/>
        <v>0</v>
      </c>
      <c r="G90" s="32"/>
      <c r="H90" s="32"/>
      <c r="I90" s="32"/>
      <c r="J90" s="32"/>
      <c r="K90" s="32"/>
      <c r="L90" s="32">
        <f t="shared" si="31"/>
        <v>16717.069444444438</v>
      </c>
      <c r="M90" s="32">
        <f t="shared" si="32"/>
        <v>16717.069444444438</v>
      </c>
      <c r="N90" s="80">
        <v>46631</v>
      </c>
      <c r="O90" s="39">
        <f t="shared" si="33"/>
        <v>0.33333333333333287</v>
      </c>
      <c r="P90" s="39">
        <f t="shared" si="28"/>
        <v>0.35282880653488685</v>
      </c>
      <c r="Q90" s="39">
        <f t="shared" si="39"/>
        <v>0.32353967129467603</v>
      </c>
      <c r="R90" s="39">
        <f t="shared" si="42"/>
        <v>1.6274550950784422E-3</v>
      </c>
      <c r="S90" s="39">
        <f t="shared" si="48"/>
        <v>1.6479267648440683E-4</v>
      </c>
      <c r="T90" s="39">
        <f t="shared" si="46"/>
        <v>1.0013520160266978E-4</v>
      </c>
      <c r="U90" s="39">
        <f t="shared" si="49"/>
        <v>2.7396752267045275E-2</v>
      </c>
      <c r="V90" s="12"/>
      <c r="W90" s="32">
        <f t="shared" si="43"/>
        <v>455604.87597497815</v>
      </c>
      <c r="X90" s="32">
        <f t="shared" si="34"/>
        <v>38355.453173863381</v>
      </c>
      <c r="Y90" s="32">
        <f t="shared" si="35"/>
        <v>493960.32914884156</v>
      </c>
      <c r="Z90" s="32">
        <f t="shared" si="36"/>
        <v>87441.551328010566</v>
      </c>
      <c r="AB90" s="32">
        <f t="shared" si="47"/>
        <v>4400.5376173566865</v>
      </c>
      <c r="AC90" s="32">
        <f t="shared" si="40"/>
        <v>-4150.4676027949808</v>
      </c>
      <c r="AD90" s="32">
        <f t="shared" si="44"/>
        <v>0</v>
      </c>
      <c r="AE90" s="59">
        <f t="shared" si="45"/>
        <v>0</v>
      </c>
      <c r="AF90" s="32">
        <f t="shared" si="50"/>
        <v>1116.2696416291583</v>
      </c>
      <c r="AG90" s="40">
        <f>IF(A90&gt;$D$6,"",SUM($AB$10:AE90)/($Y$10+Y90)*2/A90*12)</f>
        <v>3.9529764679660198E-2</v>
      </c>
      <c r="AH90" s="40">
        <f>IF(A90&gt;$D$6,"",SUM($AF$10:AF90)/($Y$10+Y90)*2/A90*12)</f>
        <v>-1.3850588628850646E-2</v>
      </c>
      <c r="AI90" s="32">
        <f t="shared" si="51"/>
        <v>15781.387040998026</v>
      </c>
      <c r="AQ90" s="32">
        <f>SUM(AB$10:AB90)</f>
        <v>667010.63271918101</v>
      </c>
      <c r="AR90" s="32">
        <f>SUM(AC$10:AC90)</f>
        <v>-659101.70845651533</v>
      </c>
      <c r="AS90" s="32">
        <f>SUM(AD$10:AD90)</f>
        <v>13860.000000000002</v>
      </c>
      <c r="AT90" s="32">
        <f>SUM(AE$10:AE90)</f>
        <v>227790.42948355302</v>
      </c>
      <c r="AU90" s="32">
        <f>SUM(AF$10:AF90)</f>
        <v>-87441.551328010566</v>
      </c>
      <c r="AW90" s="32">
        <f t="shared" si="41"/>
        <v>452955.53981254646</v>
      </c>
      <c r="AX90" s="32">
        <f t="shared" si="41"/>
        <v>2278.4371331098191</v>
      </c>
      <c r="AY90" s="32">
        <f t="shared" si="41"/>
        <v>230.70974707816956</v>
      </c>
      <c r="AZ90" s="32">
        <f t="shared" si="41"/>
        <v>140.18928224373769</v>
      </c>
      <c r="BA90" s="32">
        <f t="shared" si="30"/>
        <v>38355.453173863381</v>
      </c>
      <c r="BB90" s="32">
        <f t="shared" si="29"/>
        <v>649.8651604210836</v>
      </c>
      <c r="BC90" s="32"/>
    </row>
    <row r="91" spans="1:55" x14ac:dyDescent="0.25">
      <c r="A91" s="29">
        <v>81</v>
      </c>
      <c r="B91" s="32">
        <f t="shared" si="37"/>
        <v>454999.9999999993</v>
      </c>
      <c r="C91" s="32">
        <f t="shared" si="52"/>
        <v>11666.666666666666</v>
      </c>
      <c r="D91" s="32">
        <f t="shared" si="53"/>
        <v>4927.2222222222144</v>
      </c>
      <c r="E91" s="32"/>
      <c r="F91" s="32">
        <f t="shared" si="38"/>
        <v>0</v>
      </c>
      <c r="G91" s="32"/>
      <c r="H91" s="32"/>
      <c r="I91" s="32"/>
      <c r="J91" s="32"/>
      <c r="K91" s="32"/>
      <c r="L91" s="32">
        <f t="shared" si="31"/>
        <v>16593.88888888888</v>
      </c>
      <c r="M91" s="32">
        <f t="shared" si="32"/>
        <v>16593.88888888888</v>
      </c>
      <c r="N91" s="80">
        <v>46661</v>
      </c>
      <c r="O91" s="39">
        <f t="shared" si="33"/>
        <v>0.32499999999999951</v>
      </c>
      <c r="P91" s="39">
        <f t="shared" si="28"/>
        <v>0.34470154841010786</v>
      </c>
      <c r="Q91" s="39">
        <f t="shared" si="39"/>
        <v>0.31535558104965961</v>
      </c>
      <c r="R91" s="39">
        <f t="shared" si="42"/>
        <v>1.6074858167223229E-3</v>
      </c>
      <c r="S91" s="39">
        <f t="shared" si="48"/>
        <v>1.6274550950784423E-4</v>
      </c>
      <c r="T91" s="39">
        <f t="shared" si="46"/>
        <v>9.8875605890644085E-5</v>
      </c>
      <c r="U91" s="39">
        <f t="shared" si="49"/>
        <v>2.7476860428327411E-2</v>
      </c>
      <c r="V91" s="12"/>
      <c r="W91" s="32">
        <f t="shared" si="43"/>
        <v>444114.56317449262</v>
      </c>
      <c r="X91" s="32">
        <f t="shared" si="34"/>
        <v>38467.604599658378</v>
      </c>
      <c r="Y91" s="32">
        <f t="shared" si="35"/>
        <v>482582.16777415102</v>
      </c>
      <c r="Z91" s="32">
        <f t="shared" si="36"/>
        <v>86324.485843428192</v>
      </c>
      <c r="AB91" s="32">
        <f t="shared" si="47"/>
        <v>4292.1607624916069</v>
      </c>
      <c r="AC91" s="32">
        <f t="shared" si="40"/>
        <v>-4048.249495799108</v>
      </c>
      <c r="AD91" s="32">
        <f t="shared" si="44"/>
        <v>0</v>
      </c>
      <c r="AE91" s="59">
        <f t="shared" si="45"/>
        <v>0</v>
      </c>
      <c r="AF91" s="32">
        <f t="shared" si="50"/>
        <v>1117.0654845823738</v>
      </c>
      <c r="AG91" s="40">
        <f>IF(A91&gt;$D$6,"",SUM($AB$10:AE91)/($Y$10+Y91)*2/A91*12)</f>
        <v>3.9316096525847444E-2</v>
      </c>
      <c r="AH91" s="40">
        <f>IF(A91&gt;$D$6,"",SUM($AF$10:AF91)/($Y$10+Y91)*2/A91*12)</f>
        <v>-1.3586458999200676E-2</v>
      </c>
      <c r="AI91" s="32">
        <f t="shared" si="51"/>
        <v>15670.322137182142</v>
      </c>
      <c r="AQ91" s="32">
        <f>SUM(AB$10:AB91)</f>
        <v>671302.79348167265</v>
      </c>
      <c r="AR91" s="32">
        <f>SUM(AC$10:AC91)</f>
        <v>-663149.95795231441</v>
      </c>
      <c r="AS91" s="32">
        <f>SUM(AD$10:AD91)</f>
        <v>13860.000000000002</v>
      </c>
      <c r="AT91" s="32">
        <f>SUM(AE$10:AE91)</f>
        <v>227790.42948355302</v>
      </c>
      <c r="AU91" s="32">
        <f>SUM(AF$10:AF91)</f>
        <v>-86324.485843428192</v>
      </c>
      <c r="AW91" s="32">
        <f t="shared" si="41"/>
        <v>441497.81346952345</v>
      </c>
      <c r="AX91" s="32">
        <f t="shared" si="41"/>
        <v>2250.4801434112519</v>
      </c>
      <c r="AY91" s="32">
        <f t="shared" si="41"/>
        <v>227.84371331098191</v>
      </c>
      <c r="AZ91" s="32">
        <f t="shared" si="41"/>
        <v>138.42584824690172</v>
      </c>
      <c r="BA91" s="32">
        <f t="shared" si="30"/>
        <v>38467.604599658378</v>
      </c>
      <c r="BB91" s="32">
        <f t="shared" si="29"/>
        <v>635.06145973060757</v>
      </c>
      <c r="BC91" s="32"/>
    </row>
    <row r="92" spans="1:55" x14ac:dyDescent="0.25">
      <c r="A92" s="29">
        <v>82</v>
      </c>
      <c r="B92" s="32">
        <f t="shared" si="37"/>
        <v>443333.33333333262</v>
      </c>
      <c r="C92" s="32">
        <f t="shared" si="52"/>
        <v>11666.666666666666</v>
      </c>
      <c r="D92" s="32">
        <f t="shared" si="53"/>
        <v>4804.0416666666588</v>
      </c>
      <c r="E92" s="32"/>
      <c r="F92" s="32">
        <f t="shared" si="38"/>
        <v>0</v>
      </c>
      <c r="G92" s="32"/>
      <c r="H92" s="32"/>
      <c r="I92" s="32"/>
      <c r="J92" s="32"/>
      <c r="K92" s="32"/>
      <c r="L92" s="32">
        <f t="shared" si="31"/>
        <v>16470.708333333325</v>
      </c>
      <c r="M92" s="32">
        <f t="shared" si="32"/>
        <v>16470.708333333325</v>
      </c>
      <c r="N92" s="80">
        <v>46692</v>
      </c>
      <c r="O92" s="39">
        <f t="shared" si="33"/>
        <v>0.31666666666666615</v>
      </c>
      <c r="P92" s="39">
        <f t="shared" si="28"/>
        <v>0.33657623580473106</v>
      </c>
      <c r="Q92" s="39">
        <f t="shared" si="39"/>
        <v>0.30717387834422782</v>
      </c>
      <c r="R92" s="39">
        <f t="shared" si="42"/>
        <v>1.5880006600863465E-3</v>
      </c>
      <c r="S92" s="39">
        <f t="shared" si="48"/>
        <v>1.607485816722323E-4</v>
      </c>
      <c r="T92" s="39">
        <f t="shared" si="46"/>
        <v>9.7647305704706526E-5</v>
      </c>
      <c r="U92" s="39">
        <f t="shared" si="49"/>
        <v>2.7555960913039926E-2</v>
      </c>
      <c r="V92" s="12"/>
      <c r="W92" s="32">
        <f t="shared" si="43"/>
        <v>432628.3848483676</v>
      </c>
      <c r="X92" s="32">
        <f t="shared" si="34"/>
        <v>38578.345278255896</v>
      </c>
      <c r="Y92" s="32">
        <f t="shared" si="35"/>
        <v>471206.73012662347</v>
      </c>
      <c r="Z92" s="32">
        <f t="shared" si="36"/>
        <v>85206.653090665117</v>
      </c>
      <c r="AB92" s="32">
        <f t="shared" si="47"/>
        <v>4183.820691718548</v>
      </c>
      <c r="AC92" s="32">
        <f t="shared" si="40"/>
        <v>-3946.0660825601149</v>
      </c>
      <c r="AD92" s="32">
        <f t="shared" si="44"/>
        <v>0</v>
      </c>
      <c r="AE92" s="59">
        <f t="shared" si="45"/>
        <v>0</v>
      </c>
      <c r="AF92" s="32">
        <f t="shared" si="50"/>
        <v>1117.8327527630754</v>
      </c>
      <c r="AG92" s="40">
        <f>IF(A92&gt;$D$6,"",SUM($AB$10:AE92)/($Y$10+Y92)*2/A92*12)</f>
        <v>3.9109915688155687E-2</v>
      </c>
      <c r="AH92" s="40">
        <f>IF(A92&gt;$D$6,"",SUM($AF$10:AF92)/($Y$10+Y92)*2/A92*12)</f>
        <v>-1.3327513315546062E-2</v>
      </c>
      <c r="AI92" s="32">
        <f t="shared" si="51"/>
        <v>15559.258339246098</v>
      </c>
      <c r="AQ92" s="32">
        <f>SUM(AB$10:AB92)</f>
        <v>675486.61417339125</v>
      </c>
      <c r="AR92" s="32">
        <f>SUM(AC$10:AC92)</f>
        <v>-667096.02403487451</v>
      </c>
      <c r="AS92" s="32">
        <f>SUM(AD$10:AD92)</f>
        <v>13860.000000000002</v>
      </c>
      <c r="AT92" s="32">
        <f>SUM(AE$10:AE92)</f>
        <v>227790.42948355302</v>
      </c>
      <c r="AU92" s="32">
        <f>SUM(AF$10:AF92)</f>
        <v>-85206.653090665117</v>
      </c>
      <c r="AW92" s="32">
        <f t="shared" si="41"/>
        <v>430043.42968191893</v>
      </c>
      <c r="AX92" s="32">
        <f t="shared" si="41"/>
        <v>2223.2009241208852</v>
      </c>
      <c r="AY92" s="32">
        <f t="shared" si="41"/>
        <v>225.04801434112522</v>
      </c>
      <c r="AZ92" s="32">
        <f t="shared" si="41"/>
        <v>136.70622798658914</v>
      </c>
      <c r="BA92" s="32">
        <f t="shared" si="30"/>
        <v>38578.345278255896</v>
      </c>
      <c r="BB92" s="32">
        <f t="shared" si="29"/>
        <v>620.22097494811078</v>
      </c>
      <c r="BC92" s="32"/>
    </row>
    <row r="93" spans="1:55" x14ac:dyDescent="0.25">
      <c r="A93" s="29">
        <v>83</v>
      </c>
      <c r="B93" s="32">
        <f t="shared" si="37"/>
        <v>431666.66666666593</v>
      </c>
      <c r="C93" s="32">
        <f t="shared" si="52"/>
        <v>11666.666666666666</v>
      </c>
      <c r="D93" s="32">
        <f t="shared" si="53"/>
        <v>4680.8611111111031</v>
      </c>
      <c r="E93" s="32"/>
      <c r="F93" s="32">
        <f t="shared" si="38"/>
        <v>0</v>
      </c>
      <c r="G93" s="32"/>
      <c r="H93" s="32"/>
      <c r="I93" s="32"/>
      <c r="J93" s="32"/>
      <c r="K93" s="32"/>
      <c r="L93" s="32">
        <f t="shared" si="31"/>
        <v>16347.52777777777</v>
      </c>
      <c r="M93" s="32">
        <f t="shared" si="32"/>
        <v>16347.52777777777</v>
      </c>
      <c r="N93" s="80">
        <v>46722</v>
      </c>
      <c r="O93" s="39">
        <f t="shared" si="33"/>
        <v>0.30833333333333279</v>
      </c>
      <c r="P93" s="39">
        <f t="shared" si="28"/>
        <v>0.32845289612493855</v>
      </c>
      <c r="Q93" s="39">
        <f t="shared" si="39"/>
        <v>0.29899458592159417</v>
      </c>
      <c r="R93" s="39">
        <f t="shared" si="42"/>
        <v>1.5689822307286508E-3</v>
      </c>
      <c r="S93" s="39">
        <f t="shared" si="48"/>
        <v>1.5880006600863466E-4</v>
      </c>
      <c r="T93" s="39">
        <f t="shared" si="46"/>
        <v>9.6449149003339368E-5</v>
      </c>
      <c r="U93" s="39">
        <f t="shared" si="49"/>
        <v>2.7634078757603691E-2</v>
      </c>
      <c r="V93" s="12"/>
      <c r="W93" s="32">
        <f t="shared" si="43"/>
        <v>421146.34431426879</v>
      </c>
      <c r="X93" s="32">
        <f t="shared" si="34"/>
        <v>38687.710260645166</v>
      </c>
      <c r="Y93" s="32">
        <f t="shared" si="35"/>
        <v>459834.05457491393</v>
      </c>
      <c r="Z93" s="32">
        <f t="shared" si="36"/>
        <v>84088.081091504137</v>
      </c>
      <c r="AB93" s="32">
        <f t="shared" si="47"/>
        <v>4075.5174800379928</v>
      </c>
      <c r="AC93" s="32">
        <f t="shared" si="40"/>
        <v>-3843.917433816418</v>
      </c>
      <c r="AD93" s="32">
        <f t="shared" si="44"/>
        <v>0</v>
      </c>
      <c r="AE93" s="59">
        <f t="shared" si="45"/>
        <v>0</v>
      </c>
      <c r="AF93" s="32">
        <f t="shared" si="50"/>
        <v>1118.5719991609803</v>
      </c>
      <c r="AG93" s="40">
        <f>IF(A93&gt;$D$6,"",SUM($AB$10:AE93)/($Y$10+Y93)*2/A93*12)</f>
        <v>3.8910991134985272E-2</v>
      </c>
      <c r="AH93" s="40">
        <f>IF(A93&gt;$D$6,"",SUM($AF$10:AF93)/($Y$10+Y93)*2/A93*12)</f>
        <v>-1.3073545888663551E-2</v>
      </c>
      <c r="AI93" s="32">
        <f t="shared" si="51"/>
        <v>15448.193031747538</v>
      </c>
      <c r="AQ93" s="32">
        <f>SUM(AB$10:AB93)</f>
        <v>679562.13165342924</v>
      </c>
      <c r="AR93" s="32">
        <f>SUM(AC$10:AC93)</f>
        <v>-670939.94146869099</v>
      </c>
      <c r="AS93" s="32">
        <f>SUM(AD$10:AD93)</f>
        <v>13860.000000000002</v>
      </c>
      <c r="AT93" s="32">
        <f>SUM(AE$10:AE93)</f>
        <v>227790.42948355302</v>
      </c>
      <c r="AU93" s="32">
        <f>SUM(AF$10:AF93)</f>
        <v>-84088.081091504137</v>
      </c>
      <c r="AW93" s="32">
        <f t="shared" si="41"/>
        <v>418592.42029023182</v>
      </c>
      <c r="AX93" s="32">
        <f t="shared" si="41"/>
        <v>2196.5751230201113</v>
      </c>
      <c r="AY93" s="32">
        <f t="shared" si="41"/>
        <v>222.32009241208851</v>
      </c>
      <c r="AZ93" s="32">
        <f t="shared" si="41"/>
        <v>135.02880860467511</v>
      </c>
      <c r="BA93" s="32">
        <f t="shared" si="30"/>
        <v>38687.710260645166</v>
      </c>
      <c r="BB93" s="32">
        <f t="shared" si="29"/>
        <v>605.34363107311037</v>
      </c>
      <c r="BC93" s="32"/>
    </row>
    <row r="94" spans="1:55" x14ac:dyDescent="0.25">
      <c r="A94" s="66">
        <v>84</v>
      </c>
      <c r="B94" s="67">
        <f t="shared" si="37"/>
        <v>419999.99999999924</v>
      </c>
      <c r="C94" s="67">
        <f t="shared" si="52"/>
        <v>11666.666666666666</v>
      </c>
      <c r="D94" s="67">
        <f t="shared" si="53"/>
        <v>4557.6805555555466</v>
      </c>
      <c r="E94" s="67"/>
      <c r="F94" s="67">
        <f t="shared" si="38"/>
        <v>0</v>
      </c>
      <c r="G94" s="67">
        <f>IF(B94&gt;0,B94*$J$1,0)</f>
        <v>2099.9999999999964</v>
      </c>
      <c r="H94" s="67">
        <f>IF(B94&gt;0,H82,0)</f>
        <v>6000</v>
      </c>
      <c r="I94" s="67"/>
      <c r="J94" s="67"/>
      <c r="K94" s="67"/>
      <c r="L94" s="67">
        <f t="shared" si="31"/>
        <v>24324.347222222208</v>
      </c>
      <c r="M94" s="67">
        <f t="shared" si="32"/>
        <v>19659.347222222212</v>
      </c>
      <c r="N94" s="80">
        <v>46753</v>
      </c>
      <c r="O94" s="39">
        <f t="shared" si="33"/>
        <v>0.29999999999999943</v>
      </c>
      <c r="P94" s="39">
        <f t="shared" si="28"/>
        <v>0.32033155883343967</v>
      </c>
      <c r="Q94" s="39">
        <f t="shared" si="39"/>
        <v>0.2908177285362929</v>
      </c>
      <c r="R94" s="39">
        <f t="shared" si="42"/>
        <v>1.5504139576623937E-3</v>
      </c>
      <c r="S94" s="39">
        <f t="shared" si="48"/>
        <v>1.568982230728651E-4</v>
      </c>
      <c r="T94" s="39">
        <f t="shared" si="46"/>
        <v>9.5280039605180784E-5</v>
      </c>
      <c r="U94" s="39">
        <f t="shared" si="49"/>
        <v>2.7711238076806363E-2</v>
      </c>
      <c r="V94" s="12"/>
      <c r="W94" s="32">
        <f t="shared" si="43"/>
        <v>409668.44905928662</v>
      </c>
      <c r="X94" s="32">
        <f t="shared" si="34"/>
        <v>38795.733307528906</v>
      </c>
      <c r="Y94" s="32">
        <f t="shared" si="35"/>
        <v>448464.18236681551</v>
      </c>
      <c r="Z94" s="32">
        <f t="shared" si="36"/>
        <v>82968.797372048808</v>
      </c>
      <c r="AB94" s="32">
        <f t="shared" si="47"/>
        <v>3967.2512366956676</v>
      </c>
      <c r="AC94" s="32">
        <f t="shared" si="40"/>
        <v>-3741.8036526056217</v>
      </c>
      <c r="AD94" s="32">
        <f t="shared" si="44"/>
        <v>0</v>
      </c>
      <c r="AE94" s="59">
        <f t="shared" si="45"/>
        <v>2989.2301129929183</v>
      </c>
      <c r="AF94" s="32">
        <f t="shared" si="50"/>
        <v>1119.2837194553285</v>
      </c>
      <c r="AG94" s="40">
        <f>IF(A94&gt;$D$6,"",SUM($AB$10:AE94)/($Y$10+Y94)*2/A94*12)</f>
        <v>3.9181144430755474E-2</v>
      </c>
      <c r="AH94" s="40">
        <f>IF(A94&gt;$D$6,"",SUM($AF$10:AF94)/($Y$10+Y94)*2/A94*12)</f>
        <v>-1.282436030076349E-2</v>
      </c>
      <c r="AI94" s="32">
        <f t="shared" si="51"/>
        <v>18326.353557786999</v>
      </c>
      <c r="AQ94" s="32">
        <f>SUM(AB$10:AB94)</f>
        <v>683529.38289012492</v>
      </c>
      <c r="AR94" s="32">
        <f>SUM(AC$10:AC94)</f>
        <v>-674681.74512129661</v>
      </c>
      <c r="AS94" s="32">
        <f>SUM(AD$10:AD94)</f>
        <v>13860.000000000002</v>
      </c>
      <c r="AT94" s="32">
        <f>SUM(AE$10:AE94)</f>
        <v>230779.65959654594</v>
      </c>
      <c r="AU94" s="32">
        <f>SUM(AF$10:AF94)</f>
        <v>-82968.797372048808</v>
      </c>
      <c r="AW94" s="32">
        <f t="shared" si="41"/>
        <v>407144.81995081005</v>
      </c>
      <c r="AX94" s="32">
        <f t="shared" si="41"/>
        <v>2170.5795407273513</v>
      </c>
      <c r="AY94" s="32">
        <f t="shared" si="41"/>
        <v>219.65751230201113</v>
      </c>
      <c r="AZ94" s="32">
        <f t="shared" si="41"/>
        <v>133.39205544725309</v>
      </c>
      <c r="BA94" s="32">
        <f t="shared" si="30"/>
        <v>38795.733307528906</v>
      </c>
      <c r="BB94" s="32">
        <f t="shared" si="29"/>
        <v>0</v>
      </c>
      <c r="BC94" s="32"/>
    </row>
    <row r="95" spans="1:55" x14ac:dyDescent="0.25">
      <c r="A95" s="29">
        <v>85</v>
      </c>
      <c r="B95" s="32">
        <f t="shared" si="37"/>
        <v>408333.33333333256</v>
      </c>
      <c r="C95" s="32">
        <f t="shared" si="52"/>
        <v>11666.666666666666</v>
      </c>
      <c r="D95" s="32">
        <f t="shared" si="53"/>
        <v>4434.4999999999918</v>
      </c>
      <c r="E95" s="32"/>
      <c r="F95" s="32">
        <f t="shared" si="38"/>
        <v>0</v>
      </c>
      <c r="G95" s="32"/>
      <c r="H95" s="32"/>
      <c r="I95" s="32"/>
      <c r="J95" s="32"/>
      <c r="K95" s="32"/>
      <c r="L95" s="32">
        <f t="shared" si="31"/>
        <v>16101.166666666657</v>
      </c>
      <c r="M95" s="32">
        <f t="shared" si="32"/>
        <v>16101.166666666657</v>
      </c>
      <c r="N95" s="80">
        <v>46784</v>
      </c>
      <c r="O95" s="39">
        <f t="shared" si="33"/>
        <v>0.29166666666666613</v>
      </c>
      <c r="P95" s="39">
        <f t="shared" si="28"/>
        <v>0.31221225560023591</v>
      </c>
      <c r="Q95" s="39">
        <f t="shared" si="39"/>
        <v>0.2826433331169389</v>
      </c>
      <c r="R95" s="39">
        <f t="shared" si="42"/>
        <v>1.5322800451965032E-3</v>
      </c>
      <c r="S95" s="39">
        <f t="shared" si="48"/>
        <v>1.5504139576623938E-4</v>
      </c>
      <c r="T95" s="39">
        <f t="shared" si="46"/>
        <v>9.4138933843719054E-5</v>
      </c>
      <c r="U95" s="39">
        <f t="shared" si="49"/>
        <v>2.7787462108490507E-2</v>
      </c>
      <c r="V95" s="12"/>
      <c r="W95" s="32">
        <f t="shared" si="43"/>
        <v>398194.71088844351</v>
      </c>
      <c r="X95" s="32">
        <f t="shared" si="34"/>
        <v>38902.446951886712</v>
      </c>
      <c r="Y95" s="32">
        <f t="shared" si="35"/>
        <v>437097.15784033021</v>
      </c>
      <c r="Z95" s="32">
        <f t="shared" si="36"/>
        <v>81848.829020375109</v>
      </c>
      <c r="AB95" s="32">
        <f t="shared" si="47"/>
        <v>3859.022106569746</v>
      </c>
      <c r="AC95" s="32">
        <f t="shared" si="40"/>
        <v>-3639.7248755728851</v>
      </c>
      <c r="AD95" s="32">
        <f t="shared" si="44"/>
        <v>0</v>
      </c>
      <c r="AE95" s="59">
        <f t="shared" si="45"/>
        <v>0</v>
      </c>
      <c r="AF95" s="32">
        <f t="shared" si="50"/>
        <v>1119.9683516736986</v>
      </c>
      <c r="AG95" s="40">
        <f>IF(A95&gt;$D$6,"",SUM($AB$10:AE95)/($Y$10+Y95)*2/A95*12)</f>
        <v>3.8993475589698672E-2</v>
      </c>
      <c r="AH95" s="40">
        <f>IF(A95&gt;$D$6,"",SUM($AF$10:AF95)/($Y$10+Y95)*2/A95*12)</f>
        <v>-1.2579768852792259E-2</v>
      </c>
      <c r="AI95" s="32">
        <f t="shared" si="51"/>
        <v>15226.046633055046</v>
      </c>
      <c r="AQ95" s="32">
        <f>SUM(AB$10:AB95)</f>
        <v>687388.40499669465</v>
      </c>
      <c r="AR95" s="32">
        <f>SUM(AC$10:AC95)</f>
        <v>-678321.46999686945</v>
      </c>
      <c r="AS95" s="32">
        <f>SUM(AD$10:AD95)</f>
        <v>13860.000000000002</v>
      </c>
      <c r="AT95" s="32">
        <f>SUM(AE$10:AE95)</f>
        <v>230779.65959654594</v>
      </c>
      <c r="AU95" s="32">
        <f>SUM(AF$10:AF95)</f>
        <v>-81848.829020375109</v>
      </c>
      <c r="AW95" s="32">
        <f t="shared" si="41"/>
        <v>395700.66636371444</v>
      </c>
      <c r="AX95" s="32">
        <f t="shared" si="41"/>
        <v>2145.1920632751044</v>
      </c>
      <c r="AY95" s="32">
        <f t="shared" si="41"/>
        <v>217.05795407273513</v>
      </c>
      <c r="AZ95" s="32">
        <f t="shared" si="41"/>
        <v>131.79450738120667</v>
      </c>
      <c r="BA95" s="32">
        <f t="shared" si="30"/>
        <v>38902.446951886712</v>
      </c>
      <c r="BB95" s="32">
        <f t="shared" si="29"/>
        <v>575.47789343024579</v>
      </c>
      <c r="BC95" s="32"/>
    </row>
    <row r="96" spans="1:55" x14ac:dyDescent="0.25">
      <c r="A96" s="29">
        <v>86</v>
      </c>
      <c r="B96" s="32">
        <f t="shared" si="37"/>
        <v>396666.66666666587</v>
      </c>
      <c r="C96" s="32">
        <f t="shared" si="52"/>
        <v>11666.666666666666</v>
      </c>
      <c r="D96" s="32">
        <f t="shared" si="53"/>
        <v>4311.3194444444352</v>
      </c>
      <c r="E96" s="32"/>
      <c r="F96" s="32">
        <f t="shared" si="38"/>
        <v>0</v>
      </c>
      <c r="G96" s="32"/>
      <c r="H96" s="32"/>
      <c r="I96" s="32"/>
      <c r="J96" s="32"/>
      <c r="K96" s="32"/>
      <c r="L96" s="32">
        <f t="shared" si="31"/>
        <v>15977.986111111102</v>
      </c>
      <c r="M96" s="32">
        <f t="shared" si="32"/>
        <v>15977.986111111102</v>
      </c>
      <c r="N96" s="80">
        <v>46813</v>
      </c>
      <c r="O96" s="39">
        <f t="shared" si="33"/>
        <v>0.28333333333333277</v>
      </c>
      <c r="P96" s="39">
        <f t="shared" si="28"/>
        <v>0.30409502047158748</v>
      </c>
      <c r="Q96" s="39">
        <f t="shared" si="39"/>
        <v>0.27447142894592402</v>
      </c>
      <c r="R96" s="39">
        <f t="shared" si="42"/>
        <v>1.5145654281185916E-3</v>
      </c>
      <c r="S96" s="39">
        <f t="shared" si="48"/>
        <v>1.5322800451965032E-4</v>
      </c>
      <c r="T96" s="39">
        <f t="shared" si="46"/>
        <v>9.3024837459743624E-5</v>
      </c>
      <c r="U96" s="39">
        <f t="shared" si="49"/>
        <v>2.7862773255565482E-2</v>
      </c>
      <c r="V96" s="12"/>
      <c r="W96" s="32">
        <f t="shared" si="43"/>
        <v>386725.14610243082</v>
      </c>
      <c r="X96" s="32">
        <f t="shared" si="34"/>
        <v>39007.882557791672</v>
      </c>
      <c r="Y96" s="32">
        <f t="shared" si="35"/>
        <v>425733.02866022248</v>
      </c>
      <c r="Z96" s="32">
        <f t="shared" si="36"/>
        <v>80728.202744986935</v>
      </c>
      <c r="AB96" s="32">
        <f t="shared" si="47"/>
        <v>3750.8302717906922</v>
      </c>
      <c r="AC96" s="32">
        <f t="shared" si="40"/>
        <v>-3537.6812744987201</v>
      </c>
      <c r="AD96" s="32">
        <f t="shared" si="44"/>
        <v>0</v>
      </c>
      <c r="AE96" s="59">
        <f t="shared" si="45"/>
        <v>0</v>
      </c>
      <c r="AF96" s="32">
        <f t="shared" si="50"/>
        <v>1120.6262753881747</v>
      </c>
      <c r="AG96" s="40">
        <f>IF(A96&gt;$D$6,"",SUM($AB$10:AE96)/($Y$10+Y96)*2/A96*12)</f>
        <v>3.8812533202392925E-2</v>
      </c>
      <c r="AH96" s="40">
        <f>IF(A96&gt;$D$6,"",SUM($AF$10:AF96)/($Y$10+Y96)*2/A96*12)</f>
        <v>-1.2339592050090246E-2</v>
      </c>
      <c r="AI96" s="32">
        <f t="shared" si="51"/>
        <v>15114.959451898423</v>
      </c>
      <c r="AQ96" s="32">
        <f>SUM(AB$10:AB96)</f>
        <v>691139.23526848538</v>
      </c>
      <c r="AR96" s="32">
        <f>SUM(AC$10:AC96)</f>
        <v>-681859.15127136814</v>
      </c>
      <c r="AS96" s="32">
        <f>SUM(AD$10:AD96)</f>
        <v>13860.000000000002</v>
      </c>
      <c r="AT96" s="32">
        <f>SUM(AE$10:AE96)</f>
        <v>230779.65959654594</v>
      </c>
      <c r="AU96" s="32">
        <f>SUM(AF$10:AF96)</f>
        <v>-80728.202744986935</v>
      </c>
      <c r="AW96" s="32">
        <f t="shared" si="41"/>
        <v>384260.00052429363</v>
      </c>
      <c r="AX96" s="32">
        <f t="shared" si="41"/>
        <v>2120.3915993660285</v>
      </c>
      <c r="AY96" s="32">
        <f t="shared" si="41"/>
        <v>214.51920632751046</v>
      </c>
      <c r="AZ96" s="32">
        <f t="shared" si="41"/>
        <v>130.23477244364108</v>
      </c>
      <c r="BA96" s="32">
        <f t="shared" si="30"/>
        <v>39007.882557791672</v>
      </c>
      <c r="BB96" s="32">
        <f t="shared" si="29"/>
        <v>560.48917265374303</v>
      </c>
      <c r="BC96" s="32"/>
    </row>
    <row r="97" spans="1:55" x14ac:dyDescent="0.25">
      <c r="A97" s="29">
        <v>87</v>
      </c>
      <c r="B97" s="32">
        <f t="shared" si="37"/>
        <v>384999.99999999919</v>
      </c>
      <c r="C97" s="32">
        <f t="shared" si="52"/>
        <v>11666.666666666666</v>
      </c>
      <c r="D97" s="32">
        <f t="shared" si="53"/>
        <v>4188.1388888888796</v>
      </c>
      <c r="E97" s="32"/>
      <c r="F97" s="32">
        <f t="shared" si="38"/>
        <v>0</v>
      </c>
      <c r="G97" s="32"/>
      <c r="H97" s="32"/>
      <c r="I97" s="32"/>
      <c r="J97" s="32"/>
      <c r="K97" s="32"/>
      <c r="L97" s="32">
        <f t="shared" si="31"/>
        <v>15854.805555555546</v>
      </c>
      <c r="M97" s="32">
        <f t="shared" si="32"/>
        <v>15854.805555555546</v>
      </c>
      <c r="N97" s="80">
        <v>46844</v>
      </c>
      <c r="O97" s="39">
        <f t="shared" si="33"/>
        <v>0.27499999999999941</v>
      </c>
      <c r="P97" s="39">
        <f t="shared" si="28"/>
        <v>0.29597989005980713</v>
      </c>
      <c r="Q97" s="39">
        <f t="shared" si="39"/>
        <v>0.26630204785880052</v>
      </c>
      <c r="R97" s="39">
        <f t="shared" si="42"/>
        <v>1.4972557299497019E-3</v>
      </c>
      <c r="S97" s="39">
        <f t="shared" si="48"/>
        <v>1.5145654281185916E-4</v>
      </c>
      <c r="T97" s="39">
        <f t="shared" si="46"/>
        <v>9.1936802711790194E-5</v>
      </c>
      <c r="U97" s="39">
        <f t="shared" si="49"/>
        <v>2.7937193125533277E-2</v>
      </c>
      <c r="V97" s="12"/>
      <c r="W97" s="32">
        <f t="shared" si="43"/>
        <v>375259.77570798341</v>
      </c>
      <c r="X97" s="32">
        <f t="shared" si="34"/>
        <v>39112.070375746589</v>
      </c>
      <c r="Y97" s="32">
        <f t="shared" si="35"/>
        <v>414371.84608372999</v>
      </c>
      <c r="Z97" s="32">
        <f t="shared" si="36"/>
        <v>79606.944934586063</v>
      </c>
      <c r="AB97" s="32">
        <f t="shared" si="47"/>
        <v>3642.6759536216941</v>
      </c>
      <c r="AC97" s="32">
        <f t="shared" si="40"/>
        <v>-3435.6730580725539</v>
      </c>
      <c r="AD97" s="32">
        <f t="shared" si="44"/>
        <v>0</v>
      </c>
      <c r="AE97" s="59">
        <f t="shared" si="45"/>
        <v>0</v>
      </c>
      <c r="AF97" s="32">
        <f t="shared" si="50"/>
        <v>1121.2578104008717</v>
      </c>
      <c r="AG97" s="40">
        <f>IF(A97&gt;$D$6,"",SUM($AB$10:AE97)/($Y$10+Y97)*2/A97*12)</f>
        <v>3.8638127138770809E-2</v>
      </c>
      <c r="AH97" s="40">
        <f>IF(A97&gt;$D$6,"",SUM($AF$10:AF97)/($Y$10+Y97)*2/A97*12)</f>
        <v>-1.2103658123377582E-2</v>
      </c>
      <c r="AI97" s="32">
        <f t="shared" si="51"/>
        <v>15003.858530114181</v>
      </c>
      <c r="AQ97" s="32">
        <f>SUM(AB$10:AB97)</f>
        <v>694781.91122210713</v>
      </c>
      <c r="AR97" s="32">
        <f>SUM(AC$10:AC97)</f>
        <v>-685294.82432944071</v>
      </c>
      <c r="AS97" s="32">
        <f>SUM(AD$10:AD97)</f>
        <v>13860.000000000002</v>
      </c>
      <c r="AT97" s="32">
        <f>SUM(AE$10:AE97)</f>
        <v>230779.65959654594</v>
      </c>
      <c r="AU97" s="32">
        <f>SUM(AF$10:AF97)</f>
        <v>-79606.944934586063</v>
      </c>
      <c r="AW97" s="32">
        <f t="shared" si="41"/>
        <v>372822.86700232071</v>
      </c>
      <c r="AX97" s="32">
        <f t="shared" si="41"/>
        <v>2096.1580219295824</v>
      </c>
      <c r="AY97" s="32">
        <f t="shared" si="41"/>
        <v>212.03915993660283</v>
      </c>
      <c r="AZ97" s="32">
        <f t="shared" si="41"/>
        <v>128.71152379650627</v>
      </c>
      <c r="BA97" s="32">
        <f t="shared" si="30"/>
        <v>39112.070375746589</v>
      </c>
      <c r="BB97" s="32">
        <f t="shared" si="29"/>
        <v>545.46293526718546</v>
      </c>
      <c r="BC97" s="32"/>
    </row>
    <row r="98" spans="1:55" x14ac:dyDescent="0.25">
      <c r="A98" s="29">
        <v>88</v>
      </c>
      <c r="B98" s="32">
        <f t="shared" si="37"/>
        <v>373333.3333333325</v>
      </c>
      <c r="C98" s="32">
        <f t="shared" si="52"/>
        <v>11666.666666666666</v>
      </c>
      <c r="D98" s="32">
        <f t="shared" si="53"/>
        <v>4064.9583333333244</v>
      </c>
      <c r="E98" s="32"/>
      <c r="F98" s="32">
        <f t="shared" si="38"/>
        <v>0</v>
      </c>
      <c r="G98" s="32"/>
      <c r="H98" s="32"/>
      <c r="I98" s="32"/>
      <c r="J98" s="32"/>
      <c r="K98" s="32"/>
      <c r="L98" s="32">
        <f t="shared" si="31"/>
        <v>15731.624999999991</v>
      </c>
      <c r="M98" s="32">
        <f t="shared" si="32"/>
        <v>15731.624999999991</v>
      </c>
      <c r="N98" s="80">
        <v>46874</v>
      </c>
      <c r="O98" s="39">
        <f t="shared" si="33"/>
        <v>0.26666666666666605</v>
      </c>
      <c r="P98" s="39">
        <f t="shared" si="28"/>
        <v>0.28786690375697616</v>
      </c>
      <c r="Q98" s="39">
        <f t="shared" si="39"/>
        <v>0.25813522446656045</v>
      </c>
      <c r="R98" s="39">
        <f t="shared" si="42"/>
        <v>1.4803372240309188E-3</v>
      </c>
      <c r="S98" s="39">
        <f t="shared" si="48"/>
        <v>1.497255729949702E-4</v>
      </c>
      <c r="T98" s="39">
        <f t="shared" si="46"/>
        <v>9.0873925687115498E-5</v>
      </c>
      <c r="U98" s="39">
        <f t="shared" si="49"/>
        <v>2.8010742567702709E-2</v>
      </c>
      <c r="V98" s="12"/>
      <c r="W98" s="32">
        <f t="shared" si="43"/>
        <v>363798.62566498283</v>
      </c>
      <c r="X98" s="32">
        <f t="shared" si="34"/>
        <v>39215.03959478379</v>
      </c>
      <c r="Y98" s="32">
        <f t="shared" si="35"/>
        <v>403013.66525976663</v>
      </c>
      <c r="Z98" s="32">
        <f t="shared" si="36"/>
        <v>78485.08171973101</v>
      </c>
      <c r="AB98" s="32">
        <f t="shared" si="47"/>
        <v>3534.5594146330445</v>
      </c>
      <c r="AC98" s="32">
        <f t="shared" si="40"/>
        <v>-3333.7004739435579</v>
      </c>
      <c r="AD98" s="32">
        <f t="shared" si="44"/>
        <v>0</v>
      </c>
      <c r="AE98" s="59">
        <f t="shared" si="45"/>
        <v>0</v>
      </c>
      <c r="AF98" s="32">
        <f t="shared" si="50"/>
        <v>1121.8632148550532</v>
      </c>
      <c r="AG98" s="40">
        <f>IF(A98&gt;$D$6,"",SUM($AB$10:AE98)/($Y$10+Y98)*2/A98*12)</f>
        <v>3.847007681894727E-2</v>
      </c>
      <c r="AH98" s="40">
        <f>IF(A98&gt;$D$6,"",SUM($AF$10:AF98)/($Y$10+Y98)*2/A98*12)</f>
        <v>-1.1871802582325671E-2</v>
      </c>
      <c r="AI98" s="32">
        <f t="shared" si="51"/>
        <v>14892.740238596412</v>
      </c>
      <c r="AQ98" s="32">
        <f>SUM(AB$10:AB98)</f>
        <v>698316.47063674021</v>
      </c>
      <c r="AR98" s="32">
        <f>SUM(AC$10:AC98)</f>
        <v>-688628.52480338432</v>
      </c>
      <c r="AS98" s="32">
        <f>SUM(AD$10:AD98)</f>
        <v>13860.000000000002</v>
      </c>
      <c r="AT98" s="32">
        <f>SUM(AE$10:AE98)</f>
        <v>230779.65959654594</v>
      </c>
      <c r="AU98" s="32">
        <f>SUM(AF$10:AF98)</f>
        <v>-78485.08171973101</v>
      </c>
      <c r="AW98" s="32">
        <f t="shared" si="41"/>
        <v>361389.31425318465</v>
      </c>
      <c r="AX98" s="32">
        <f t="shared" si="41"/>
        <v>2072.4721136432863</v>
      </c>
      <c r="AY98" s="32">
        <f t="shared" si="41"/>
        <v>209.61580219295828</v>
      </c>
      <c r="AZ98" s="32">
        <f t="shared" si="41"/>
        <v>127.2234959619617</v>
      </c>
      <c r="BA98" s="32">
        <f t="shared" si="30"/>
        <v>39215.03959478379</v>
      </c>
      <c r="BB98" s="32">
        <f t="shared" si="29"/>
        <v>530.39891870027986</v>
      </c>
      <c r="BC98" s="32"/>
    </row>
    <row r="99" spans="1:55" x14ac:dyDescent="0.25">
      <c r="A99" s="29">
        <v>89</v>
      </c>
      <c r="B99" s="32">
        <f t="shared" si="37"/>
        <v>361666.66666666581</v>
      </c>
      <c r="C99" s="32">
        <f t="shared" si="52"/>
        <v>11666.666666666666</v>
      </c>
      <c r="D99" s="32">
        <f t="shared" si="53"/>
        <v>3941.7777777777683</v>
      </c>
      <c r="E99" s="32"/>
      <c r="F99" s="32">
        <f t="shared" si="38"/>
        <v>0</v>
      </c>
      <c r="G99" s="32"/>
      <c r="H99" s="32"/>
      <c r="I99" s="32"/>
      <c r="J99" s="32"/>
      <c r="K99" s="32"/>
      <c r="L99" s="32">
        <f t="shared" si="31"/>
        <v>15608.444444444434</v>
      </c>
      <c r="M99" s="32">
        <f t="shared" si="32"/>
        <v>15608.444444444434</v>
      </c>
      <c r="N99" s="80">
        <v>46905</v>
      </c>
      <c r="O99" s="39">
        <f t="shared" si="33"/>
        <v>0.25833333333333275</v>
      </c>
      <c r="P99" s="39">
        <f t="shared" si="28"/>
        <v>0.27975610397627226</v>
      </c>
      <c r="Q99" s="39">
        <f t="shared" si="39"/>
        <v>0.24997099640460227</v>
      </c>
      <c r="R99" s="39">
        <f t="shared" si="42"/>
        <v>1.4637967972175574E-3</v>
      </c>
      <c r="S99" s="39">
        <f t="shared" si="48"/>
        <v>1.4803372240309188E-4</v>
      </c>
      <c r="T99" s="39">
        <f t="shared" si="46"/>
        <v>8.9835343796982117E-5</v>
      </c>
      <c r="U99" s="39">
        <f t="shared" si="49"/>
        <v>2.8083441708252402E-2</v>
      </c>
      <c r="V99" s="12"/>
      <c r="W99" s="32">
        <f t="shared" si="43"/>
        <v>352341.72717522783</v>
      </c>
      <c r="X99" s="32">
        <f t="shared" si="34"/>
        <v>39316.818391553359</v>
      </c>
      <c r="Y99" s="32">
        <f t="shared" si="35"/>
        <v>391658.54556678119</v>
      </c>
      <c r="Z99" s="32">
        <f t="shared" si="36"/>
        <v>77362.639037036977</v>
      </c>
      <c r="AB99" s="32">
        <f t="shared" si="47"/>
        <v>3426.480961210209</v>
      </c>
      <c r="AC99" s="32">
        <f t="shared" si="40"/>
        <v>-3231.7638110861881</v>
      </c>
      <c r="AD99" s="32">
        <f t="shared" si="44"/>
        <v>0</v>
      </c>
      <c r="AE99" s="59">
        <f t="shared" si="45"/>
        <v>0</v>
      </c>
      <c r="AF99" s="32">
        <f t="shared" si="50"/>
        <v>1122.4426826940326</v>
      </c>
      <c r="AG99" s="40">
        <f>IF(A99&gt;$D$6,"",SUM($AB$10:AE99)/($Y$10+Y99)*2/A99*12)</f>
        <v>3.8308210694005515E-2</v>
      </c>
      <c r="AH99" s="40">
        <f>IF(A99&gt;$D$6,"",SUM($AF$10:AF99)/($Y$10+Y99)*2/A99*12)</f>
        <v>-1.164386779923126E-2</v>
      </c>
      <c r="AI99" s="32">
        <f t="shared" si="51"/>
        <v>14781.600654195643</v>
      </c>
      <c r="AQ99" s="32">
        <f>SUM(AB$10:AB99)</f>
        <v>701742.95159795042</v>
      </c>
      <c r="AR99" s="32">
        <f>SUM(AC$10:AC99)</f>
        <v>-691860.28861447051</v>
      </c>
      <c r="AS99" s="32">
        <f>SUM(AD$10:AD99)</f>
        <v>13860.000000000002</v>
      </c>
      <c r="AT99" s="32">
        <f>SUM(AE$10:AE99)</f>
        <v>230779.65959654594</v>
      </c>
      <c r="AU99" s="32">
        <f>SUM(AF$10:AF99)</f>
        <v>-77362.639037036977</v>
      </c>
      <c r="AW99" s="32">
        <f t="shared" si="41"/>
        <v>349959.39496644319</v>
      </c>
      <c r="AX99" s="32">
        <f t="shared" si="41"/>
        <v>2049.3155161045806</v>
      </c>
      <c r="AY99" s="32">
        <f t="shared" si="41"/>
        <v>207.24721136432862</v>
      </c>
      <c r="AZ99" s="32">
        <f t="shared" si="41"/>
        <v>125.76948131577497</v>
      </c>
      <c r="BA99" s="32">
        <f t="shared" si="30"/>
        <v>39316.818391553359</v>
      </c>
      <c r="BB99" s="32">
        <f t="shared" si="29"/>
        <v>515.29681656755929</v>
      </c>
      <c r="BC99" s="32"/>
    </row>
    <row r="100" spans="1:55" x14ac:dyDescent="0.25">
      <c r="A100" s="44">
        <v>90</v>
      </c>
      <c r="B100" s="45">
        <f t="shared" si="37"/>
        <v>349999.99999999913</v>
      </c>
      <c r="C100" s="45">
        <f t="shared" si="52"/>
        <v>11666.666666666666</v>
      </c>
      <c r="D100" s="45">
        <f t="shared" si="53"/>
        <v>3818.5972222222122</v>
      </c>
      <c r="E100" s="45"/>
      <c r="F100" s="32">
        <f t="shared" si="38"/>
        <v>0</v>
      </c>
      <c r="G100" s="45"/>
      <c r="H100" s="45"/>
      <c r="I100" s="45"/>
      <c r="J100" s="45"/>
      <c r="K100" s="45"/>
      <c r="L100" s="45">
        <f t="shared" si="31"/>
        <v>15485.263888888878</v>
      </c>
      <c r="M100" s="45">
        <f t="shared" si="32"/>
        <v>15485.263888888878</v>
      </c>
      <c r="N100" s="80">
        <v>46935</v>
      </c>
      <c r="O100" s="39">
        <f t="shared" si="33"/>
        <v>0.24999999999999939</v>
      </c>
      <c r="P100" s="39">
        <f t="shared" si="28"/>
        <v>0.27164753642531037</v>
      </c>
      <c r="Q100" s="39">
        <f t="shared" si="39"/>
        <v>0.24180940461287462</v>
      </c>
      <c r="R100" s="39">
        <f t="shared" si="42"/>
        <v>1.4476219159821613E-3</v>
      </c>
      <c r="S100" s="39">
        <f t="shared" si="48"/>
        <v>1.4637967972175574E-4</v>
      </c>
      <c r="T100" s="39">
        <f t="shared" si="46"/>
        <v>8.8820233441855127E-5</v>
      </c>
      <c r="U100" s="39">
        <f t="shared" si="49"/>
        <v>2.8155309983289988E-2</v>
      </c>
      <c r="V100" s="12"/>
      <c r="W100" s="32">
        <f t="shared" si="43"/>
        <v>340889.11701882858</v>
      </c>
      <c r="X100" s="32">
        <f t="shared" si="34"/>
        <v>39417.433976605986</v>
      </c>
      <c r="Y100" s="32">
        <f t="shared" si="35"/>
        <v>380306.55099543458</v>
      </c>
      <c r="Z100" s="32">
        <f t="shared" si="36"/>
        <v>76239.642696669223</v>
      </c>
      <c r="AB100" s="32">
        <f t="shared" si="47"/>
        <v>3318.4409464432156</v>
      </c>
      <c r="AC100" s="32">
        <f t="shared" si="40"/>
        <v>-3129.86340252537</v>
      </c>
      <c r="AD100" s="32">
        <f t="shared" si="44"/>
        <v>0</v>
      </c>
      <c r="AE100" s="59">
        <f t="shared" si="45"/>
        <v>0</v>
      </c>
      <c r="AF100" s="32">
        <f t="shared" si="50"/>
        <v>1122.9963403677539</v>
      </c>
      <c r="AG100" s="40">
        <f>IF(A100&gt;$D$6,"",SUM($AB$10:AE100)/($Y$10+Y100)*2/A100*12)</f>
        <v>3.8152365760683177E-2</v>
      </c>
      <c r="AH100" s="40">
        <f>IF(A100&gt;$D$6,"",SUM($AF$10:AF100)/($Y$10+Y100)*2/A100*12)</f>
        <v>-1.1419702620546384E-2</v>
      </c>
      <c r="AI100" s="32">
        <f t="shared" si="51"/>
        <v>14670.435517789831</v>
      </c>
      <c r="AQ100" s="32">
        <f>SUM(AB$10:AB100)</f>
        <v>705061.39254439366</v>
      </c>
      <c r="AR100" s="32">
        <f>SUM(AC$10:AC100)</f>
        <v>-694990.15201699582</v>
      </c>
      <c r="AS100" s="32">
        <f>SUM(AD$10:AD100)</f>
        <v>13860.000000000002</v>
      </c>
      <c r="AT100" s="32">
        <f>SUM(AE$10:AE100)</f>
        <v>230779.65959654594</v>
      </c>
      <c r="AU100" s="32">
        <f>SUM(AF$10:AF100)</f>
        <v>-76239.642696669223</v>
      </c>
      <c r="AW100" s="32">
        <f t="shared" si="41"/>
        <v>338533.16645802447</v>
      </c>
      <c r="AX100" s="32">
        <f t="shared" si="41"/>
        <v>2026.6706823750258</v>
      </c>
      <c r="AY100" s="32">
        <f t="shared" si="41"/>
        <v>204.93155161045803</v>
      </c>
      <c r="AZ100" s="32">
        <f t="shared" si="41"/>
        <v>124.34832681859717</v>
      </c>
      <c r="BA100" s="32">
        <f t="shared" si="30"/>
        <v>39417.433976605986</v>
      </c>
      <c r="BB100" s="32">
        <f t="shared" si="29"/>
        <v>500.15627577899659</v>
      </c>
      <c r="BC100" s="32"/>
    </row>
    <row r="101" spans="1:55" x14ac:dyDescent="0.25">
      <c r="A101" s="29">
        <v>91</v>
      </c>
      <c r="B101" s="32">
        <f t="shared" si="37"/>
        <v>338333.33333333244</v>
      </c>
      <c r="C101" s="32">
        <f t="shared" si="52"/>
        <v>11666.666666666666</v>
      </c>
      <c r="D101" s="32">
        <f t="shared" si="53"/>
        <v>3695.416666666657</v>
      </c>
      <c r="E101" s="32"/>
      <c r="F101" s="32">
        <f t="shared" si="38"/>
        <v>0</v>
      </c>
      <c r="G101" s="32"/>
      <c r="H101" s="32"/>
      <c r="I101" s="32"/>
      <c r="J101" s="32"/>
      <c r="K101" s="32"/>
      <c r="L101" s="32">
        <f t="shared" si="31"/>
        <v>15362.083333333323</v>
      </c>
      <c r="M101" s="32">
        <f t="shared" si="32"/>
        <v>15362.083333333323</v>
      </c>
      <c r="N101" s="80">
        <v>46966</v>
      </c>
      <c r="O101" s="39">
        <f t="shared" si="33"/>
        <v>0.24166666666666603</v>
      </c>
      <c r="P101" s="39">
        <f t="shared" si="28"/>
        <v>0.2635412504167825</v>
      </c>
      <c r="Q101" s="39">
        <f t="shared" si="39"/>
        <v>0.23365049365256926</v>
      </c>
      <c r="R101" s="39">
        <f t="shared" si="42"/>
        <v>1.431800594738451E-3</v>
      </c>
      <c r="S101" s="39">
        <f t="shared" si="48"/>
        <v>1.4476219159821613E-4</v>
      </c>
      <c r="T101" s="39">
        <f t="shared" si="46"/>
        <v>8.7827807833053446E-5</v>
      </c>
      <c r="U101" s="39">
        <f t="shared" si="49"/>
        <v>2.8226366170043472E-2</v>
      </c>
      <c r="V101" s="12"/>
      <c r="W101" s="32">
        <f t="shared" si="43"/>
        <v>329440.83794543461</v>
      </c>
      <c r="X101" s="32">
        <f t="shared" si="34"/>
        <v>39516.912638060858</v>
      </c>
      <c r="Y101" s="32">
        <f t="shared" si="35"/>
        <v>368957.75058349548</v>
      </c>
      <c r="Z101" s="32">
        <f t="shared" si="36"/>
        <v>75116.118454005889</v>
      </c>
      <c r="AB101" s="32">
        <f t="shared" si="47"/>
        <v>3210.4397734544632</v>
      </c>
      <c r="AC101" s="32">
        <f t="shared" si="40"/>
        <v>-3027.9996284752046</v>
      </c>
      <c r="AD101" s="32">
        <f t="shared" si="44"/>
        <v>0</v>
      </c>
      <c r="AE101" s="59">
        <f t="shared" si="45"/>
        <v>0</v>
      </c>
      <c r="AF101" s="32">
        <f t="shared" si="50"/>
        <v>1123.524242663334</v>
      </c>
      <c r="AG101" s="40">
        <f>IF(A101&gt;$D$6,"",SUM($AB$10:AE101)/($Y$10+Y101)*2/A101*12)</f>
        <v>3.8002387107101639E-2</v>
      </c>
      <c r="AH101" s="40">
        <f>IF(A101&gt;$D$6,"",SUM($AF$10:AF101)/($Y$10+Y101)*2/A101*12)</f>
        <v>-1.1199162004234112E-2</v>
      </c>
      <c r="AI101" s="32">
        <f t="shared" si="51"/>
        <v>14559.240185393561</v>
      </c>
      <c r="AQ101" s="32">
        <f>SUM(AB$10:AB101)</f>
        <v>708271.83231784811</v>
      </c>
      <c r="AR101" s="32">
        <f>SUM(AC$10:AC101)</f>
        <v>-698018.15164547099</v>
      </c>
      <c r="AS101" s="32">
        <f>SUM(AD$10:AD101)</f>
        <v>13860.000000000002</v>
      </c>
      <c r="AT101" s="32">
        <f>SUM(AE$10:AE101)</f>
        <v>230779.65959654594</v>
      </c>
      <c r="AU101" s="32">
        <f>SUM(AF$10:AF101)</f>
        <v>-75116.118454005889</v>
      </c>
      <c r="AW101" s="32">
        <f t="shared" si="41"/>
        <v>327110.69111359696</v>
      </c>
      <c r="AX101" s="32">
        <f t="shared" si="41"/>
        <v>2004.5208326338313</v>
      </c>
      <c r="AY101" s="32">
        <f t="shared" si="41"/>
        <v>202.66706823750258</v>
      </c>
      <c r="AZ101" s="32">
        <f t="shared" si="41"/>
        <v>122.95893096627482</v>
      </c>
      <c r="BA101" s="32">
        <f t="shared" si="30"/>
        <v>39516.912638060858</v>
      </c>
      <c r="BB101" s="32">
        <f t="shared" si="29"/>
        <v>484.97689321219377</v>
      </c>
      <c r="BC101" s="32"/>
    </row>
    <row r="102" spans="1:55" x14ac:dyDescent="0.25">
      <c r="A102" s="29">
        <v>92</v>
      </c>
      <c r="B102" s="32">
        <f t="shared" si="37"/>
        <v>326666.66666666575</v>
      </c>
      <c r="C102" s="32">
        <f t="shared" si="52"/>
        <v>11666.666666666666</v>
      </c>
      <c r="D102" s="32">
        <f t="shared" si="53"/>
        <v>3572.2361111111009</v>
      </c>
      <c r="E102" s="32"/>
      <c r="F102" s="32">
        <f t="shared" si="38"/>
        <v>0</v>
      </c>
      <c r="G102" s="32"/>
      <c r="H102" s="32"/>
      <c r="I102" s="32"/>
      <c r="J102" s="32"/>
      <c r="K102" s="32"/>
      <c r="L102" s="32">
        <f t="shared" si="31"/>
        <v>15238.902777777766</v>
      </c>
      <c r="M102" s="32">
        <f t="shared" si="32"/>
        <v>15238.902777777766</v>
      </c>
      <c r="N102" s="80">
        <v>46997</v>
      </c>
      <c r="O102" s="39">
        <f t="shared" si="33"/>
        <v>0.23333333333333267</v>
      </c>
      <c r="P102" s="39">
        <f t="shared" si="28"/>
        <v>0.25543729922278102</v>
      </c>
      <c r="Q102" s="39">
        <f t="shared" si="39"/>
        <v>0.22549431206581691</v>
      </c>
      <c r="R102" s="39">
        <f t="shared" si="42"/>
        <v>1.4163213662214274E-3</v>
      </c>
      <c r="S102" s="39">
        <f t="shared" si="48"/>
        <v>1.4318005947384511E-4</v>
      </c>
      <c r="T102" s="39">
        <f t="shared" si="46"/>
        <v>8.6857314958929677E-5</v>
      </c>
      <c r="U102" s="39">
        <f t="shared" si="49"/>
        <v>2.8296628416309914E-2</v>
      </c>
      <c r="V102" s="12"/>
      <c r="W102" s="32">
        <f t="shared" si="43"/>
        <v>317996.93912905955</v>
      </c>
      <c r="X102" s="32">
        <f t="shared" si="34"/>
        <v>39615.279782833881</v>
      </c>
      <c r="Y102" s="32">
        <f t="shared" si="35"/>
        <v>357612.21891189343</v>
      </c>
      <c r="Z102" s="32">
        <f t="shared" si="36"/>
        <v>73992.092086503719</v>
      </c>
      <c r="AB102" s="32">
        <f t="shared" si="47"/>
        <v>3102.4778992338606</v>
      </c>
      <c r="AC102" s="32">
        <f t="shared" si="40"/>
        <v>-2926.1729199561673</v>
      </c>
      <c r="AD102" s="32">
        <f t="shared" si="44"/>
        <v>0</v>
      </c>
      <c r="AE102" s="59">
        <f t="shared" si="45"/>
        <v>0</v>
      </c>
      <c r="AF102" s="32">
        <f t="shared" si="50"/>
        <v>1124.0263675021706</v>
      </c>
      <c r="AG102" s="40">
        <f>IF(A102&gt;$D$6,"",SUM($AB$10:AE102)/($Y$10+Y102)*2/A102*12)</f>
        <v>3.7858127486873006E-2</v>
      </c>
      <c r="AH102" s="40">
        <f>IF(A102&gt;$D$6,"",SUM($AF$10:AF102)/($Y$10+Y102)*2/A102*12)</f>
        <v>-1.0982106681120542E-2</v>
      </c>
      <c r="AI102" s="32">
        <f t="shared" si="51"/>
        <v>14448.009570835908</v>
      </c>
      <c r="AQ102" s="32">
        <f>SUM(AB$10:AB102)</f>
        <v>711374.31021708192</v>
      </c>
      <c r="AR102" s="32">
        <f>SUM(AC$10:AC102)</f>
        <v>-700944.32456542714</v>
      </c>
      <c r="AS102" s="32">
        <f>SUM(AD$10:AD102)</f>
        <v>13860.000000000002</v>
      </c>
      <c r="AT102" s="32">
        <f>SUM(AE$10:AE102)</f>
        <v>230779.65959654594</v>
      </c>
      <c r="AU102" s="32">
        <f>SUM(AF$10:AF102)</f>
        <v>-73992.092086503719</v>
      </c>
      <c r="AW102" s="32">
        <f t="shared" si="41"/>
        <v>315692.03689214366</v>
      </c>
      <c r="AX102" s="32">
        <f t="shared" si="41"/>
        <v>1982.8499127099983</v>
      </c>
      <c r="AY102" s="32">
        <f t="shared" si="41"/>
        <v>200.45208326338317</v>
      </c>
      <c r="AZ102" s="32">
        <f t="shared" si="41"/>
        <v>121.60024094250154</v>
      </c>
      <c r="BA102" s="32">
        <f t="shared" si="30"/>
        <v>39615.279782833881</v>
      </c>
      <c r="BB102" s="32">
        <f t="shared" si="29"/>
        <v>469.75821187724023</v>
      </c>
      <c r="BC102" s="32"/>
    </row>
    <row r="103" spans="1:55" x14ac:dyDescent="0.25">
      <c r="A103" s="29">
        <v>93</v>
      </c>
      <c r="B103" s="32">
        <f t="shared" si="37"/>
        <v>314999.99999999907</v>
      </c>
      <c r="C103" s="32">
        <f t="shared" si="52"/>
        <v>11666.666666666666</v>
      </c>
      <c r="D103" s="32">
        <f t="shared" si="53"/>
        <v>3449.0555555555457</v>
      </c>
      <c r="E103" s="32"/>
      <c r="F103" s="32">
        <f t="shared" si="38"/>
        <v>0</v>
      </c>
      <c r="G103" s="32"/>
      <c r="H103" s="32"/>
      <c r="I103" s="32"/>
      <c r="J103" s="32"/>
      <c r="K103" s="32"/>
      <c r="L103" s="32">
        <f t="shared" si="31"/>
        <v>15115.722222222212</v>
      </c>
      <c r="M103" s="32">
        <f t="shared" si="32"/>
        <v>15115.722222222212</v>
      </c>
      <c r="N103" s="80">
        <v>47027</v>
      </c>
      <c r="O103" s="39">
        <f t="shared" si="33"/>
        <v>0.22499999999999934</v>
      </c>
      <c r="P103" s="39">
        <f t="shared" si="28"/>
        <v>0.2473357404805597</v>
      </c>
      <c r="Q103" s="39">
        <f t="shared" si="39"/>
        <v>0.21734091278620737</v>
      </c>
      <c r="R103" s="39">
        <f t="shared" si="42"/>
        <v>1.4011732537688032E-3</v>
      </c>
      <c r="S103" s="39">
        <f t="shared" si="48"/>
        <v>1.4163213662214276E-4</v>
      </c>
      <c r="T103" s="39">
        <f t="shared" si="46"/>
        <v>8.5908035684307063E-5</v>
      </c>
      <c r="U103" s="39">
        <f t="shared" si="49"/>
        <v>2.8366114268277058E-2</v>
      </c>
      <c r="V103" s="12"/>
      <c r="W103" s="32">
        <f t="shared" si="43"/>
        <v>306557.47669719567</v>
      </c>
      <c r="X103" s="32">
        <f t="shared" si="34"/>
        <v>39712.559975587879</v>
      </c>
      <c r="Y103" s="32">
        <f t="shared" si="35"/>
        <v>346270.03667278355</v>
      </c>
      <c r="Z103" s="32">
        <f t="shared" si="36"/>
        <v>72867.589476998357</v>
      </c>
      <c r="AB103" s="32">
        <f t="shared" si="47"/>
        <v>2994.5558390647393</v>
      </c>
      <c r="AC103" s="32">
        <f t="shared" si="40"/>
        <v>-2824.3837629695058</v>
      </c>
      <c r="AD103" s="32">
        <f t="shared" si="44"/>
        <v>0</v>
      </c>
      <c r="AE103" s="59">
        <f t="shared" si="45"/>
        <v>0</v>
      </c>
      <c r="AF103" s="32">
        <f t="shared" si="50"/>
        <v>1124.5026095053618</v>
      </c>
      <c r="AG103" s="40">
        <f>IF(A103&gt;$D$6,"",SUM($AB$10:AE103)/($Y$10+Y103)*2/A103*12)</f>
        <v>3.7719446919078803E-2</v>
      </c>
      <c r="AH103" s="40">
        <f>IF(A103&gt;$D$6,"",SUM($AF$10:AF103)/($Y$10+Y103)*2/A103*12)</f>
        <v>-1.0768402838600696E-2</v>
      </c>
      <c r="AI103" s="32">
        <f t="shared" si="51"/>
        <v>14336.738078174621</v>
      </c>
      <c r="AQ103" s="32">
        <f>SUM(AB$10:AB103)</f>
        <v>714368.86605614668</v>
      </c>
      <c r="AR103" s="32">
        <f>SUM(AC$10:AC103)</f>
        <v>-703768.70832839666</v>
      </c>
      <c r="AS103" s="32">
        <f>SUM(AD$10:AD103)</f>
        <v>13860.000000000002</v>
      </c>
      <c r="AT103" s="32">
        <f>SUM(AE$10:AE103)</f>
        <v>230779.65959654594</v>
      </c>
      <c r="AU103" s="32">
        <f>SUM(AF$10:AF103)</f>
        <v>-72867.589476998357</v>
      </c>
      <c r="AW103" s="32">
        <f t="shared" si="41"/>
        <v>304277.27790069033</v>
      </c>
      <c r="AX103" s="32">
        <f t="shared" si="41"/>
        <v>1961.6425552763244</v>
      </c>
      <c r="AY103" s="32">
        <f t="shared" si="41"/>
        <v>198.28499127099985</v>
      </c>
      <c r="AZ103" s="32">
        <f t="shared" si="41"/>
        <v>120.27124995802988</v>
      </c>
      <c r="BA103" s="32">
        <f t="shared" si="30"/>
        <v>39712.559975587879</v>
      </c>
      <c r="BB103" s="32">
        <f t="shared" si="29"/>
        <v>454.49971649080635</v>
      </c>
      <c r="BC103" s="32"/>
    </row>
    <row r="104" spans="1:55" x14ac:dyDescent="0.25">
      <c r="A104" s="29">
        <v>94</v>
      </c>
      <c r="B104" s="32">
        <f t="shared" si="37"/>
        <v>303333.33333333238</v>
      </c>
      <c r="C104" s="32">
        <f t="shared" si="52"/>
        <v>11666.666666666666</v>
      </c>
      <c r="D104" s="32">
        <f t="shared" si="53"/>
        <v>3325.8749999999895</v>
      </c>
      <c r="E104" s="32"/>
      <c r="F104" s="32">
        <f t="shared" si="38"/>
        <v>0</v>
      </c>
      <c r="G104" s="32"/>
      <c r="H104" s="32"/>
      <c r="I104" s="32"/>
      <c r="J104" s="32"/>
      <c r="K104" s="32"/>
      <c r="L104" s="32">
        <f t="shared" si="31"/>
        <v>14992.541666666655</v>
      </c>
      <c r="M104" s="32">
        <f t="shared" si="32"/>
        <v>14992.541666666655</v>
      </c>
      <c r="N104" s="80">
        <v>47058</v>
      </c>
      <c r="O104" s="39">
        <f t="shared" si="33"/>
        <v>0.21666666666666598</v>
      </c>
      <c r="P104" s="39">
        <f t="shared" si="28"/>
        <v>0.23923663665921208</v>
      </c>
      <c r="Q104" s="39">
        <f t="shared" si="39"/>
        <v>0.20919035360967675</v>
      </c>
      <c r="R104" s="39">
        <f t="shared" si="42"/>
        <v>1.3863457453606488E-3</v>
      </c>
      <c r="S104" s="39">
        <f t="shared" si="48"/>
        <v>1.4011732537688032E-4</v>
      </c>
      <c r="T104" s="39">
        <f t="shared" si="46"/>
        <v>8.497928197328565E-5</v>
      </c>
      <c r="U104" s="39">
        <f t="shared" si="49"/>
        <v>2.8434840696824504E-2</v>
      </c>
      <c r="V104" s="12"/>
      <c r="W104" s="32">
        <f t="shared" si="43"/>
        <v>295122.5143473426</v>
      </c>
      <c r="X104" s="32">
        <f t="shared" si="34"/>
        <v>39808.776975554305</v>
      </c>
      <c r="Y104" s="32">
        <f t="shared" si="35"/>
        <v>334931.2913228969</v>
      </c>
      <c r="Z104" s="32">
        <f t="shared" si="36"/>
        <v>71742.636704921213</v>
      </c>
      <c r="AB104" s="32">
        <f t="shared" si="47"/>
        <v>2886.6741716421648</v>
      </c>
      <c r="AC104" s="32">
        <f t="shared" si="40"/>
        <v>-2722.6327033246939</v>
      </c>
      <c r="AD104" s="32">
        <f t="shared" si="44"/>
        <v>0</v>
      </c>
      <c r="AE104" s="59">
        <f t="shared" si="45"/>
        <v>0</v>
      </c>
      <c r="AF104" s="32">
        <f t="shared" si="50"/>
        <v>1124.9527720771439</v>
      </c>
      <c r="AG104" s="40">
        <f>IF(A104&gt;$D$6,"",SUM($AB$10:AE104)/($Y$10+Y104)*2/A104*12)</f>
        <v>3.758621231174003E-2</v>
      </c>
      <c r="AH104" s="40">
        <f>IF(A104&gt;$D$6,"",SUM($AF$10:AF104)/($Y$10+Y104)*2/A104*12)</f>
        <v>-1.0557921825232795E-2</v>
      </c>
      <c r="AI104" s="32">
        <f t="shared" si="51"/>
        <v>14225.419521528816</v>
      </c>
      <c r="AQ104" s="32">
        <f>SUM(AB$10:AB104)</f>
        <v>717255.54022778885</v>
      </c>
      <c r="AR104" s="32">
        <f>SUM(AC$10:AC104)</f>
        <v>-706491.34103172133</v>
      </c>
      <c r="AS104" s="32">
        <f>SUM(AD$10:AD104)</f>
        <v>13860.000000000002</v>
      </c>
      <c r="AT104" s="32">
        <f>SUM(AE$10:AE104)</f>
        <v>230779.65959654594</v>
      </c>
      <c r="AU104" s="32">
        <f>SUM(AF$10:AF104)</f>
        <v>-71742.636704921213</v>
      </c>
      <c r="AW104" s="32">
        <f t="shared" si="41"/>
        <v>292866.49505354743</v>
      </c>
      <c r="AX104" s="32">
        <f t="shared" si="41"/>
        <v>1940.8840435049083</v>
      </c>
      <c r="AY104" s="32">
        <f t="shared" si="41"/>
        <v>196.16425552763243</v>
      </c>
      <c r="AZ104" s="32">
        <f t="shared" si="41"/>
        <v>118.97099476259991</v>
      </c>
      <c r="BA104" s="32">
        <f t="shared" si="30"/>
        <v>39808.776975554305</v>
      </c>
      <c r="BB104" s="32">
        <f t="shared" si="29"/>
        <v>439.20082835782478</v>
      </c>
      <c r="BC104" s="32"/>
    </row>
    <row r="105" spans="1:55" x14ac:dyDescent="0.25">
      <c r="A105" s="29">
        <v>95</v>
      </c>
      <c r="B105" s="32">
        <f t="shared" si="37"/>
        <v>291666.6666666657</v>
      </c>
      <c r="C105" s="32">
        <f t="shared" si="52"/>
        <v>11666.666666666666</v>
      </c>
      <c r="D105" s="32">
        <f t="shared" si="53"/>
        <v>3202.6944444444339</v>
      </c>
      <c r="E105" s="32"/>
      <c r="F105" s="32">
        <f t="shared" si="38"/>
        <v>0</v>
      </c>
      <c r="G105" s="32"/>
      <c r="H105" s="32"/>
      <c r="I105" s="32"/>
      <c r="J105" s="32"/>
      <c r="K105" s="32"/>
      <c r="L105" s="32">
        <f t="shared" si="31"/>
        <v>14869.3611111111</v>
      </c>
      <c r="M105" s="32">
        <f t="shared" si="32"/>
        <v>14869.3611111111</v>
      </c>
      <c r="N105" s="80">
        <v>47088</v>
      </c>
      <c r="O105" s="39">
        <f t="shared" si="33"/>
        <v>0.20833333333333265</v>
      </c>
      <c r="P105" s="39">
        <f t="shared" si="28"/>
        <v>0.23114005559894099</v>
      </c>
      <c r="Q105" s="39">
        <f t="shared" si="39"/>
        <v>0.20104269773748407</v>
      </c>
      <c r="R105" s="39">
        <f t="shared" si="42"/>
        <v>1.3718287692916313E-3</v>
      </c>
      <c r="S105" s="39">
        <f t="shared" si="48"/>
        <v>1.3863457453606488E-4</v>
      </c>
      <c r="T105" s="39">
        <f t="shared" si="46"/>
        <v>8.4070395226128192E-5</v>
      </c>
      <c r="U105" s="39">
        <f t="shared" si="49"/>
        <v>2.8502824122403132E-2</v>
      </c>
      <c r="V105" s="12"/>
      <c r="W105" s="32">
        <f t="shared" si="43"/>
        <v>283692.12406715302</v>
      </c>
      <c r="X105" s="32">
        <f t="shared" si="34"/>
        <v>39903.953771364388</v>
      </c>
      <c r="Y105" s="32">
        <f t="shared" si="35"/>
        <v>323596.07783851743</v>
      </c>
      <c r="Z105" s="32">
        <f t="shared" si="36"/>
        <v>70617.26014723735</v>
      </c>
      <c r="AB105" s="32">
        <f t="shared" si="47"/>
        <v>2778.8335450081263</v>
      </c>
      <c r="AC105" s="32">
        <f t="shared" si="40"/>
        <v>-2620.9203522373414</v>
      </c>
      <c r="AD105" s="32">
        <f t="shared" si="44"/>
        <v>0</v>
      </c>
      <c r="AE105" s="59">
        <f t="shared" si="45"/>
        <v>0</v>
      </c>
      <c r="AF105" s="32">
        <f t="shared" si="50"/>
        <v>1125.3765576838632</v>
      </c>
      <c r="AG105" s="40">
        <f>IF(A105&gt;$D$6,"",SUM($AB$10:AE105)/($Y$10+Y105)*2/A105*12)</f>
        <v>3.7458297106489277E-2</v>
      </c>
      <c r="AH105" s="40">
        <f>IF(A105&gt;$D$6,"",SUM($AF$10:AF105)/($Y$10+Y105)*2/A105*12)</f>
        <v>-1.0350539874926007E-2</v>
      </c>
      <c r="AI105" s="32">
        <f t="shared" si="51"/>
        <v>14114.04702938759</v>
      </c>
      <c r="AQ105" s="32">
        <f>SUM(AB$10:AB105)</f>
        <v>720034.37377279694</v>
      </c>
      <c r="AR105" s="32">
        <f>SUM(AC$10:AC105)</f>
        <v>-709112.26138395863</v>
      </c>
      <c r="AS105" s="32">
        <f>SUM(AD$10:AD105)</f>
        <v>13860.000000000002</v>
      </c>
      <c r="AT105" s="32">
        <f>SUM(AE$10:AE105)</f>
        <v>230779.65959654594</v>
      </c>
      <c r="AU105" s="32">
        <f>SUM(AF$10:AF105)</f>
        <v>-70617.26014723735</v>
      </c>
      <c r="AW105" s="32">
        <f t="shared" si="41"/>
        <v>281459.77683247771</v>
      </c>
      <c r="AX105" s="32">
        <f t="shared" si="41"/>
        <v>1920.5602770082839</v>
      </c>
      <c r="AY105" s="32">
        <f t="shared" si="41"/>
        <v>194.08840435049083</v>
      </c>
      <c r="AZ105" s="32">
        <f t="shared" si="41"/>
        <v>117.69855331657946</v>
      </c>
      <c r="BA105" s="32">
        <f t="shared" si="30"/>
        <v>39903.953771364388</v>
      </c>
      <c r="BB105" s="32">
        <f t="shared" si="29"/>
        <v>423.86089943630759</v>
      </c>
      <c r="BC105" s="32"/>
    </row>
    <row r="106" spans="1:55" x14ac:dyDescent="0.25">
      <c r="A106" s="66">
        <v>96</v>
      </c>
      <c r="B106" s="67">
        <f t="shared" si="37"/>
        <v>279999.99999999901</v>
      </c>
      <c r="C106" s="67">
        <f t="shared" si="52"/>
        <v>11666.666666666666</v>
      </c>
      <c r="D106" s="67">
        <f t="shared" si="53"/>
        <v>3079.5138888888782</v>
      </c>
      <c r="E106" s="67"/>
      <c r="F106" s="67">
        <f t="shared" si="38"/>
        <v>0</v>
      </c>
      <c r="G106" s="67">
        <f>IF(B106&gt;0,B106*$J$1,0)</f>
        <v>1399.999999999995</v>
      </c>
      <c r="H106" s="67">
        <f>IF(B106&gt;0,H94,0)</f>
        <v>6000</v>
      </c>
      <c r="I106" s="67"/>
      <c r="J106" s="67"/>
      <c r="K106" s="67"/>
      <c r="L106" s="67">
        <f t="shared" si="31"/>
        <v>22146.18055555554</v>
      </c>
      <c r="M106" s="67">
        <f t="shared" si="32"/>
        <v>17936.18055555554</v>
      </c>
      <c r="N106" s="80">
        <v>47119</v>
      </c>
      <c r="O106" s="39">
        <f t="shared" si="33"/>
        <v>0.19999999999999929</v>
      </c>
      <c r="P106" s="39">
        <f t="shared" ref="P106:P169" si="54">SUM(Q106:U106)</f>
        <v>0.22304607113739269</v>
      </c>
      <c r="Q106" s="39">
        <f t="shared" si="39"/>
        <v>0.19289801440580209</v>
      </c>
      <c r="R106" s="39">
        <f t="shared" si="42"/>
        <v>1.3576126713557856E-3</v>
      </c>
      <c r="S106" s="39">
        <f t="shared" si="48"/>
        <v>1.3718287692916314E-4</v>
      </c>
      <c r="T106" s="39">
        <f t="shared" si="46"/>
        <v>8.318074472163893E-5</v>
      </c>
      <c r="U106" s="39">
        <f t="shared" si="49"/>
        <v>2.8570080438584035E-2</v>
      </c>
      <c r="V106" s="12"/>
      <c r="W106" s="32">
        <f t="shared" si="43"/>
        <v>272266.38697833213</v>
      </c>
      <c r="X106" s="32">
        <f t="shared" si="34"/>
        <v>39998.112614017649</v>
      </c>
      <c r="Y106" s="32">
        <f t="shared" si="35"/>
        <v>312264.49959234975</v>
      </c>
      <c r="Z106" s="32">
        <f t="shared" si="36"/>
        <v>69491.486591320427</v>
      </c>
      <c r="AB106" s="32">
        <f t="shared" si="47"/>
        <v>2671.0346834570987</v>
      </c>
      <c r="AC106" s="32">
        <f t="shared" si="40"/>
        <v>-2519.247392842331</v>
      </c>
      <c r="AD106" s="32">
        <f t="shared" si="44"/>
        <v>0</v>
      </c>
      <c r="AE106" s="59">
        <f t="shared" si="45"/>
        <v>2765.8782552617363</v>
      </c>
      <c r="AF106" s="32">
        <f t="shared" si="50"/>
        <v>1125.7735559169232</v>
      </c>
      <c r="AG106" s="40">
        <f>IF(A106&gt;$D$6,"",SUM($AB$10:AE106)/($Y$10+Y106)*2/A106*12)</f>
        <v>3.7739414324246934E-2</v>
      </c>
      <c r="AH106" s="40">
        <f>IF(A106&gt;$D$6,"",SUM($AF$10:AF106)/($Y$10+Y106)*2/A106*12)</f>
        <v>-1.0146137849594021E-2</v>
      </c>
      <c r="AI106" s="32">
        <f t="shared" si="51"/>
        <v>16768.491184886523</v>
      </c>
      <c r="AQ106" s="32">
        <f>SUM(AB$10:AB106)</f>
        <v>722705.40845625405</v>
      </c>
      <c r="AR106" s="32">
        <f>SUM(AC$10:AC106)</f>
        <v>-711631.50877680094</v>
      </c>
      <c r="AS106" s="32">
        <f>SUM(AD$10:AD106)</f>
        <v>13860.000000000002</v>
      </c>
      <c r="AT106" s="32">
        <f>SUM(AE$10:AE106)</f>
        <v>233545.53785180769</v>
      </c>
      <c r="AU106" s="32">
        <f>SUM(AF$10:AF106)</f>
        <v>-69491.486591320427</v>
      </c>
      <c r="AW106" s="32">
        <f t="shared" si="41"/>
        <v>270057.22016812291</v>
      </c>
      <c r="AX106" s="32">
        <f t="shared" si="41"/>
        <v>1900.6577398980999</v>
      </c>
      <c r="AY106" s="32">
        <f t="shared" si="41"/>
        <v>192.05602770082839</v>
      </c>
      <c r="AZ106" s="32">
        <f t="shared" si="41"/>
        <v>116.4530426102945</v>
      </c>
      <c r="BA106" s="32">
        <f t="shared" si="30"/>
        <v>39998.112614017649</v>
      </c>
      <c r="BB106" s="32">
        <f t="shared" ref="BB106:BB169" si="55">MAX(SUM(D106:G106)-AB106-AD106-AE106,0)</f>
        <v>0</v>
      </c>
      <c r="BC106" s="32"/>
    </row>
    <row r="107" spans="1:55" x14ac:dyDescent="0.25">
      <c r="A107" s="29">
        <v>97</v>
      </c>
      <c r="B107" s="32">
        <f t="shared" si="37"/>
        <v>268333.33333333232</v>
      </c>
      <c r="C107" s="32">
        <f t="shared" si="52"/>
        <v>11666.666666666666</v>
      </c>
      <c r="D107" s="32">
        <f t="shared" si="53"/>
        <v>2956.3333333333226</v>
      </c>
      <c r="E107" s="32"/>
      <c r="F107" s="32">
        <f t="shared" si="38"/>
        <v>0</v>
      </c>
      <c r="G107" s="32"/>
      <c r="H107" s="32"/>
      <c r="I107" s="32"/>
      <c r="J107" s="32"/>
      <c r="K107" s="32"/>
      <c r="L107" s="32">
        <f t="shared" si="31"/>
        <v>14622.999999999989</v>
      </c>
      <c r="M107" s="32">
        <f t="shared" si="32"/>
        <v>14622.999999999989</v>
      </c>
      <c r="N107" s="80">
        <v>47150</v>
      </c>
      <c r="O107" s="39">
        <f t="shared" si="33"/>
        <v>0.19166666666666596</v>
      </c>
      <c r="P107" s="39">
        <f t="shared" si="54"/>
        <v>0.21495476384115356</v>
      </c>
      <c r="Q107" s="39">
        <f t="shared" si="39"/>
        <v>0.18475637962006483</v>
      </c>
      <c r="R107" s="39">
        <f t="shared" si="42"/>
        <v>1.343688193434318E-3</v>
      </c>
      <c r="S107" s="39">
        <f t="shared" si="48"/>
        <v>1.3576126713557858E-4</v>
      </c>
      <c r="T107" s="39">
        <f t="shared" si="46"/>
        <v>8.2309726157497876E-5</v>
      </c>
      <c r="U107" s="39">
        <f t="shared" si="49"/>
        <v>2.8636625034361346E-2</v>
      </c>
      <c r="V107" s="12"/>
      <c r="W107" s="32">
        <f t="shared" si="43"/>
        <v>260845.39432950909</v>
      </c>
      <c r="X107" s="32">
        <f t="shared" si="34"/>
        <v>40091.275048105883</v>
      </c>
      <c r="Y107" s="32">
        <f t="shared" si="35"/>
        <v>300936.66937761498</v>
      </c>
      <c r="Z107" s="32">
        <f t="shared" si="36"/>
        <v>68365.34336251473</v>
      </c>
      <c r="AB107" s="32">
        <f t="shared" si="47"/>
        <v>2563.2783956025355</v>
      </c>
      <c r="AC107" s="32">
        <f t="shared" si="40"/>
        <v>-2417.6145878019179</v>
      </c>
      <c r="AD107" s="32">
        <f t="shared" si="44"/>
        <v>0</v>
      </c>
      <c r="AE107" s="59">
        <f t="shared" si="45"/>
        <v>0</v>
      </c>
      <c r="AF107" s="32">
        <f t="shared" si="50"/>
        <v>1126.1432288056967</v>
      </c>
      <c r="AG107" s="40">
        <f>IF(A107&gt;$D$6,"",SUM($AB$10:AE107)/($Y$10+Y107)*2/A107*12)</f>
        <v>3.7620281194035182E-2</v>
      </c>
      <c r="AH107" s="40">
        <f>IF(A107&gt;$D$6,"",SUM($AF$10:AF107)/($Y$10+Y107)*2/A107*12)</f>
        <v>-9.9446009993157877E-3</v>
      </c>
      <c r="AI107" s="32">
        <f t="shared" si="51"/>
        <v>13891.108610337307</v>
      </c>
      <c r="AQ107" s="32">
        <f>SUM(AB$10:AB107)</f>
        <v>725268.68685185653</v>
      </c>
      <c r="AR107" s="32">
        <f>SUM(AC$10:AC107)</f>
        <v>-714049.12336460291</v>
      </c>
      <c r="AS107" s="32">
        <f>SUM(AD$10:AD107)</f>
        <v>13860.000000000002</v>
      </c>
      <c r="AT107" s="32">
        <f>SUM(AE$10:AE107)</f>
        <v>233545.53785180769</v>
      </c>
      <c r="AU107" s="32">
        <f>SUM(AF$10:AF107)</f>
        <v>-68365.34336251473</v>
      </c>
      <c r="AW107" s="32">
        <f t="shared" si="41"/>
        <v>258658.93146809077</v>
      </c>
      <c r="AX107" s="32">
        <f t="shared" si="41"/>
        <v>1881.1634708080453</v>
      </c>
      <c r="AY107" s="32">
        <f t="shared" si="41"/>
        <v>190.06577398981003</v>
      </c>
      <c r="AZ107" s="32">
        <f t="shared" si="41"/>
        <v>115.23361662049703</v>
      </c>
      <c r="BA107" s="32">
        <f t="shared" si="30"/>
        <v>40091.275048105883</v>
      </c>
      <c r="BB107" s="32">
        <f t="shared" si="55"/>
        <v>393.05493773078706</v>
      </c>
      <c r="BC107" s="32"/>
    </row>
    <row r="108" spans="1:55" x14ac:dyDescent="0.25">
      <c r="A108" s="29">
        <v>98</v>
      </c>
      <c r="B108" s="32">
        <f t="shared" si="37"/>
        <v>256666.66666666567</v>
      </c>
      <c r="C108" s="32">
        <f t="shared" si="52"/>
        <v>11666.666666666666</v>
      </c>
      <c r="D108" s="32">
        <f t="shared" si="53"/>
        <v>2833.1527777777665</v>
      </c>
      <c r="E108" s="32"/>
      <c r="F108" s="32">
        <f t="shared" si="38"/>
        <v>0</v>
      </c>
      <c r="G108" s="32"/>
      <c r="H108" s="32"/>
      <c r="I108" s="32"/>
      <c r="J108" s="32"/>
      <c r="K108" s="32"/>
      <c r="L108" s="32">
        <f t="shared" si="31"/>
        <v>14499.819444444433</v>
      </c>
      <c r="M108" s="32">
        <f t="shared" si="32"/>
        <v>14499.819444444433</v>
      </c>
      <c r="N108" s="80">
        <v>47178</v>
      </c>
      <c r="O108" s="39">
        <f t="shared" si="33"/>
        <v>0.18333333333333263</v>
      </c>
      <c r="P108" s="39">
        <f t="shared" si="54"/>
        <v>0.20686622186522999</v>
      </c>
      <c r="Q108" s="39">
        <f t="shared" si="39"/>
        <v>0.17661787701692816</v>
      </c>
      <c r="R108" s="39">
        <f t="shared" si="42"/>
        <v>1.3300464533897258E-3</v>
      </c>
      <c r="S108" s="39">
        <f t="shared" si="48"/>
        <v>1.343688193434318E-4</v>
      </c>
      <c r="T108" s="39">
        <f t="shared" si="46"/>
        <v>8.1456760281347143E-5</v>
      </c>
      <c r="U108" s="39">
        <f t="shared" si="49"/>
        <v>2.8702472815287344E-2</v>
      </c>
      <c r="V108" s="12"/>
      <c r="W108" s="32">
        <f t="shared" si="43"/>
        <v>249429.2486699197</v>
      </c>
      <c r="X108" s="32">
        <f t="shared" si="34"/>
        <v>40183.461941402282</v>
      </c>
      <c r="Y108" s="32">
        <f t="shared" si="35"/>
        <v>289612.71061132196</v>
      </c>
      <c r="Z108" s="32">
        <f t="shared" si="36"/>
        <v>67238.858469834857</v>
      </c>
      <c r="AB108" s="32">
        <f t="shared" si="47"/>
        <v>2455.565583842766</v>
      </c>
      <c r="AC108" s="32">
        <f t="shared" si="40"/>
        <v>-2316.0227882337063</v>
      </c>
      <c r="AD108" s="32">
        <f t="shared" si="44"/>
        <v>0</v>
      </c>
      <c r="AE108" s="59">
        <f t="shared" si="45"/>
        <v>0</v>
      </c>
      <c r="AF108" s="32">
        <f t="shared" si="50"/>
        <v>1126.4848926798732</v>
      </c>
      <c r="AG108" s="40">
        <f>IF(A108&gt;$D$6,"",SUM($AB$10:AE108)/($Y$10+Y108)*2/A108*12)</f>
        <v>3.7506188761175813E-2</v>
      </c>
      <c r="AH108" s="40">
        <f>IF(A108&gt;$D$6,"",SUM($AF$10:AF108)/($Y$10+Y108)*2/A108*12)</f>
        <v>-9.7458187392213576E-3</v>
      </c>
      <c r="AI108" s="32">
        <f t="shared" si="51"/>
        <v>13779.52435013578</v>
      </c>
      <c r="AQ108" s="32">
        <f>SUM(AB$10:AB108)</f>
        <v>727724.25243569934</v>
      </c>
      <c r="AR108" s="32">
        <f>SUM(AC$10:AC108)</f>
        <v>-716365.14615283662</v>
      </c>
      <c r="AS108" s="32">
        <f>SUM(AD$10:AD108)</f>
        <v>13860.000000000002</v>
      </c>
      <c r="AT108" s="32">
        <f>SUM(AE$10:AE108)</f>
        <v>233545.53785180769</v>
      </c>
      <c r="AU108" s="32">
        <f>SUM(AF$10:AF108)</f>
        <v>-67238.858469834857</v>
      </c>
      <c r="AW108" s="32">
        <f t="shared" si="41"/>
        <v>247265.02782369943</v>
      </c>
      <c r="AX108" s="32">
        <f t="shared" si="41"/>
        <v>1862.0650347456162</v>
      </c>
      <c r="AY108" s="32">
        <f t="shared" si="41"/>
        <v>188.11634708080453</v>
      </c>
      <c r="AZ108" s="32">
        <f t="shared" si="41"/>
        <v>114.03946439388601</v>
      </c>
      <c r="BA108" s="32">
        <f t="shared" si="30"/>
        <v>40183.461941402282</v>
      </c>
      <c r="BB108" s="32">
        <f t="shared" si="55"/>
        <v>377.58719393500041</v>
      </c>
      <c r="BC108" s="32"/>
    </row>
    <row r="109" spans="1:55" x14ac:dyDescent="0.25">
      <c r="A109" s="29">
        <v>99</v>
      </c>
      <c r="B109" s="32">
        <f t="shared" si="37"/>
        <v>244999.99999999901</v>
      </c>
      <c r="C109" s="32">
        <f t="shared" si="52"/>
        <v>11666.666666666666</v>
      </c>
      <c r="D109" s="32">
        <f t="shared" si="53"/>
        <v>2709.9722222222113</v>
      </c>
      <c r="E109" s="32"/>
      <c r="F109" s="32">
        <f t="shared" si="38"/>
        <v>0</v>
      </c>
      <c r="G109" s="32"/>
      <c r="H109" s="32"/>
      <c r="I109" s="32"/>
      <c r="J109" s="32"/>
      <c r="K109" s="32"/>
      <c r="L109" s="32">
        <f t="shared" si="31"/>
        <v>14376.638888888878</v>
      </c>
      <c r="M109" s="32">
        <f t="shared" si="32"/>
        <v>14376.638888888878</v>
      </c>
      <c r="N109" s="80">
        <v>47209</v>
      </c>
      <c r="O109" s="39">
        <f t="shared" si="33"/>
        <v>0.1749999999999993</v>
      </c>
      <c r="P109" s="39">
        <f t="shared" si="54"/>
        <v>0.19878054196955847</v>
      </c>
      <c r="Q109" s="39">
        <f t="shared" si="39"/>
        <v>0.16848259888293071</v>
      </c>
      <c r="R109" s="39">
        <f t="shared" si="42"/>
        <v>1.3166789261703233E-3</v>
      </c>
      <c r="S109" s="39">
        <f t="shared" si="48"/>
        <v>1.330046453389726E-4</v>
      </c>
      <c r="T109" s="39">
        <f t="shared" si="46"/>
        <v>8.0621291606059083E-5</v>
      </c>
      <c r="U109" s="39">
        <f t="shared" si="49"/>
        <v>2.8767638223512422E-2</v>
      </c>
      <c r="V109" s="12"/>
      <c r="W109" s="32">
        <f t="shared" si="43"/>
        <v>238018.06524446447</v>
      </c>
      <c r="X109" s="32">
        <f t="shared" si="34"/>
        <v>40274.693512917394</v>
      </c>
      <c r="Y109" s="32">
        <f t="shared" si="35"/>
        <v>278292.75875738187</v>
      </c>
      <c r="Z109" s="32">
        <f t="shared" si="36"/>
        <v>66112.060774173719</v>
      </c>
      <c r="AB109" s="32">
        <f t="shared" si="47"/>
        <v>2347.8972555272021</v>
      </c>
      <c r="AC109" s="32">
        <f t="shared" si="40"/>
        <v>-2214.4729442423099</v>
      </c>
      <c r="AD109" s="32">
        <f t="shared" si="44"/>
        <v>0</v>
      </c>
      <c r="AE109" s="59">
        <f t="shared" si="45"/>
        <v>0</v>
      </c>
      <c r="AF109" s="32">
        <f t="shared" si="50"/>
        <v>1126.7976956611383</v>
      </c>
      <c r="AG109" s="40">
        <f>IF(A109&gt;$D$6,"",SUM($AB$10:AE109)/($Y$10+Y109)*2/A109*12)</f>
        <v>3.7397032061665128E-2</v>
      </c>
      <c r="AH109" s="40">
        <f>IF(A109&gt;$D$6,"",SUM($AF$10:AF109)/($Y$10+Y109)*2/A109*12)</f>
        <v>-9.549684442511178E-3</v>
      </c>
      <c r="AI109" s="32">
        <f t="shared" si="51"/>
        <v>13667.84910946729</v>
      </c>
      <c r="AQ109" s="32">
        <f>SUM(AB$10:AB109)</f>
        <v>730072.14969122654</v>
      </c>
      <c r="AR109" s="32">
        <f>SUM(AC$10:AC109)</f>
        <v>-718579.61909707892</v>
      </c>
      <c r="AS109" s="32">
        <f>SUM(AD$10:AD109)</f>
        <v>13860.000000000002</v>
      </c>
      <c r="AT109" s="32">
        <f>SUM(AE$10:AE109)</f>
        <v>233545.53785180769</v>
      </c>
      <c r="AU109" s="32">
        <f>SUM(AF$10:AF109)</f>
        <v>-66112.060774173719</v>
      </c>
      <c r="AW109" s="32">
        <f t="shared" si="41"/>
        <v>235875.63843610301</v>
      </c>
      <c r="AX109" s="32">
        <f t="shared" si="41"/>
        <v>1843.3504966384526</v>
      </c>
      <c r="AY109" s="32">
        <f t="shared" si="41"/>
        <v>186.20650347456163</v>
      </c>
      <c r="AZ109" s="32">
        <f t="shared" si="41"/>
        <v>112.86980824848271</v>
      </c>
      <c r="BA109" s="32">
        <f t="shared" si="30"/>
        <v>40274.693512917394</v>
      </c>
      <c r="BB109" s="32">
        <f t="shared" si="55"/>
        <v>362.07496669500915</v>
      </c>
      <c r="BC109" s="32"/>
    </row>
    <row r="110" spans="1:55" x14ac:dyDescent="0.25">
      <c r="A110" s="29">
        <v>100</v>
      </c>
      <c r="B110" s="32">
        <f t="shared" si="37"/>
        <v>233333.33333333235</v>
      </c>
      <c r="C110" s="32">
        <f t="shared" si="52"/>
        <v>11666.666666666666</v>
      </c>
      <c r="D110" s="32">
        <f t="shared" si="53"/>
        <v>2586.7916666666556</v>
      </c>
      <c r="E110" s="32"/>
      <c r="F110" s="32">
        <f t="shared" si="38"/>
        <v>0</v>
      </c>
      <c r="G110" s="32"/>
      <c r="H110" s="32"/>
      <c r="I110" s="32"/>
      <c r="J110" s="32"/>
      <c r="K110" s="32"/>
      <c r="L110" s="32">
        <f t="shared" si="31"/>
        <v>14253.458333333321</v>
      </c>
      <c r="M110" s="32">
        <f t="shared" si="32"/>
        <v>14253.458333333321</v>
      </c>
      <c r="N110" s="80">
        <v>47239</v>
      </c>
      <c r="O110" s="39">
        <f t="shared" si="33"/>
        <v>0.16666666666666596</v>
      </c>
      <c r="P110" s="39">
        <f t="shared" si="54"/>
        <v>0.1906978307298946</v>
      </c>
      <c r="Q110" s="39">
        <f t="shared" si="39"/>
        <v>0.16035064736723265</v>
      </c>
      <c r="R110" s="39">
        <f t="shared" si="42"/>
        <v>1.3035774260442869E-3</v>
      </c>
      <c r="S110" s="39">
        <f t="shared" si="48"/>
        <v>1.3166789261703234E-4</v>
      </c>
      <c r="T110" s="39">
        <f t="shared" si="46"/>
        <v>7.9802787203383553E-5</v>
      </c>
      <c r="U110" s="39">
        <f t="shared" si="49"/>
        <v>2.8832135256797269E-2</v>
      </c>
      <c r="V110" s="12"/>
      <c r="W110" s="32">
        <f t="shared" si="43"/>
        <v>226611.97366233627</v>
      </c>
      <c r="X110" s="32">
        <f t="shared" si="34"/>
        <v>40364.989359516178</v>
      </c>
      <c r="Y110" s="32">
        <f t="shared" si="35"/>
        <v>266976.96302185243</v>
      </c>
      <c r="Z110" s="32">
        <f t="shared" si="36"/>
        <v>64984.980184623346</v>
      </c>
      <c r="AB110" s="32">
        <f t="shared" si="47"/>
        <v>2240.2745362060396</v>
      </c>
      <c r="AC110" s="32">
        <f t="shared" si="40"/>
        <v>-2112.9661174161151</v>
      </c>
      <c r="AD110" s="32">
        <f t="shared" si="44"/>
        <v>0</v>
      </c>
      <c r="AE110" s="59">
        <f t="shared" si="45"/>
        <v>0</v>
      </c>
      <c r="AF110" s="32">
        <f t="shared" si="50"/>
        <v>1127.0805895503727</v>
      </c>
      <c r="AG110" s="40">
        <f>IF(A110&gt;$D$6,"",SUM($AB$10:AE110)/($Y$10+Y110)*2/A110*12)</f>
        <v>3.7292711193108299E-2</v>
      </c>
      <c r="AH110" s="40">
        <f>IF(A110&gt;$D$6,"",SUM($AF$10:AF110)/($Y$10+Y110)*2/A110*12)</f>
        <v>-9.3560952492329954E-3</v>
      </c>
      <c r="AI110" s="32">
        <f t="shared" si="51"/>
        <v>13556.070271735489</v>
      </c>
      <c r="AQ110" s="32">
        <f>SUM(AB$10:AB110)</f>
        <v>732312.42422743258</v>
      </c>
      <c r="AR110" s="32">
        <f>SUM(AC$10:AC110)</f>
        <v>-720692.58521449508</v>
      </c>
      <c r="AS110" s="32">
        <f>SUM(AD$10:AD110)</f>
        <v>13860.000000000002</v>
      </c>
      <c r="AT110" s="32">
        <f>SUM(AE$10:AE110)</f>
        <v>233545.53785180769</v>
      </c>
      <c r="AU110" s="32">
        <f>SUM(AF$10:AF110)</f>
        <v>-64984.980184623346</v>
      </c>
      <c r="AW110" s="32">
        <f t="shared" si="41"/>
        <v>224490.90631412569</v>
      </c>
      <c r="AX110" s="32">
        <f t="shared" si="41"/>
        <v>1825.0083964620017</v>
      </c>
      <c r="AY110" s="32">
        <f t="shared" si="41"/>
        <v>184.33504966384527</v>
      </c>
      <c r="AZ110" s="32">
        <f t="shared" si="41"/>
        <v>111.72390208473698</v>
      </c>
      <c r="BA110" s="32">
        <f t="shared" si="30"/>
        <v>40364.989359516178</v>
      </c>
      <c r="BB110" s="32">
        <f t="shared" si="55"/>
        <v>346.51713046061604</v>
      </c>
      <c r="BC110" s="32"/>
    </row>
    <row r="111" spans="1:55" x14ac:dyDescent="0.25">
      <c r="A111" s="29">
        <v>101</v>
      </c>
      <c r="B111" s="32">
        <f t="shared" si="37"/>
        <v>221666.6666666657</v>
      </c>
      <c r="C111" s="32">
        <f t="shared" si="52"/>
        <v>11666.666666666666</v>
      </c>
      <c r="D111" s="32">
        <f t="shared" si="53"/>
        <v>2463.6111111111004</v>
      </c>
      <c r="E111" s="32"/>
      <c r="F111" s="32">
        <f t="shared" si="38"/>
        <v>0</v>
      </c>
      <c r="G111" s="32"/>
      <c r="H111" s="32"/>
      <c r="I111" s="32"/>
      <c r="J111" s="32"/>
      <c r="K111" s="32"/>
      <c r="L111" s="32">
        <f t="shared" si="31"/>
        <v>14130.277777777766</v>
      </c>
      <c r="M111" s="32">
        <f t="shared" si="32"/>
        <v>14130.277777777766</v>
      </c>
      <c r="N111" s="80">
        <v>47270</v>
      </c>
      <c r="O111" s="39">
        <f t="shared" si="33"/>
        <v>0.15833333333333263</v>
      </c>
      <c r="P111" s="39">
        <f t="shared" si="54"/>
        <v>0.18261820599163661</v>
      </c>
      <c r="Q111" s="39">
        <f t="shared" si="39"/>
        <v>0.15222213593701828</v>
      </c>
      <c r="R111" s="39">
        <f t="shared" si="42"/>
        <v>1.2907340898837161E-3</v>
      </c>
      <c r="S111" s="39">
        <f t="shared" si="48"/>
        <v>1.3035774260442869E-4</v>
      </c>
      <c r="T111" s="39">
        <f t="shared" si="46"/>
        <v>7.9000735570219395E-5</v>
      </c>
      <c r="U111" s="39">
        <f t="shared" si="49"/>
        <v>2.8895977486559976E-2</v>
      </c>
      <c r="V111" s="12"/>
      <c r="W111" s="32">
        <f t="shared" si="43"/>
        <v>215211.11990710729</v>
      </c>
      <c r="X111" s="32">
        <f t="shared" si="34"/>
        <v>40454.368481183963</v>
      </c>
      <c r="Y111" s="32">
        <f t="shared" si="35"/>
        <v>255665.48838829127</v>
      </c>
      <c r="Z111" s="32">
        <f t="shared" si="36"/>
        <v>63857.6478901753</v>
      </c>
      <c r="AB111" s="32">
        <f t="shared" si="47"/>
        <v>2132.6986854564102</v>
      </c>
      <c r="AC111" s="32">
        <f t="shared" si="40"/>
        <v>-2011.5034957540731</v>
      </c>
      <c r="AD111" s="32">
        <f t="shared" si="44"/>
        <v>0</v>
      </c>
      <c r="AE111" s="59">
        <f t="shared" si="45"/>
        <v>0</v>
      </c>
      <c r="AF111" s="32">
        <f t="shared" si="50"/>
        <v>1127.332294448046</v>
      </c>
      <c r="AG111" s="40">
        <f>IF(A111&gt;$D$6,"",SUM($AB$10:AE111)/($Y$10+Y111)*2/A111*12)</f>
        <v>3.7193131034232614E-2</v>
      </c>
      <c r="AH111" s="40">
        <f>IF(A111&gt;$D$6,"",SUM($AF$10:AF111)/($Y$10+Y111)*2/A111*12)</f>
        <v>-9.164951890693631E-3</v>
      </c>
      <c r="AI111" s="32">
        <f t="shared" si="51"/>
        <v>13444.173319017566</v>
      </c>
      <c r="AQ111" s="32">
        <f>SUM(AB$10:AB111)</f>
        <v>734445.122912889</v>
      </c>
      <c r="AR111" s="32">
        <f>SUM(AC$10:AC111)</f>
        <v>-722704.08871024917</v>
      </c>
      <c r="AS111" s="32">
        <f>SUM(AD$10:AD111)</f>
        <v>13860.000000000002</v>
      </c>
      <c r="AT111" s="32">
        <f>SUM(AE$10:AE111)</f>
        <v>233545.53785180769</v>
      </c>
      <c r="AU111" s="32">
        <f>SUM(AF$10:AF111)</f>
        <v>-63857.6478901753</v>
      </c>
      <c r="AW111" s="32">
        <f t="shared" si="41"/>
        <v>213110.99031182559</v>
      </c>
      <c r="AX111" s="32">
        <f t="shared" si="41"/>
        <v>1807.0277258372025</v>
      </c>
      <c r="AY111" s="32">
        <f t="shared" si="41"/>
        <v>182.50083964620015</v>
      </c>
      <c r="AZ111" s="32">
        <f t="shared" si="41"/>
        <v>110.60102979830715</v>
      </c>
      <c r="BA111" s="32">
        <f t="shared" si="30"/>
        <v>40454.368481183963</v>
      </c>
      <c r="BB111" s="32">
        <f t="shared" si="55"/>
        <v>330.9124256546902</v>
      </c>
      <c r="BC111" s="32"/>
    </row>
    <row r="112" spans="1:55" x14ac:dyDescent="0.25">
      <c r="A112" s="29">
        <v>102</v>
      </c>
      <c r="B112" s="32">
        <f t="shared" si="37"/>
        <v>209999.99999999904</v>
      </c>
      <c r="C112" s="32">
        <f t="shared" si="52"/>
        <v>11666.666666666666</v>
      </c>
      <c r="D112" s="32">
        <f t="shared" si="53"/>
        <v>2340.4305555555452</v>
      </c>
      <c r="E112" s="32"/>
      <c r="F112" s="32">
        <f t="shared" si="38"/>
        <v>0</v>
      </c>
      <c r="G112" s="32"/>
      <c r="H112" s="32"/>
      <c r="I112" s="32"/>
      <c r="J112" s="32"/>
      <c r="K112" s="32"/>
      <c r="L112" s="32">
        <f t="shared" si="31"/>
        <v>14007.097222222212</v>
      </c>
      <c r="M112" s="32">
        <f t="shared" si="32"/>
        <v>14007.097222222212</v>
      </c>
      <c r="N112" s="80">
        <v>47300</v>
      </c>
      <c r="O112" s="39">
        <f t="shared" si="33"/>
        <v>0.1499999999999993</v>
      </c>
      <c r="P112" s="39">
        <f t="shared" si="54"/>
        <v>0.17454179863047506</v>
      </c>
      <c r="Q112" s="39">
        <f t="shared" si="39"/>
        <v>0.14409719113948086</v>
      </c>
      <c r="R112" s="39">
        <f t="shared" si="42"/>
        <v>1.2781413614270053E-3</v>
      </c>
      <c r="S112" s="39">
        <f t="shared" si="48"/>
        <v>1.2907340898837163E-4</v>
      </c>
      <c r="T112" s="39">
        <f t="shared" si="46"/>
        <v>7.8214645562657212E-5</v>
      </c>
      <c r="U112" s="39">
        <f t="shared" si="49"/>
        <v>2.8959178075016152E-2</v>
      </c>
      <c r="V112" s="12"/>
      <c r="W112" s="32">
        <f t="shared" si="43"/>
        <v>203815.66877764245</v>
      </c>
      <c r="X112" s="32">
        <f t="shared" si="34"/>
        <v>40542.84930502261</v>
      </c>
      <c r="Y112" s="32">
        <f t="shared" si="35"/>
        <v>244358.51808266505</v>
      </c>
      <c r="Z112" s="32">
        <f t="shared" si="36"/>
        <v>62730.096636346781</v>
      </c>
      <c r="AB112" s="32">
        <f t="shared" si="47"/>
        <v>2025.171115925941</v>
      </c>
      <c r="AC112" s="32">
        <f t="shared" si="40"/>
        <v>-1910.0864116270714</v>
      </c>
      <c r="AD112" s="32">
        <f t="shared" si="44"/>
        <v>0</v>
      </c>
      <c r="AE112" s="59">
        <f t="shared" si="45"/>
        <v>0</v>
      </c>
      <c r="AF112" s="32">
        <f t="shared" si="50"/>
        <v>1127.5512538285184</v>
      </c>
      <c r="AG112" s="40">
        <f>IF(A112&gt;$D$6,"",SUM($AB$10:AE112)/($Y$10+Y112)*2/A112*12)</f>
        <v>3.7098200967690072E-2</v>
      </c>
      <c r="AH112" s="40">
        <f>IF(A112&gt;$D$6,"",SUM($AF$10:AF112)/($Y$10+Y112)*2/A112*12)</f>
        <v>-8.9761585296947582E-3</v>
      </c>
      <c r="AI112" s="32">
        <f t="shared" si="51"/>
        <v>13332.141421552164</v>
      </c>
      <c r="AQ112" s="32">
        <f>SUM(AB$10:AB112)</f>
        <v>736470.29402881488</v>
      </c>
      <c r="AR112" s="32">
        <f>SUM(AC$10:AC112)</f>
        <v>-724614.17512187629</v>
      </c>
      <c r="AS112" s="32">
        <f>SUM(AD$10:AD112)</f>
        <v>13860.000000000002</v>
      </c>
      <c r="AT112" s="32">
        <f>SUM(AE$10:AE112)</f>
        <v>233545.53785180769</v>
      </c>
      <c r="AU112" s="32">
        <f>SUM(AF$10:AF112)</f>
        <v>-62730.096636346781</v>
      </c>
      <c r="AW112" s="32">
        <f t="shared" si="41"/>
        <v>201736.0675952732</v>
      </c>
      <c r="AX112" s="32">
        <f t="shared" si="41"/>
        <v>1789.3979059978074</v>
      </c>
      <c r="AY112" s="32">
        <f t="shared" si="41"/>
        <v>180.70277258372028</v>
      </c>
      <c r="AZ112" s="32">
        <f t="shared" si="41"/>
        <v>109.50050378772009</v>
      </c>
      <c r="BA112" s="32">
        <f t="shared" si="30"/>
        <v>40542.84930502261</v>
      </c>
      <c r="BB112" s="32">
        <f t="shared" si="55"/>
        <v>315.25943962960423</v>
      </c>
      <c r="BC112" s="32"/>
    </row>
    <row r="113" spans="1:55" x14ac:dyDescent="0.25">
      <c r="A113" s="29">
        <v>103</v>
      </c>
      <c r="B113" s="32">
        <f t="shared" si="37"/>
        <v>198333.33333333238</v>
      </c>
      <c r="C113" s="32">
        <f t="shared" si="52"/>
        <v>11666.666666666666</v>
      </c>
      <c r="D113" s="32">
        <f t="shared" si="53"/>
        <v>2217.2499999999895</v>
      </c>
      <c r="E113" s="32"/>
      <c r="F113" s="32">
        <f t="shared" si="38"/>
        <v>0</v>
      </c>
      <c r="G113" s="32"/>
      <c r="H113" s="32"/>
      <c r="I113" s="32"/>
      <c r="J113" s="32"/>
      <c r="K113" s="32"/>
      <c r="L113" s="32">
        <f t="shared" si="31"/>
        <v>13883.916666666655</v>
      </c>
      <c r="M113" s="32">
        <f t="shared" si="32"/>
        <v>13883.916666666655</v>
      </c>
      <c r="N113" s="80">
        <v>47331</v>
      </c>
      <c r="O113" s="39">
        <f t="shared" si="33"/>
        <v>0.141666666666666</v>
      </c>
      <c r="P113" s="39">
        <f t="shared" si="54"/>
        <v>0.16646875470505987</v>
      </c>
      <c r="Q113" s="39">
        <f t="shared" si="39"/>
        <v>0.13597595475560512</v>
      </c>
      <c r="R113" s="39">
        <f t="shared" si="42"/>
        <v>1.2657919764527392E-3</v>
      </c>
      <c r="S113" s="39">
        <f t="shared" si="48"/>
        <v>1.2781413614270054E-4</v>
      </c>
      <c r="T113" s="39">
        <f t="shared" si="46"/>
        <v>7.7444045393022971E-5</v>
      </c>
      <c r="U113" s="39">
        <f t="shared" si="49"/>
        <v>2.9021749791466277E-2</v>
      </c>
      <c r="V113" s="12"/>
      <c r="W113" s="32">
        <f t="shared" si="43"/>
        <v>192425.80687903104</v>
      </c>
      <c r="X113" s="32">
        <f t="shared" si="34"/>
        <v>40630.449708052787</v>
      </c>
      <c r="Y113" s="32">
        <f t="shared" si="35"/>
        <v>233056.25658708383</v>
      </c>
      <c r="Z113" s="32">
        <f t="shared" si="36"/>
        <v>61602.36105944329</v>
      </c>
      <c r="AB113" s="32">
        <f t="shared" si="47"/>
        <v>1917.6934164373768</v>
      </c>
      <c r="AC113" s="32">
        <f t="shared" si="40"/>
        <v>-1808.7163635695858</v>
      </c>
      <c r="AD113" s="32">
        <f t="shared" si="44"/>
        <v>0</v>
      </c>
      <c r="AE113" s="59">
        <f t="shared" si="45"/>
        <v>0</v>
      </c>
      <c r="AF113" s="32">
        <f t="shared" si="50"/>
        <v>1127.7355769034912</v>
      </c>
      <c r="AG113" s="40">
        <f>IF(A113&gt;$D$6,"",SUM($AB$10:AE113)/($Y$10+Y113)*2/A113*12)</f>
        <v>3.7007834602038721E-2</v>
      </c>
      <c r="AH113" s="40">
        <f>IF(A113&gt;$D$6,"",SUM($AF$10:AF113)/($Y$10+Y113)*2/A113*12)</f>
        <v>-8.7896226171802969E-3</v>
      </c>
      <c r="AI113" s="32">
        <f t="shared" si="51"/>
        <v>13219.954912018593</v>
      </c>
      <c r="AQ113" s="32">
        <f>SUM(AB$10:AB113)</f>
        <v>738387.98744525225</v>
      </c>
      <c r="AR113" s="32">
        <f>SUM(AC$10:AC113)</f>
        <v>-726422.8914854459</v>
      </c>
      <c r="AS113" s="32">
        <f>SUM(AD$10:AD113)</f>
        <v>13860.000000000002</v>
      </c>
      <c r="AT113" s="32">
        <f>SUM(AE$10:AE113)</f>
        <v>233545.53785180769</v>
      </c>
      <c r="AU113" s="32">
        <f>SUM(AF$10:AF113)</f>
        <v>-61602.36105944329</v>
      </c>
      <c r="AW113" s="32">
        <f t="shared" si="41"/>
        <v>190366.33665784716</v>
      </c>
      <c r="AX113" s="32">
        <f t="shared" si="41"/>
        <v>1772.108767033835</v>
      </c>
      <c r="AY113" s="32">
        <f t="shared" si="41"/>
        <v>178.93979059978076</v>
      </c>
      <c r="AZ113" s="32">
        <f t="shared" si="41"/>
        <v>108.42166355023215</v>
      </c>
      <c r="BA113" s="32">
        <f t="shared" si="30"/>
        <v>40630.449708052787</v>
      </c>
      <c r="BB113" s="32">
        <f t="shared" si="55"/>
        <v>299.55658356261279</v>
      </c>
      <c r="BC113" s="32"/>
    </row>
    <row r="114" spans="1:55" x14ac:dyDescent="0.25">
      <c r="A114" s="29">
        <v>104</v>
      </c>
      <c r="B114" s="32">
        <f t="shared" si="37"/>
        <v>186666.66666666573</v>
      </c>
      <c r="C114" s="32">
        <f t="shared" si="52"/>
        <v>11666.666666666666</v>
      </c>
      <c r="D114" s="32">
        <f t="shared" si="53"/>
        <v>2094.0694444444339</v>
      </c>
      <c r="E114" s="32"/>
      <c r="F114" s="32">
        <f t="shared" si="38"/>
        <v>0</v>
      </c>
      <c r="G114" s="32"/>
      <c r="H114" s="32"/>
      <c r="I114" s="32"/>
      <c r="J114" s="32"/>
      <c r="K114" s="32"/>
      <c r="L114" s="32">
        <f t="shared" si="31"/>
        <v>13760.7361111111</v>
      </c>
      <c r="M114" s="32">
        <f t="shared" si="32"/>
        <v>13760.7361111111</v>
      </c>
      <c r="N114" s="80">
        <v>47362</v>
      </c>
      <c r="O114" s="39">
        <f t="shared" si="33"/>
        <v>0.13333333333333267</v>
      </c>
      <c r="P114" s="39">
        <f t="shared" si="54"/>
        <v>0.15839923811694523</v>
      </c>
      <c r="Q114" s="39">
        <f t="shared" si="39"/>
        <v>0.12785858646102577</v>
      </c>
      <c r="R114" s="39">
        <f t="shared" si="42"/>
        <v>1.2536789488078702E-3</v>
      </c>
      <c r="S114" s="39">
        <f t="shared" si="48"/>
        <v>1.2657919764527394E-4</v>
      </c>
      <c r="T114" s="39">
        <f t="shared" si="46"/>
        <v>7.6688481685620313E-5</v>
      </c>
      <c r="U114" s="39">
        <f t="shared" si="49"/>
        <v>2.9083705027780696E-2</v>
      </c>
      <c r="V114" s="12"/>
      <c r="W114" s="32">
        <f t="shared" si="43"/>
        <v>181041.74632483037</v>
      </c>
      <c r="X114" s="32">
        <f t="shared" si="34"/>
        <v>40717.187038892975</v>
      </c>
      <c r="Y114" s="32">
        <f t="shared" si="35"/>
        <v>221758.93336372334</v>
      </c>
      <c r="Z114" s="32">
        <f t="shared" si="36"/>
        <v>60474.478095640712</v>
      </c>
      <c r="AB114" s="32">
        <f t="shared" si="47"/>
        <v>1810.2673802793374</v>
      </c>
      <c r="AC114" s="32">
        <f t="shared" si="40"/>
        <v>-1707.3950429627537</v>
      </c>
      <c r="AD114" s="32">
        <f t="shared" si="44"/>
        <v>0</v>
      </c>
      <c r="AE114" s="59">
        <f t="shared" si="45"/>
        <v>0</v>
      </c>
      <c r="AF114" s="32">
        <f t="shared" si="50"/>
        <v>1127.8829638025782</v>
      </c>
      <c r="AG114" s="40">
        <f>IF(A114&gt;$D$6,"",SUM($AB$10:AE114)/($Y$10+Y114)*2/A114*12)</f>
        <v>3.6921949487763069E-2</v>
      </c>
      <c r="AH114" s="40">
        <f>IF(A114&gt;$D$6,"",SUM($AF$10:AF114)/($Y$10+Y114)*2/A114*12)</f>
        <v>-8.6052547664134064E-3</v>
      </c>
      <c r="AI114" s="32">
        <f t="shared" si="51"/>
        <v>13107.590603639832</v>
      </c>
      <c r="AQ114" s="32">
        <f>SUM(AB$10:AB114)</f>
        <v>740198.25482553162</v>
      </c>
      <c r="AR114" s="32">
        <f>SUM(AC$10:AC114)</f>
        <v>-728130.28652840864</v>
      </c>
      <c r="AS114" s="32">
        <f>SUM(AD$10:AD114)</f>
        <v>13860.000000000002</v>
      </c>
      <c r="AT114" s="32">
        <f>SUM(AE$10:AE114)</f>
        <v>233545.53785180769</v>
      </c>
      <c r="AU114" s="32">
        <f>SUM(AF$10:AF114)</f>
        <v>-60474.478095640712</v>
      </c>
      <c r="AW114" s="32">
        <f t="shared" si="41"/>
        <v>179002.02104543606</v>
      </c>
      <c r="AX114" s="32">
        <f t="shared" si="41"/>
        <v>1755.1505283310182</v>
      </c>
      <c r="AY114" s="32">
        <f t="shared" si="41"/>
        <v>177.21087670338352</v>
      </c>
      <c r="AZ114" s="32">
        <f t="shared" si="41"/>
        <v>107.36387435986843</v>
      </c>
      <c r="BA114" s="32">
        <f t="shared" si="30"/>
        <v>40717.187038892975</v>
      </c>
      <c r="BB114" s="32">
        <f t="shared" si="55"/>
        <v>283.80206416509645</v>
      </c>
      <c r="BC114" s="32"/>
    </row>
    <row r="115" spans="1:55" x14ac:dyDescent="0.25">
      <c r="A115" s="29">
        <v>105</v>
      </c>
      <c r="B115" s="32">
        <f t="shared" si="37"/>
        <v>174999.99999999907</v>
      </c>
      <c r="C115" s="32">
        <f t="shared" si="52"/>
        <v>11666.666666666666</v>
      </c>
      <c r="D115" s="32">
        <f t="shared" si="53"/>
        <v>1970.8888888888787</v>
      </c>
      <c r="E115" s="32"/>
      <c r="F115" s="32">
        <f t="shared" si="38"/>
        <v>0</v>
      </c>
      <c r="G115" s="32"/>
      <c r="H115" s="32"/>
      <c r="I115" s="32"/>
      <c r="J115" s="32"/>
      <c r="K115" s="32"/>
      <c r="L115" s="32">
        <f t="shared" si="31"/>
        <v>13637.555555555544</v>
      </c>
      <c r="M115" s="32">
        <f t="shared" si="32"/>
        <v>13637.555555555544</v>
      </c>
      <c r="N115" s="80">
        <v>47392</v>
      </c>
      <c r="O115" s="39">
        <f t="shared" si="33"/>
        <v>0.12499999999999933</v>
      </c>
      <c r="P115" s="39">
        <f t="shared" si="54"/>
        <v>0.15033343393629844</v>
      </c>
      <c r="Q115" s="39">
        <f t="shared" si="39"/>
        <v>0.1197452671524748</v>
      </c>
      <c r="R115" s="39">
        <f t="shared" si="42"/>
        <v>1.2417955572264934E-3</v>
      </c>
      <c r="S115" s="39">
        <f t="shared" si="48"/>
        <v>1.2536789488078702E-4</v>
      </c>
      <c r="T115" s="39">
        <f t="shared" si="46"/>
        <v>7.594751858716435E-5</v>
      </c>
      <c r="U115" s="39">
        <f t="shared" si="49"/>
        <v>2.9145055813129192E-2</v>
      </c>
      <c r="V115" s="12"/>
      <c r="W115" s="32">
        <f t="shared" si="43"/>
        <v>169663.72937243694</v>
      </c>
      <c r="X115" s="32">
        <f t="shared" si="34"/>
        <v>40803.078138380872</v>
      </c>
      <c r="Y115" s="32">
        <f t="shared" si="35"/>
        <v>210466.8075108178</v>
      </c>
      <c r="Z115" s="32">
        <f t="shared" si="36"/>
        <v>59346.487488494393</v>
      </c>
      <c r="AB115" s="32">
        <f t="shared" si="47"/>
        <v>1702.8950402055052</v>
      </c>
      <c r="AC115" s="32">
        <f t="shared" si="40"/>
        <v>-1606.1243670446559</v>
      </c>
      <c r="AD115" s="32">
        <f t="shared" si="44"/>
        <v>0</v>
      </c>
      <c r="AE115" s="59">
        <f t="shared" si="45"/>
        <v>0</v>
      </c>
      <c r="AF115" s="32">
        <f t="shared" si="50"/>
        <v>1127.9906071463192</v>
      </c>
      <c r="AG115" s="40">
        <f>IF(A115&gt;$D$6,"",SUM($AB$10:AE115)/($Y$10+Y115)*2/A115*12)</f>
        <v>3.6840466820678638E-2</v>
      </c>
      <c r="AH115" s="40">
        <f>IF(A115&gt;$D$6,"",SUM($AF$10:AF115)/($Y$10+Y115)*2/A115*12)</f>
        <v>-8.4229686465304293E-3</v>
      </c>
      <c r="AI115" s="32">
        <f t="shared" si="51"/>
        <v>12995.020893111039</v>
      </c>
      <c r="AQ115" s="32">
        <f>SUM(AB$10:AB115)</f>
        <v>741901.14986573718</v>
      </c>
      <c r="AR115" s="32">
        <f>SUM(AC$10:AC115)</f>
        <v>-729736.4108954533</v>
      </c>
      <c r="AS115" s="32">
        <f>SUM(AD$10:AD115)</f>
        <v>13860.000000000002</v>
      </c>
      <c r="AT115" s="32">
        <f>SUM(AE$10:AE115)</f>
        <v>233545.53785180769</v>
      </c>
      <c r="AU115" s="32">
        <f>SUM(AF$10:AF115)</f>
        <v>-59346.487488494393</v>
      </c>
      <c r="AW115" s="32">
        <f t="shared" si="41"/>
        <v>167643.37401346472</v>
      </c>
      <c r="AX115" s="32">
        <f t="shared" si="41"/>
        <v>1738.5137801170908</v>
      </c>
      <c r="AY115" s="32">
        <f t="shared" si="41"/>
        <v>175.51505283310183</v>
      </c>
      <c r="AZ115" s="32">
        <f t="shared" si="41"/>
        <v>106.32652602203009</v>
      </c>
      <c r="BA115" s="32">
        <f t="shared" si="30"/>
        <v>40803.078138380872</v>
      </c>
      <c r="BB115" s="32">
        <f t="shared" si="55"/>
        <v>267.99384868337347</v>
      </c>
      <c r="BC115" s="32"/>
    </row>
    <row r="116" spans="1:55" x14ac:dyDescent="0.25">
      <c r="A116" s="29">
        <v>106</v>
      </c>
      <c r="B116" s="32">
        <f t="shared" si="37"/>
        <v>163333.33333333241</v>
      </c>
      <c r="C116" s="32">
        <f t="shared" si="52"/>
        <v>11666.666666666666</v>
      </c>
      <c r="D116" s="32">
        <f t="shared" si="53"/>
        <v>1847.7083333333233</v>
      </c>
      <c r="E116" s="32"/>
      <c r="F116" s="32">
        <f t="shared" si="38"/>
        <v>0</v>
      </c>
      <c r="G116" s="32"/>
      <c r="H116" s="32"/>
      <c r="I116" s="32"/>
      <c r="J116" s="32"/>
      <c r="K116" s="32"/>
      <c r="L116" s="32">
        <f t="shared" si="31"/>
        <v>13514.374999999989</v>
      </c>
      <c r="M116" s="32">
        <f t="shared" si="32"/>
        <v>13514.374999999989</v>
      </c>
      <c r="N116" s="80">
        <v>47423</v>
      </c>
      <c r="O116" s="39">
        <f t="shared" si="33"/>
        <v>0.116666666666666</v>
      </c>
      <c r="P116" s="39">
        <f t="shared" si="54"/>
        <v>0.14227155261525518</v>
      </c>
      <c r="Q116" s="39">
        <f t="shared" si="39"/>
        <v>0.11163620316171122</v>
      </c>
      <c r="R116" s="39">
        <f t="shared" si="42"/>
        <v>1.230135332893903E-3</v>
      </c>
      <c r="S116" s="39">
        <f t="shared" si="48"/>
        <v>1.2417955572264935E-4</v>
      </c>
      <c r="T116" s="39">
        <f t="shared" si="46"/>
        <v>7.5220736928472212E-5</v>
      </c>
      <c r="U116" s="39">
        <f t="shared" si="49"/>
        <v>2.9205813827998924E-2</v>
      </c>
      <c r="V116" s="12"/>
      <c r="W116" s="32">
        <f t="shared" si="43"/>
        <v>158292.03430215875</v>
      </c>
      <c r="X116" s="32">
        <f t="shared" si="34"/>
        <v>40888.139359198496</v>
      </c>
      <c r="Y116" s="32">
        <f t="shared" si="35"/>
        <v>199180.17366135726</v>
      </c>
      <c r="Z116" s="32">
        <f t="shared" si="36"/>
        <v>58218.432427913947</v>
      </c>
      <c r="AB116" s="32">
        <f t="shared" si="47"/>
        <v>1595.5787122356978</v>
      </c>
      <c r="AC116" s="32">
        <f t="shared" si="40"/>
        <v>-1504.9065202223037</v>
      </c>
      <c r="AD116" s="32">
        <f t="shared" si="44"/>
        <v>0</v>
      </c>
      <c r="AE116" s="59">
        <f t="shared" si="45"/>
        <v>0</v>
      </c>
      <c r="AF116" s="32">
        <f t="shared" si="50"/>
        <v>1128.0550605804456</v>
      </c>
      <c r="AG116" s="40">
        <f>IF(A116&gt;$D$6,"",SUM($AB$10:AE116)/($Y$10+Y116)*2/A116*12)</f>
        <v>3.6763311123812148E-2</v>
      </c>
      <c r="AH116" s="40">
        <f>IF(A116&gt;$D$6,"",SUM($AF$10:AF116)/($Y$10+Y116)*2/A116*12)</f>
        <v>-8.2426808983578643E-3</v>
      </c>
      <c r="AI116" s="32">
        <f t="shared" si="51"/>
        <v>12882.212561696242</v>
      </c>
      <c r="AQ116" s="32">
        <f>SUM(AB$10:AB116)</f>
        <v>743496.72857797286</v>
      </c>
      <c r="AR116" s="32">
        <f>SUM(AC$10:AC116)</f>
        <v>-731241.31741567561</v>
      </c>
      <c r="AS116" s="32">
        <f>SUM(AD$10:AD116)</f>
        <v>13860.000000000002</v>
      </c>
      <c r="AT116" s="32">
        <f>SUM(AE$10:AE116)</f>
        <v>233545.53785180769</v>
      </c>
      <c r="AU116" s="32">
        <f>SUM(AF$10:AF116)</f>
        <v>-58218.432427913947</v>
      </c>
      <c r="AW116" s="32">
        <f t="shared" si="41"/>
        <v>156290.68442639572</v>
      </c>
      <c r="AX116" s="32">
        <f t="shared" si="41"/>
        <v>1722.1894660514643</v>
      </c>
      <c r="AY116" s="32">
        <f t="shared" si="41"/>
        <v>173.8513780117091</v>
      </c>
      <c r="AZ116" s="32">
        <f t="shared" si="41"/>
        <v>105.30903169986109</v>
      </c>
      <c r="BA116" s="32">
        <f t="shared" si="30"/>
        <v>40888.139359198496</v>
      </c>
      <c r="BB116" s="32">
        <f t="shared" si="55"/>
        <v>252.12962109762543</v>
      </c>
      <c r="BC116" s="32"/>
    </row>
    <row r="117" spans="1:55" x14ac:dyDescent="0.25">
      <c r="A117" s="29">
        <v>107</v>
      </c>
      <c r="B117" s="32">
        <f t="shared" si="37"/>
        <v>151666.66666666575</v>
      </c>
      <c r="C117" s="32">
        <f t="shared" si="52"/>
        <v>11666.666666666666</v>
      </c>
      <c r="D117" s="32">
        <f t="shared" si="53"/>
        <v>1724.5277777777676</v>
      </c>
      <c r="E117" s="32"/>
      <c r="F117" s="32">
        <f t="shared" si="38"/>
        <v>0</v>
      </c>
      <c r="G117" s="32"/>
      <c r="H117" s="32"/>
      <c r="I117" s="32"/>
      <c r="J117" s="32"/>
      <c r="K117" s="32"/>
      <c r="L117" s="32">
        <f t="shared" si="31"/>
        <v>13391.194444444434</v>
      </c>
      <c r="M117" s="32">
        <f t="shared" si="32"/>
        <v>13391.194444444434</v>
      </c>
      <c r="N117" s="80">
        <v>47453</v>
      </c>
      <c r="O117" s="39">
        <f t="shared" si="33"/>
        <v>0.10833333333333268</v>
      </c>
      <c r="P117" s="39">
        <f t="shared" si="54"/>
        <v>0.13421383540589865</v>
      </c>
      <c r="Q117" s="39">
        <f t="shared" si="39"/>
        <v>0.10353163167392865</v>
      </c>
      <c r="R117" s="39">
        <f t="shared" si="42"/>
        <v>1.2186920477053342E-3</v>
      </c>
      <c r="S117" s="39">
        <f t="shared" si="48"/>
        <v>1.2301353328939032E-4</v>
      </c>
      <c r="T117" s="39">
        <f t="shared" si="46"/>
        <v>7.4507733433589601E-5</v>
      </c>
      <c r="U117" s="39">
        <f t="shared" si="49"/>
        <v>2.9265990417541701E-2</v>
      </c>
      <c r="V117" s="12"/>
      <c r="W117" s="32">
        <f t="shared" si="43"/>
        <v>146926.98298369974</v>
      </c>
      <c r="X117" s="32">
        <f t="shared" si="34"/>
        <v>40972.386584558379</v>
      </c>
      <c r="Y117" s="32">
        <f t="shared" si="35"/>
        <v>187899.36956825812</v>
      </c>
      <c r="Z117" s="32">
        <f t="shared" si="36"/>
        <v>57090.360367784218</v>
      </c>
      <c r="AB117" s="32">
        <f t="shared" si="47"/>
        <v>1488.3210511897719</v>
      </c>
      <c r="AC117" s="32">
        <f t="shared" si="40"/>
        <v>-1403.7440064497059</v>
      </c>
      <c r="AD117" s="32">
        <f t="shared" si="44"/>
        <v>0</v>
      </c>
      <c r="AE117" s="59">
        <f t="shared" si="45"/>
        <v>0</v>
      </c>
      <c r="AF117" s="32">
        <f t="shared" si="50"/>
        <v>1128.0720601297289</v>
      </c>
      <c r="AG117" s="40">
        <f>IF(A117&gt;$D$6,"",SUM($AB$10:AE117)/($Y$10+Y117)*2/A117*12)</f>
        <v>3.6690409895440375E-2</v>
      </c>
      <c r="AH117" s="40">
        <f>IF(A117&gt;$D$6,"",SUM($AF$10:AF117)/($Y$10+Y117)*2/A117*12)</f>
        <v>-8.0643110769032696E-3</v>
      </c>
      <c r="AI117" s="32">
        <f t="shared" si="51"/>
        <v>12769.125144288913</v>
      </c>
      <c r="AQ117" s="32">
        <f>SUM(AB$10:AB117)</f>
        <v>744985.04962916265</v>
      </c>
      <c r="AR117" s="32">
        <f>SUM(AC$10:AC117)</f>
        <v>-732645.06142212532</v>
      </c>
      <c r="AS117" s="32">
        <f>SUM(AD$10:AD117)</f>
        <v>13860.000000000002</v>
      </c>
      <c r="AT117" s="32">
        <f>SUM(AE$10:AE117)</f>
        <v>233545.53785180769</v>
      </c>
      <c r="AU117" s="32">
        <f>SUM(AF$10:AF117)</f>
        <v>-57090.360367784218</v>
      </c>
      <c r="AW117" s="32">
        <f t="shared" si="41"/>
        <v>144944.2843435001</v>
      </c>
      <c r="AX117" s="32">
        <f t="shared" si="41"/>
        <v>1706.168866787468</v>
      </c>
      <c r="AY117" s="32">
        <f t="shared" si="41"/>
        <v>172.21894660514644</v>
      </c>
      <c r="AZ117" s="32">
        <f t="shared" si="41"/>
        <v>104.31082680702544</v>
      </c>
      <c r="BA117" s="32">
        <f t="shared" si="30"/>
        <v>40972.386584558379</v>
      </c>
      <c r="BB117" s="32">
        <f t="shared" si="55"/>
        <v>236.20672658799572</v>
      </c>
      <c r="BC117" s="32"/>
    </row>
    <row r="118" spans="1:55" x14ac:dyDescent="0.25">
      <c r="A118" s="66">
        <v>108</v>
      </c>
      <c r="B118" s="67">
        <f t="shared" si="37"/>
        <v>139999.9999999991</v>
      </c>
      <c r="C118" s="67">
        <f t="shared" si="52"/>
        <v>11666.666666666666</v>
      </c>
      <c r="D118" s="67">
        <f t="shared" si="53"/>
        <v>1601.3472222222124</v>
      </c>
      <c r="E118" s="67"/>
      <c r="F118" s="67">
        <f t="shared" si="38"/>
        <v>0</v>
      </c>
      <c r="G118" s="67">
        <f>IF(B118&gt;0,B118*$J$1,0)</f>
        <v>699.99999999999545</v>
      </c>
      <c r="H118" s="67">
        <f>IF(B118&gt;0,H106,0)</f>
        <v>6000</v>
      </c>
      <c r="I118" s="67"/>
      <c r="J118" s="67"/>
      <c r="K118" s="67"/>
      <c r="L118" s="67">
        <f t="shared" si="31"/>
        <v>19968.013888888872</v>
      </c>
      <c r="M118" s="67">
        <f t="shared" si="32"/>
        <v>16213.013888888876</v>
      </c>
      <c r="N118" s="80">
        <v>47484</v>
      </c>
      <c r="O118" s="39">
        <f t="shared" si="33"/>
        <v>9.9999999999999353E-2</v>
      </c>
      <c r="P118" s="39">
        <f t="shared" si="54"/>
        <v>0.12616056144613971</v>
      </c>
      <c r="Q118" s="39">
        <f t="shared" si="39"/>
        <v>9.5431827813936512E-2</v>
      </c>
      <c r="R118" s="39">
        <f t="shared" si="42"/>
        <v>1.2074597031704541E-3</v>
      </c>
      <c r="S118" s="39">
        <f t="shared" si="48"/>
        <v>1.2186920477053344E-4</v>
      </c>
      <c r="T118" s="39">
        <f t="shared" si="46"/>
        <v>7.3808119973634186E-5</v>
      </c>
      <c r="U118" s="39">
        <f t="shared" si="49"/>
        <v>2.9325596604288573E-2</v>
      </c>
      <c r="V118" s="12"/>
      <c r="W118" s="32">
        <f t="shared" si="43"/>
        <v>135568.95077859159</v>
      </c>
      <c r="X118" s="32">
        <f t="shared" si="34"/>
        <v>41055.835246004004</v>
      </c>
      <c r="Y118" s="32">
        <f t="shared" si="35"/>
        <v>176624.78602459561</v>
      </c>
      <c r="Z118" s="32">
        <f t="shared" si="36"/>
        <v>55962.324091172115</v>
      </c>
      <c r="AB118" s="32">
        <f t="shared" si="47"/>
        <v>1381.1251221416701</v>
      </c>
      <c r="AC118" s="32">
        <f t="shared" si="40"/>
        <v>-1302.639716621386</v>
      </c>
      <c r="AD118" s="32">
        <f t="shared" si="44"/>
        <v>0</v>
      </c>
      <c r="AE118" s="59">
        <f t="shared" si="45"/>
        <v>2538.2210742423872</v>
      </c>
      <c r="AF118" s="32">
        <f t="shared" si="50"/>
        <v>1128.0362766121034</v>
      </c>
      <c r="AG118" s="40">
        <f>IF(A118&gt;$D$6,"",SUM($AB$10:AE118)/($Y$10+Y118)*2/A118*12)</f>
        <v>3.6979450569796631E-2</v>
      </c>
      <c r="AH118" s="40">
        <f>IF(A118&gt;$D$6,"",SUM($AF$10:AF118)/($Y$10+Y118)*2/A118*12)</f>
        <v>-7.887781627242834E-3</v>
      </c>
      <c r="AI118" s="32">
        <f t="shared" si="51"/>
        <v>15193.929740046562</v>
      </c>
      <c r="AQ118" s="32">
        <f>SUM(AB$10:AB118)</f>
        <v>746366.17475130432</v>
      </c>
      <c r="AR118" s="32">
        <f>SUM(AC$10:AC118)</f>
        <v>-733947.70113874669</v>
      </c>
      <c r="AS118" s="32">
        <f>SUM(AD$10:AD118)</f>
        <v>13860.000000000002</v>
      </c>
      <c r="AT118" s="32">
        <f>SUM(AE$10:AE118)</f>
        <v>236083.75892605007</v>
      </c>
      <c r="AU118" s="32">
        <f>SUM(AF$10:AF118)</f>
        <v>-55962.324091172115</v>
      </c>
      <c r="AW118" s="32">
        <f t="shared" si="41"/>
        <v>133604.55893951113</v>
      </c>
      <c r="AX118" s="32">
        <f t="shared" si="41"/>
        <v>1690.4435844386358</v>
      </c>
      <c r="AY118" s="32">
        <f t="shared" si="41"/>
        <v>170.61688667874682</v>
      </c>
      <c r="AZ118" s="32">
        <f t="shared" si="41"/>
        <v>103.33136796308786</v>
      </c>
      <c r="BA118" s="32">
        <f t="shared" si="30"/>
        <v>41055.835246004004</v>
      </c>
      <c r="BB118" s="32">
        <f t="shared" si="55"/>
        <v>0</v>
      </c>
      <c r="BC118" s="32"/>
    </row>
    <row r="119" spans="1:55" x14ac:dyDescent="0.25">
      <c r="A119" s="29">
        <v>109</v>
      </c>
      <c r="B119" s="32">
        <f t="shared" si="37"/>
        <v>128333.33333333243</v>
      </c>
      <c r="C119" s="32">
        <f t="shared" si="52"/>
        <v>11666.666666666666</v>
      </c>
      <c r="D119" s="32">
        <f t="shared" si="53"/>
        <v>1478.166666666657</v>
      </c>
      <c r="E119" s="32"/>
      <c r="F119" s="32">
        <f t="shared" si="38"/>
        <v>0</v>
      </c>
      <c r="G119" s="32"/>
      <c r="H119" s="32"/>
      <c r="I119" s="32"/>
      <c r="J119" s="32"/>
      <c r="K119" s="32"/>
      <c r="L119" s="32">
        <f t="shared" si="31"/>
        <v>13144.833333333323</v>
      </c>
      <c r="M119" s="32">
        <f t="shared" si="32"/>
        <v>13144.833333333323</v>
      </c>
      <c r="N119" s="80">
        <v>47515</v>
      </c>
      <c r="O119" s="39">
        <f t="shared" si="33"/>
        <v>9.1666666666666022E-2</v>
      </c>
      <c r="P119" s="39">
        <f t="shared" si="54"/>
        <v>0.11811205720841525</v>
      </c>
      <c r="Q119" s="39">
        <f t="shared" si="39"/>
        <v>8.7337114095037402E-2</v>
      </c>
      <c r="R119" s="39">
        <f t="shared" si="42"/>
        <v>1.1964325199310059E-3</v>
      </c>
      <c r="S119" s="39">
        <f t="shared" si="48"/>
        <v>1.207459703170454E-4</v>
      </c>
      <c r="T119" s="39">
        <f t="shared" si="46"/>
        <v>7.3121522862320057E-5</v>
      </c>
      <c r="U119" s="39">
        <f t="shared" si="49"/>
        <v>2.938464310026748E-2</v>
      </c>
      <c r="V119" s="12"/>
      <c r="W119" s="32">
        <f t="shared" si="43"/>
        <v>124218.37975140689</v>
      </c>
      <c r="X119" s="32">
        <f t="shared" si="34"/>
        <v>41138.50034037447</v>
      </c>
      <c r="Y119" s="32">
        <f t="shared" si="35"/>
        <v>165356.88009178135</v>
      </c>
      <c r="Z119" s="32">
        <f t="shared" si="36"/>
        <v>54834.383126517263</v>
      </c>
      <c r="AB119" s="32">
        <f t="shared" si="47"/>
        <v>1273.9944939137295</v>
      </c>
      <c r="AC119" s="32">
        <f t="shared" si="40"/>
        <v>-1201.5970167536755</v>
      </c>
      <c r="AD119" s="32">
        <f t="shared" si="44"/>
        <v>0</v>
      </c>
      <c r="AE119" s="59">
        <f t="shared" si="45"/>
        <v>0</v>
      </c>
      <c r="AF119" s="32">
        <f t="shared" si="50"/>
        <v>1127.940964654852</v>
      </c>
      <c r="AG119" s="40">
        <f>IF(A119&gt;$D$6,"",SUM($AB$10:AE119)/($Y$10+Y119)*2/A119*12)</f>
        <v>3.6914120020479252E-2</v>
      </c>
      <c r="AH119" s="40">
        <f>IF(A119&gt;$D$6,"",SUM($AF$10:AF119)/($Y$10+Y119)*2/A119*12)</f>
        <v>-7.7130179041523111E-3</v>
      </c>
      <c r="AI119" s="32">
        <f t="shared" si="51"/>
        <v>12541.900426727991</v>
      </c>
      <c r="AQ119" s="32">
        <f>SUM(AB$10:AB119)</f>
        <v>747640.16924521804</v>
      </c>
      <c r="AR119" s="32">
        <f>SUM(AC$10:AC119)</f>
        <v>-735149.29815550032</v>
      </c>
      <c r="AS119" s="32">
        <f>SUM(AD$10:AD119)</f>
        <v>13860.000000000002</v>
      </c>
      <c r="AT119" s="32">
        <f>SUM(AE$10:AE119)</f>
        <v>236083.75892605007</v>
      </c>
      <c r="AU119" s="32">
        <f>SUM(AF$10:AF119)</f>
        <v>-54834.383126517263</v>
      </c>
      <c r="AW119" s="32">
        <f t="shared" si="41"/>
        <v>122271.95973305237</v>
      </c>
      <c r="AX119" s="32">
        <f t="shared" si="41"/>
        <v>1675.0055279034082</v>
      </c>
      <c r="AY119" s="32">
        <f t="shared" si="41"/>
        <v>169.04435844386356</v>
      </c>
      <c r="AZ119" s="32">
        <f t="shared" si="41"/>
        <v>102.37013200724807</v>
      </c>
      <c r="BA119" s="32">
        <f t="shared" si="30"/>
        <v>41138.50034037447</v>
      </c>
      <c r="BB119" s="32">
        <f t="shared" si="55"/>
        <v>204.17217275292751</v>
      </c>
      <c r="BC119" s="32"/>
    </row>
    <row r="120" spans="1:55" x14ac:dyDescent="0.25">
      <c r="A120" s="29">
        <v>110</v>
      </c>
      <c r="B120" s="32">
        <f t="shared" si="37"/>
        <v>116666.66666666575</v>
      </c>
      <c r="C120" s="32">
        <f t="shared" si="52"/>
        <v>11666.666666666666</v>
      </c>
      <c r="D120" s="32">
        <f t="shared" si="53"/>
        <v>1354.9861111111013</v>
      </c>
      <c r="E120" s="32"/>
      <c r="F120" s="32">
        <f t="shared" si="38"/>
        <v>0</v>
      </c>
      <c r="G120" s="32"/>
      <c r="H120" s="32"/>
      <c r="I120" s="32"/>
      <c r="J120" s="32"/>
      <c r="K120" s="32"/>
      <c r="L120" s="32">
        <f t="shared" si="31"/>
        <v>13021.652777777766</v>
      </c>
      <c r="M120" s="32">
        <f t="shared" si="32"/>
        <v>13021.652777777766</v>
      </c>
      <c r="N120" s="80">
        <v>47543</v>
      </c>
      <c r="O120" s="39">
        <f t="shared" si="33"/>
        <v>8.3333333333332676E-2</v>
      </c>
      <c r="P120" s="39">
        <f t="shared" si="54"/>
        <v>0.11006870938517205</v>
      </c>
      <c r="Q120" s="39">
        <f t="shared" si="39"/>
        <v>7.924787330458892E-2</v>
      </c>
      <c r="R120" s="39">
        <f t="shared" si="42"/>
        <v>1.1856049278424561E-3</v>
      </c>
      <c r="S120" s="39">
        <f t="shared" si="48"/>
        <v>1.1964325199310059E-4</v>
      </c>
      <c r="T120" s="39">
        <f t="shared" si="46"/>
        <v>7.244758219022724E-5</v>
      </c>
      <c r="U120" s="39">
        <f t="shared" si="49"/>
        <v>2.9443140318557336E-2</v>
      </c>
      <c r="V120" s="12"/>
      <c r="W120" s="32">
        <f t="shared" si="43"/>
        <v>112875.79669326059</v>
      </c>
      <c r="X120" s="32">
        <f t="shared" si="34"/>
        <v>41220.396445980274</v>
      </c>
      <c r="Y120" s="32">
        <f t="shared" si="35"/>
        <v>154096.19313924087</v>
      </c>
      <c r="Z120" s="32">
        <f t="shared" si="36"/>
        <v>53706.605674581544</v>
      </c>
      <c r="AB120" s="32">
        <f t="shared" si="47"/>
        <v>1166.9333637915799</v>
      </c>
      <c r="AC120" s="32">
        <f t="shared" si="40"/>
        <v>-1100.6198656124216</v>
      </c>
      <c r="AD120" s="32">
        <f t="shared" si="44"/>
        <v>0</v>
      </c>
      <c r="AE120" s="59">
        <f t="shared" si="45"/>
        <v>0</v>
      </c>
      <c r="AF120" s="32">
        <f t="shared" si="50"/>
        <v>1127.777451935719</v>
      </c>
      <c r="AG120" s="40">
        <f>IF(A120&gt;$D$6,"",SUM($AB$10:AE120)/($Y$10+Y120)*2/A120*12)</f>
        <v>3.6852888117964874E-2</v>
      </c>
      <c r="AH120" s="40">
        <f>IF(A120&gt;$D$6,"",SUM($AF$10:AF120)/($Y$10+Y120)*2/A120*12)</f>
        <v>-7.5399482517130691E-3</v>
      </c>
      <c r="AI120" s="32">
        <f t="shared" si="51"/>
        <v>12427.620316332057</v>
      </c>
      <c r="AQ120" s="32">
        <f>SUM(AB$10:AB120)</f>
        <v>748807.1026090096</v>
      </c>
      <c r="AR120" s="32">
        <f>SUM(AC$10:AC120)</f>
        <v>-736249.9180211128</v>
      </c>
      <c r="AS120" s="32">
        <f>SUM(AD$10:AD120)</f>
        <v>13860.000000000002</v>
      </c>
      <c r="AT120" s="32">
        <f>SUM(AE$10:AE120)</f>
        <v>236083.75892605007</v>
      </c>
      <c r="AU120" s="32">
        <f>SUM(AF$10:AF120)</f>
        <v>-53706.605674581544</v>
      </c>
      <c r="AW120" s="32">
        <f t="shared" si="41"/>
        <v>110947.02262642448</v>
      </c>
      <c r="AX120" s="32">
        <f t="shared" si="41"/>
        <v>1659.8468989794385</v>
      </c>
      <c r="AY120" s="32">
        <f t="shared" si="41"/>
        <v>167.50055279034083</v>
      </c>
      <c r="AZ120" s="32">
        <f t="shared" si="41"/>
        <v>101.42661506631813</v>
      </c>
      <c r="BA120" s="32">
        <f t="shared" si="30"/>
        <v>41220.396445980274</v>
      </c>
      <c r="BB120" s="32">
        <f t="shared" si="55"/>
        <v>188.05274731952136</v>
      </c>
      <c r="BC120" s="32"/>
    </row>
    <row r="121" spans="1:55" x14ac:dyDescent="0.25">
      <c r="A121" s="29">
        <v>111</v>
      </c>
      <c r="B121" s="32">
        <f t="shared" si="37"/>
        <v>104999.99999999908</v>
      </c>
      <c r="C121" s="32">
        <f t="shared" si="52"/>
        <v>11666.666666666666</v>
      </c>
      <c r="D121" s="32">
        <f t="shared" si="53"/>
        <v>1231.8055555555457</v>
      </c>
      <c r="E121" s="32"/>
      <c r="F121" s="32">
        <f t="shared" si="38"/>
        <v>0</v>
      </c>
      <c r="G121" s="32"/>
      <c r="H121" s="32"/>
      <c r="I121" s="32"/>
      <c r="J121" s="32"/>
      <c r="K121" s="32"/>
      <c r="L121" s="32">
        <f t="shared" si="31"/>
        <v>12898.472222222212</v>
      </c>
      <c r="M121" s="32">
        <f t="shared" si="32"/>
        <v>12898.472222222212</v>
      </c>
      <c r="N121" s="80">
        <v>47574</v>
      </c>
      <c r="O121" s="39">
        <f t="shared" si="33"/>
        <v>7.4999999999999345E-2</v>
      </c>
      <c r="P121" s="39">
        <f t="shared" si="54"/>
        <v>0.10203098292948376</v>
      </c>
      <c r="Q121" s="39">
        <f t="shared" si="39"/>
        <v>7.1164566544600655E-2</v>
      </c>
      <c r="R121" s="39">
        <f t="shared" si="42"/>
        <v>1.1749715565934765E-3</v>
      </c>
      <c r="S121" s="39">
        <f t="shared" si="48"/>
        <v>1.1856049278424561E-4</v>
      </c>
      <c r="T121" s="39">
        <f t="shared" si="46"/>
        <v>7.1785951195860349E-5</v>
      </c>
      <c r="U121" s="39">
        <f t="shared" si="49"/>
        <v>2.9501098384309518E-2</v>
      </c>
      <c r="V121" s="12"/>
      <c r="W121" s="32">
        <f t="shared" si="43"/>
        <v>101541.83836324394</v>
      </c>
      <c r="X121" s="32">
        <f t="shared" si="34"/>
        <v>41301.537738033323</v>
      </c>
      <c r="Y121" s="32">
        <f t="shared" si="35"/>
        <v>142843.37610127724</v>
      </c>
      <c r="Z121" s="32">
        <f t="shared" si="36"/>
        <v>52579.071301787888</v>
      </c>
      <c r="AB121" s="32">
        <f t="shared" si="47"/>
        <v>1059.9467276476946</v>
      </c>
      <c r="AC121" s="32">
        <f t="shared" si="40"/>
        <v>-999.71297516889911</v>
      </c>
      <c r="AD121" s="32">
        <f t="shared" si="44"/>
        <v>0</v>
      </c>
      <c r="AE121" s="59">
        <f t="shared" si="45"/>
        <v>0</v>
      </c>
      <c r="AF121" s="32">
        <f t="shared" si="50"/>
        <v>1127.5343727936561</v>
      </c>
      <c r="AG121" s="40">
        <f>IF(A121&gt;$D$6,"",SUM($AB$10:AE121)/($Y$10+Y121)*2/A121*12)</f>
        <v>3.6795688501627344E-2</v>
      </c>
      <c r="AH121" s="40">
        <f>IF(A121&gt;$D$6,"",SUM($AF$10:AF121)/($Y$10+Y121)*2/A121*12)</f>
        <v>-7.3685041690770801E-3</v>
      </c>
      <c r="AI121" s="32">
        <f t="shared" si="51"/>
        <v>12312.763765611324</v>
      </c>
      <c r="AQ121" s="32">
        <f>SUM(AB$10:AB121)</f>
        <v>749867.04933665728</v>
      </c>
      <c r="AR121" s="32">
        <f>SUM(AC$10:AC121)</f>
        <v>-737249.63099628175</v>
      </c>
      <c r="AS121" s="32">
        <f>SUM(AD$10:AD121)</f>
        <v>13860.000000000002</v>
      </c>
      <c r="AT121" s="32">
        <f>SUM(AE$10:AE121)</f>
        <v>236083.75892605007</v>
      </c>
      <c r="AU121" s="32">
        <f>SUM(AF$10:AF121)</f>
        <v>-52579.071301787888</v>
      </c>
      <c r="AW121" s="32">
        <f t="shared" si="41"/>
        <v>99630.393162440916</v>
      </c>
      <c r="AX121" s="32">
        <f t="shared" si="41"/>
        <v>1644.9601792308672</v>
      </c>
      <c r="AY121" s="32">
        <f t="shared" si="41"/>
        <v>165.98468989794387</v>
      </c>
      <c r="AZ121" s="32">
        <f t="shared" si="41"/>
        <v>100.50033167420449</v>
      </c>
      <c r="BA121" s="32">
        <f t="shared" si="30"/>
        <v>41301.537738033323</v>
      </c>
      <c r="BB121" s="32">
        <f t="shared" si="55"/>
        <v>171.85882790785104</v>
      </c>
      <c r="BC121" s="32"/>
    </row>
    <row r="122" spans="1:55" x14ac:dyDescent="0.25">
      <c r="A122" s="29">
        <v>112</v>
      </c>
      <c r="B122" s="32">
        <f t="shared" si="37"/>
        <v>93333.333333332412</v>
      </c>
      <c r="C122" s="32">
        <f t="shared" si="52"/>
        <v>11666.666666666666</v>
      </c>
      <c r="D122" s="32">
        <f t="shared" si="53"/>
        <v>1108.6249999999902</v>
      </c>
      <c r="E122" s="32"/>
      <c r="F122" s="32">
        <f t="shared" si="38"/>
        <v>0</v>
      </c>
      <c r="G122" s="32"/>
      <c r="H122" s="32"/>
      <c r="I122" s="32"/>
      <c r="J122" s="32"/>
      <c r="K122" s="32"/>
      <c r="L122" s="32">
        <f t="shared" si="31"/>
        <v>12775.291666666657</v>
      </c>
      <c r="M122" s="32">
        <f t="shared" si="32"/>
        <v>12775.291666666657</v>
      </c>
      <c r="N122" s="80">
        <v>47604</v>
      </c>
      <c r="O122" s="39">
        <f t="shared" si="33"/>
        <v>6.6666666666666013E-2</v>
      </c>
      <c r="P122" s="39">
        <f t="shared" si="54"/>
        <v>9.3999447114718401E-2</v>
      </c>
      <c r="Q122" s="39">
        <f t="shared" si="39"/>
        <v>6.3087759291298645E-2</v>
      </c>
      <c r="R122" s="39">
        <f t="shared" si="42"/>
        <v>1.1645272268236545E-3</v>
      </c>
      <c r="S122" s="39">
        <f t="shared" si="48"/>
        <v>1.1749715565934765E-4</v>
      </c>
      <c r="T122" s="39">
        <f t="shared" si="46"/>
        <v>7.1136295670547363E-5</v>
      </c>
      <c r="U122" s="39">
        <f t="shared" si="49"/>
        <v>2.9558527145266206E-2</v>
      </c>
      <c r="V122" s="12"/>
      <c r="W122" s="32">
        <f t="shared" si="43"/>
        <v>90217.287957233071</v>
      </c>
      <c r="X122" s="32">
        <f t="shared" si="34"/>
        <v>41381.938003372692</v>
      </c>
      <c r="Y122" s="32">
        <f t="shared" si="35"/>
        <v>131599.22596060578</v>
      </c>
      <c r="Z122" s="32">
        <f t="shared" si="36"/>
        <v>51451.874825976491</v>
      </c>
      <c r="AB122" s="32">
        <f t="shared" si="47"/>
        <v>953.04061817460843</v>
      </c>
      <c r="AC122" s="32">
        <f t="shared" si="40"/>
        <v>-898.88203529491477</v>
      </c>
      <c r="AD122" s="32">
        <f t="shared" si="44"/>
        <v>0</v>
      </c>
      <c r="AE122" s="59">
        <f t="shared" si="45"/>
        <v>0</v>
      </c>
      <c r="AF122" s="32">
        <f t="shared" si="50"/>
        <v>1127.1964758113972</v>
      </c>
      <c r="AG122" s="40">
        <f>IF(A122&gt;$D$6,"",SUM($AB$10:AE122)/($Y$10+Y122)*2/A122*12)</f>
        <v>3.6742454469155299E-2</v>
      </c>
      <c r="AH122" s="40">
        <f>IF(A122&gt;$D$6,"",SUM($AF$10:AF122)/($Y$10+Y122)*2/A122*12)</f>
        <v>-7.1986206061892587E-3</v>
      </c>
      <c r="AI122" s="32">
        <f t="shared" si="51"/>
        <v>12197.190758846074</v>
      </c>
      <c r="AQ122" s="32">
        <f>SUM(AB$10:AB122)</f>
        <v>750820.08995483187</v>
      </c>
      <c r="AR122" s="32">
        <f>SUM(AC$10:AC122)</f>
        <v>-738148.51303157664</v>
      </c>
      <c r="AS122" s="32">
        <f>SUM(AD$10:AD122)</f>
        <v>13860.000000000002</v>
      </c>
      <c r="AT122" s="32">
        <f>SUM(AE$10:AE122)</f>
        <v>236083.75892605007</v>
      </c>
      <c r="AU122" s="32">
        <f>SUM(AF$10:AF122)</f>
        <v>-51451.874825976491</v>
      </c>
      <c r="AW122" s="32">
        <f t="shared" si="41"/>
        <v>88322.863007818101</v>
      </c>
      <c r="AX122" s="32">
        <f t="shared" si="41"/>
        <v>1630.3381175531163</v>
      </c>
      <c r="AY122" s="32">
        <f t="shared" si="41"/>
        <v>164.49601792308673</v>
      </c>
      <c r="AZ122" s="32">
        <f t="shared" si="41"/>
        <v>99.590813938766303</v>
      </c>
      <c r="BA122" s="32">
        <f t="shared" si="30"/>
        <v>41381.938003372692</v>
      </c>
      <c r="BB122" s="32">
        <f t="shared" si="55"/>
        <v>155.5843818253818</v>
      </c>
      <c r="BC122" s="32"/>
    </row>
    <row r="123" spans="1:55" x14ac:dyDescent="0.25">
      <c r="A123" s="29">
        <v>113</v>
      </c>
      <c r="B123" s="32">
        <f t="shared" si="37"/>
        <v>81666.66666666574</v>
      </c>
      <c r="C123" s="32">
        <f t="shared" si="52"/>
        <v>11666.666666666666</v>
      </c>
      <c r="D123" s="32">
        <f t="shared" si="53"/>
        <v>985.44444444443445</v>
      </c>
      <c r="E123" s="32"/>
      <c r="F123" s="32">
        <f t="shared" si="38"/>
        <v>0</v>
      </c>
      <c r="G123" s="32"/>
      <c r="H123" s="32"/>
      <c r="I123" s="32"/>
      <c r="J123" s="32"/>
      <c r="K123" s="32"/>
      <c r="L123" s="32">
        <f t="shared" si="31"/>
        <v>12652.1111111111</v>
      </c>
      <c r="M123" s="32">
        <f t="shared" si="32"/>
        <v>12652.1111111111</v>
      </c>
      <c r="N123" s="80">
        <v>47635</v>
      </c>
      <c r="O123" s="39">
        <f t="shared" si="33"/>
        <v>5.8333333333332668E-2</v>
      </c>
      <c r="P123" s="39">
        <f t="shared" si="54"/>
        <v>8.5974814625113583E-2</v>
      </c>
      <c r="Q123" s="39">
        <f t="shared" si="39"/>
        <v>5.5018160485522598E-2</v>
      </c>
      <c r="R123" s="39">
        <f t="shared" si="42"/>
        <v>1.1542669417103728E-3</v>
      </c>
      <c r="S123" s="39">
        <f t="shared" si="48"/>
        <v>1.1645272268236545E-4</v>
      </c>
      <c r="T123" s="39">
        <f t="shared" si="46"/>
        <v>7.0498293395608591E-5</v>
      </c>
      <c r="U123" s="39">
        <f t="shared" si="49"/>
        <v>2.9615436181802644E-2</v>
      </c>
      <c r="V123" s="12"/>
      <c r="W123" s="32">
        <f t="shared" si="43"/>
        <v>78903.129820635324</v>
      </c>
      <c r="X123" s="32">
        <f t="shared" si="34"/>
        <v>41461.610654523705</v>
      </c>
      <c r="Y123" s="32">
        <f t="shared" si="35"/>
        <v>120364.74047515902</v>
      </c>
      <c r="Z123" s="32">
        <f t="shared" si="36"/>
        <v>50325.132140113652</v>
      </c>
      <c r="AB123" s="32">
        <f t="shared" si="47"/>
        <v>846.22244906312699</v>
      </c>
      <c r="AC123" s="32">
        <f t="shared" si="40"/>
        <v>-798.13403838234979</v>
      </c>
      <c r="AD123" s="32">
        <f t="shared" si="44"/>
        <v>0</v>
      </c>
      <c r="AE123" s="59">
        <f t="shared" si="45"/>
        <v>0</v>
      </c>
      <c r="AF123" s="32">
        <f t="shared" si="50"/>
        <v>1126.7426858628387</v>
      </c>
      <c r="AG123" s="40">
        <f>IF(A123&gt;$D$6,"",SUM($AB$10:AE123)/($Y$10+Y123)*2/A123*12)</f>
        <v>3.6693117435285666E-2</v>
      </c>
      <c r="AH123" s="40">
        <f>IF(A123&gt;$D$6,"",SUM($AF$10:AF123)/($Y$10+Y123)*2/A123*12)</f>
        <v>-7.0302364661769517E-3</v>
      </c>
      <c r="AI123" s="32">
        <f t="shared" si="51"/>
        <v>12080.707934509883</v>
      </c>
      <c r="AQ123" s="32">
        <f>SUM(AB$10:AB123)</f>
        <v>751666.31240389496</v>
      </c>
      <c r="AR123" s="32">
        <f>SUM(AC$10:AC123)</f>
        <v>-738946.64706995897</v>
      </c>
      <c r="AS123" s="32">
        <f>SUM(AD$10:AD123)</f>
        <v>13860.000000000002</v>
      </c>
      <c r="AT123" s="32">
        <f>SUM(AE$10:AE123)</f>
        <v>236083.75892605007</v>
      </c>
      <c r="AU123" s="32">
        <f>SUM(AF$10:AF123)</f>
        <v>-50325.132140113652</v>
      </c>
      <c r="AW123" s="32">
        <f t="shared" si="41"/>
        <v>77025.42467973163</v>
      </c>
      <c r="AX123" s="32">
        <f t="shared" si="41"/>
        <v>1615.9737183945219</v>
      </c>
      <c r="AY123" s="32">
        <f t="shared" si="41"/>
        <v>163.03381175531163</v>
      </c>
      <c r="AZ123" s="32">
        <f t="shared" si="41"/>
        <v>98.697610753852032</v>
      </c>
      <c r="BA123" s="32">
        <f t="shared" si="30"/>
        <v>41461.610654523705</v>
      </c>
      <c r="BB123" s="32">
        <f t="shared" si="55"/>
        <v>139.22199538130747</v>
      </c>
      <c r="BC123" s="32"/>
    </row>
    <row r="124" spans="1:55" x14ac:dyDescent="0.25">
      <c r="A124" s="29">
        <v>114</v>
      </c>
      <c r="B124" s="32">
        <f t="shared" si="37"/>
        <v>69999.999999999069</v>
      </c>
      <c r="C124" s="32">
        <f t="shared" si="52"/>
        <v>11666.666666666666</v>
      </c>
      <c r="D124" s="32">
        <f t="shared" si="53"/>
        <v>862.26388888887902</v>
      </c>
      <c r="E124" s="32"/>
      <c r="F124" s="32">
        <f t="shared" si="38"/>
        <v>0</v>
      </c>
      <c r="G124" s="32"/>
      <c r="H124" s="32"/>
      <c r="I124" s="32"/>
      <c r="J124" s="32"/>
      <c r="K124" s="32"/>
      <c r="L124" s="32">
        <f t="shared" si="31"/>
        <v>12528.930555555546</v>
      </c>
      <c r="M124" s="32">
        <f t="shared" si="32"/>
        <v>12528.930555555546</v>
      </c>
      <c r="N124" s="80">
        <v>47665</v>
      </c>
      <c r="O124" s="39">
        <f t="shared" si="33"/>
        <v>4.9999999999999337E-2</v>
      </c>
      <c r="P124" s="39">
        <f t="shared" si="54"/>
        <v>7.7958002984997221E-2</v>
      </c>
      <c r="Q124" s="39">
        <f t="shared" si="39"/>
        <v>4.6956683961698498E-2</v>
      </c>
      <c r="R124" s="39">
        <f t="shared" si="42"/>
        <v>1.1441858789991287E-3</v>
      </c>
      <c r="S124" s="39">
        <f t="shared" si="48"/>
        <v>1.1542669417103728E-4</v>
      </c>
      <c r="T124" s="39">
        <f t="shared" si="46"/>
        <v>6.9871633609419267E-5</v>
      </c>
      <c r="U124" s="39">
        <f t="shared" si="49"/>
        <v>2.9671834816519131E-2</v>
      </c>
      <c r="V124" s="12"/>
      <c r="W124" s="32">
        <f t="shared" si="43"/>
        <v>67600.635435869321</v>
      </c>
      <c r="X124" s="32">
        <f t="shared" si="34"/>
        <v>41540.568743126787</v>
      </c>
      <c r="Y124" s="32">
        <f t="shared" si="35"/>
        <v>109141.20417899611</v>
      </c>
      <c r="Z124" s="32">
        <f t="shared" si="36"/>
        <v>49198.989358499784</v>
      </c>
      <c r="AB124" s="32">
        <f t="shared" si="47"/>
        <v>739.50153133752065</v>
      </c>
      <c r="AC124" s="32">
        <f t="shared" si="40"/>
        <v>-697.47776633649346</v>
      </c>
      <c r="AD124" s="32">
        <f t="shared" si="44"/>
        <v>0</v>
      </c>
      <c r="AE124" s="59">
        <f t="shared" si="45"/>
        <v>0</v>
      </c>
      <c r="AF124" s="32">
        <f t="shared" si="50"/>
        <v>1126.1427816138676</v>
      </c>
      <c r="AG124" s="40">
        <f>IF(A124&gt;$D$6,"",SUM($AB$10:AE124)/($Y$10+Y124)*2/A124*12)</f>
        <v>3.6647604582906709E-2</v>
      </c>
      <c r="AH124" s="40">
        <f>IF(A124&gt;$D$6,"",SUM($AF$10:AF124)/($Y$10+Y124)*2/A124*12)</f>
        <v>-6.8632954567331393E-3</v>
      </c>
      <c r="AI124" s="32">
        <f t="shared" si="51"/>
        <v>11963.037827500435</v>
      </c>
      <c r="AQ124" s="32">
        <f>SUM(AB$10:AB124)</f>
        <v>752405.81393523247</v>
      </c>
      <c r="AR124" s="32">
        <f>SUM(AC$10:AC124)</f>
        <v>-739644.12483629549</v>
      </c>
      <c r="AS124" s="32">
        <f>SUM(AD$10:AD124)</f>
        <v>13860.000000000002</v>
      </c>
      <c r="AT124" s="32">
        <f>SUM(AE$10:AE124)</f>
        <v>236083.75892605007</v>
      </c>
      <c r="AU124" s="32">
        <f>SUM(AF$10:AF124)</f>
        <v>-49198.989358499784</v>
      </c>
      <c r="AW124" s="32">
        <f t="shared" si="41"/>
        <v>65739.357546377898</v>
      </c>
      <c r="AX124" s="32">
        <f t="shared" si="41"/>
        <v>1601.8602305987802</v>
      </c>
      <c r="AY124" s="32">
        <f t="shared" si="41"/>
        <v>161.59737183945219</v>
      </c>
      <c r="AZ124" s="32">
        <f t="shared" si="41"/>
        <v>97.820287053186973</v>
      </c>
      <c r="BA124" s="32">
        <f t="shared" si="30"/>
        <v>41540.568743126787</v>
      </c>
      <c r="BB124" s="32">
        <f t="shared" si="55"/>
        <v>122.76235755135838</v>
      </c>
      <c r="BC124" s="32"/>
    </row>
    <row r="125" spans="1:55" x14ac:dyDescent="0.25">
      <c r="A125" s="29">
        <v>115</v>
      </c>
      <c r="B125" s="32">
        <f t="shared" si="37"/>
        <v>58333.333333332404</v>
      </c>
      <c r="C125" s="32">
        <f t="shared" si="52"/>
        <v>11666.666666666666</v>
      </c>
      <c r="D125" s="32">
        <f t="shared" si="53"/>
        <v>739.08333333332337</v>
      </c>
      <c r="E125" s="32"/>
      <c r="F125" s="32">
        <f t="shared" si="38"/>
        <v>0</v>
      </c>
      <c r="G125" s="32"/>
      <c r="H125" s="32"/>
      <c r="I125" s="32"/>
      <c r="J125" s="32"/>
      <c r="K125" s="32"/>
      <c r="L125" s="32">
        <f t="shared" si="31"/>
        <v>12405.749999999989</v>
      </c>
      <c r="M125" s="32">
        <f t="shared" si="32"/>
        <v>12405.749999999989</v>
      </c>
      <c r="N125" s="80">
        <v>47696</v>
      </c>
      <c r="O125" s="39">
        <f t="shared" si="33"/>
        <v>4.1666666666666005E-2</v>
      </c>
      <c r="P125" s="39">
        <f t="shared" si="54"/>
        <v>6.995023694213244E-2</v>
      </c>
      <c r="Q125" s="39">
        <f t="shared" si="39"/>
        <v>3.8904550830878903E-2</v>
      </c>
      <c r="R125" s="39">
        <f t="shared" si="42"/>
        <v>1.1342793834443327E-3</v>
      </c>
      <c r="S125" s="39">
        <f t="shared" si="48"/>
        <v>1.1441858789991289E-4</v>
      </c>
      <c r="T125" s="39">
        <f t="shared" si="46"/>
        <v>6.9256016502622364E-5</v>
      </c>
      <c r="U125" s="39">
        <f t="shared" si="49"/>
        <v>2.9727732123406667E-2</v>
      </c>
      <c r="V125" s="12"/>
      <c r="W125" s="32">
        <f t="shared" si="43"/>
        <v>56311.506746216081</v>
      </c>
      <c r="X125" s="32">
        <f t="shared" si="34"/>
        <v>41618.824972769333</v>
      </c>
      <c r="Y125" s="32">
        <f t="shared" si="35"/>
        <v>97930.331718985413</v>
      </c>
      <c r="Z125" s="32">
        <f t="shared" si="36"/>
        <v>48073.638054545961</v>
      </c>
      <c r="AB125" s="32">
        <f t="shared" si="47"/>
        <v>632.88988481307365</v>
      </c>
      <c r="AC125" s="32">
        <f t="shared" si="40"/>
        <v>-596.9245559207759</v>
      </c>
      <c r="AD125" s="32">
        <f t="shared" si="44"/>
        <v>0</v>
      </c>
      <c r="AE125" s="59">
        <f t="shared" si="45"/>
        <v>0</v>
      </c>
      <c r="AF125" s="32">
        <f t="shared" si="50"/>
        <v>1125.3513039538229</v>
      </c>
      <c r="AG125" s="40">
        <f>IF(A125&gt;$D$6,"",SUM($AB$10:AE125)/($Y$10+Y125)*2/A125*12)</f>
        <v>3.660583503243342E-2</v>
      </c>
      <c r="AH125" s="40">
        <f>IF(A125&gt;$D$6,"",SUM($AF$10:AF125)/($Y$10+Y125)*2/A125*12)</f>
        <v>-6.6977475745836467E-3</v>
      </c>
      <c r="AI125" s="32">
        <f t="shared" si="51"/>
        <v>11843.762344823768</v>
      </c>
      <c r="AQ125" s="32">
        <f>SUM(AB$10:AB125)</f>
        <v>753038.70382004557</v>
      </c>
      <c r="AR125" s="32">
        <f>SUM(AC$10:AC125)</f>
        <v>-740241.04939221626</v>
      </c>
      <c r="AS125" s="32">
        <f>SUM(AD$10:AD125)</f>
        <v>13860.000000000002</v>
      </c>
      <c r="AT125" s="32">
        <f>SUM(AE$10:AE125)</f>
        <v>236083.75892605007</v>
      </c>
      <c r="AU125" s="32">
        <f>SUM(AF$10:AF125)</f>
        <v>-48073.638054545961</v>
      </c>
      <c r="AW125" s="32">
        <f t="shared" si="41"/>
        <v>54466.371163230462</v>
      </c>
      <c r="AX125" s="32">
        <f t="shared" si="41"/>
        <v>1587.9911368220658</v>
      </c>
      <c r="AY125" s="32">
        <f t="shared" si="41"/>
        <v>160.18602305987804</v>
      </c>
      <c r="AZ125" s="32">
        <f t="shared" si="41"/>
        <v>96.958423103671308</v>
      </c>
      <c r="BA125" s="32">
        <f t="shared" si="30"/>
        <v>41618.824972769333</v>
      </c>
      <c r="BB125" s="32">
        <f t="shared" si="55"/>
        <v>106.19344852024972</v>
      </c>
      <c r="BC125" s="32"/>
    </row>
    <row r="126" spans="1:55" x14ac:dyDescent="0.25">
      <c r="A126" s="29">
        <v>116</v>
      </c>
      <c r="B126" s="32">
        <f t="shared" si="37"/>
        <v>46666.66666666574</v>
      </c>
      <c r="C126" s="32">
        <f t="shared" si="52"/>
        <v>11666.666666666666</v>
      </c>
      <c r="D126" s="32">
        <f t="shared" si="53"/>
        <v>615.90277777776794</v>
      </c>
      <c r="E126" s="32"/>
      <c r="F126" s="32">
        <f t="shared" si="38"/>
        <v>0</v>
      </c>
      <c r="G126" s="32"/>
      <c r="H126" s="32"/>
      <c r="I126" s="32"/>
      <c r="J126" s="32"/>
      <c r="K126" s="32"/>
      <c r="L126" s="32">
        <f t="shared" si="31"/>
        <v>12282.569444444434</v>
      </c>
      <c r="M126" s="32">
        <f t="shared" si="32"/>
        <v>12282.569444444434</v>
      </c>
      <c r="N126" s="80">
        <v>47727</v>
      </c>
      <c r="O126" s="39">
        <f t="shared" si="33"/>
        <v>3.3333333333332674E-2</v>
      </c>
      <c r="P126" s="39">
        <f t="shared" si="54"/>
        <v>6.1953232759244456E-2</v>
      </c>
      <c r="Q126" s="39">
        <f t="shared" si="39"/>
        <v>3.0863473771908359E-2</v>
      </c>
      <c r="R126" s="39">
        <f t="shared" si="42"/>
        <v>1.124542959642947E-3</v>
      </c>
      <c r="S126" s="39">
        <f t="shared" si="48"/>
        <v>1.1342793834443327E-4</v>
      </c>
      <c r="T126" s="39">
        <f t="shared" si="46"/>
        <v>6.8651152739947728E-5</v>
      </c>
      <c r="U126" s="39">
        <f t="shared" si="49"/>
        <v>2.9783136936608764E-2</v>
      </c>
      <c r="V126" s="12"/>
      <c r="W126" s="32">
        <f t="shared" si="43"/>
        <v>45038.13415168997</v>
      </c>
      <c r="X126" s="32">
        <f t="shared" si="34"/>
        <v>41696.391711252269</v>
      </c>
      <c r="Y126" s="32">
        <f t="shared" si="35"/>
        <v>86734.525862942246</v>
      </c>
      <c r="Z126" s="32">
        <f t="shared" si="36"/>
        <v>46949.342682054499</v>
      </c>
      <c r="AB126" s="32">
        <f t="shared" si="47"/>
        <v>526.40359060703997</v>
      </c>
      <c r="AC126" s="32">
        <f t="shared" si="40"/>
        <v>-496.48957440837631</v>
      </c>
      <c r="AD126" s="32">
        <f t="shared" si="44"/>
        <v>0</v>
      </c>
      <c r="AE126" s="59">
        <f t="shared" si="45"/>
        <v>0</v>
      </c>
      <c r="AF126" s="32">
        <f t="shared" si="50"/>
        <v>1124.2953724914623</v>
      </c>
      <c r="AG126" s="40">
        <f>IF(A126&gt;$D$6,"",SUM($AB$10:AE126)/($Y$10+Y126)*2/A126*12)</f>
        <v>3.6567713051049146E-2</v>
      </c>
      <c r="AH126" s="40">
        <f>IF(A126&gt;$D$6,"",SUM($AF$10:AF126)/($Y$10+Y126)*2/A126*12)</f>
        <v>-6.5335518464494447E-3</v>
      </c>
      <c r="AI126" s="32">
        <f t="shared" si="51"/>
        <v>11722.209446650208</v>
      </c>
      <c r="AQ126" s="32">
        <f>SUM(AB$10:AB126)</f>
        <v>753565.10741065256</v>
      </c>
      <c r="AR126" s="32">
        <f>SUM(AC$10:AC126)</f>
        <v>-740737.53896662465</v>
      </c>
      <c r="AS126" s="32">
        <f>SUM(AD$10:AD126)</f>
        <v>13860.000000000002</v>
      </c>
      <c r="AT126" s="32">
        <f>SUM(AE$10:AE126)</f>
        <v>236083.75892605007</v>
      </c>
      <c r="AU126" s="32">
        <f>SUM(AF$10:AF126)</f>
        <v>-46949.342682054499</v>
      </c>
      <c r="AW126" s="32">
        <f t="shared" si="41"/>
        <v>43208.8632806717</v>
      </c>
      <c r="AX126" s="32">
        <f t="shared" si="41"/>
        <v>1574.3601435001258</v>
      </c>
      <c r="AY126" s="32">
        <f t="shared" si="41"/>
        <v>158.79911368220658</v>
      </c>
      <c r="AZ126" s="32">
        <f t="shared" si="41"/>
        <v>96.111613835926818</v>
      </c>
      <c r="BA126" s="32">
        <f t="shared" si="30"/>
        <v>41696.391711252269</v>
      </c>
      <c r="BB126" s="32">
        <f t="shared" si="55"/>
        <v>89.499187170727964</v>
      </c>
      <c r="BC126" s="32"/>
    </row>
    <row r="127" spans="1:55" x14ac:dyDescent="0.25">
      <c r="A127" s="29">
        <v>117</v>
      </c>
      <c r="B127" s="32">
        <f t="shared" si="37"/>
        <v>34999.999999999076</v>
      </c>
      <c r="C127" s="32">
        <f t="shared" si="52"/>
        <v>11666.666666666666</v>
      </c>
      <c r="D127" s="32">
        <f t="shared" si="53"/>
        <v>492.72222222221239</v>
      </c>
      <c r="E127" s="32"/>
      <c r="F127" s="32">
        <f t="shared" si="38"/>
        <v>0</v>
      </c>
      <c r="G127" s="32"/>
      <c r="H127" s="32"/>
      <c r="I127" s="32"/>
      <c r="J127" s="32"/>
      <c r="K127" s="32"/>
      <c r="L127" s="32">
        <f t="shared" si="31"/>
        <v>12159.388888888878</v>
      </c>
      <c r="M127" s="32">
        <f t="shared" si="32"/>
        <v>12159.388888888878</v>
      </c>
      <c r="N127" s="80">
        <v>47757</v>
      </c>
      <c r="O127" s="39">
        <f t="shared" si="33"/>
        <v>2.4999999999999339E-2</v>
      </c>
      <c r="P127" s="39">
        <f t="shared" si="54"/>
        <v>5.3969566798876101E-2</v>
      </c>
      <c r="Q127" s="39">
        <f t="shared" si="39"/>
        <v>2.2836025615873376E-2</v>
      </c>
      <c r="R127" s="39">
        <f t="shared" si="42"/>
        <v>1.1149722652310471E-3</v>
      </c>
      <c r="S127" s="39">
        <f t="shared" si="48"/>
        <v>1.1245429596429472E-4</v>
      </c>
      <c r="T127" s="39">
        <f t="shared" si="46"/>
        <v>6.8056763006659957E-5</v>
      </c>
      <c r="U127" s="39">
        <f t="shared" si="49"/>
        <v>2.9838057858800723E-2</v>
      </c>
      <c r="V127" s="12"/>
      <c r="W127" s="32">
        <f t="shared" si="43"/>
        <v>33784.112516105532</v>
      </c>
      <c r="X127" s="32">
        <f t="shared" si="34"/>
        <v>41773.281002321011</v>
      </c>
      <c r="Y127" s="32">
        <f t="shared" si="35"/>
        <v>75557.393518426543</v>
      </c>
      <c r="Z127" s="32">
        <f t="shared" si="36"/>
        <v>45826.495409808958</v>
      </c>
      <c r="AB127" s="32">
        <f t="shared" si="47"/>
        <v>420.06522575153957</v>
      </c>
      <c r="AC127" s="32">
        <f t="shared" si="40"/>
        <v>-396.19411584300701</v>
      </c>
      <c r="AD127" s="32">
        <f t="shared" si="44"/>
        <v>0</v>
      </c>
      <c r="AE127" s="59">
        <f t="shared" si="45"/>
        <v>0</v>
      </c>
      <c r="AF127" s="32">
        <f t="shared" si="50"/>
        <v>1122.8472722455408</v>
      </c>
      <c r="AG127" s="40">
        <f>IF(A127&gt;$D$6,"",SUM($AB$10:AE127)/($Y$10+Y127)*2/A127*12)</f>
        <v>3.6533114616416874E-2</v>
      </c>
      <c r="AH127" s="40">
        <f>IF(A127&gt;$D$6,"",SUM($AF$10:AF127)/($Y$10+Y127)*2/A127*12)</f>
        <v>-6.37068188063852E-3</v>
      </c>
      <c r="AI127" s="32">
        <f t="shared" si="51"/>
        <v>11597.197570267243</v>
      </c>
      <c r="AQ127" s="32">
        <f>SUM(AB$10:AB127)</f>
        <v>753985.17263640405</v>
      </c>
      <c r="AR127" s="32">
        <f>SUM(AC$10:AC127)</f>
        <v>-741133.73308246769</v>
      </c>
      <c r="AS127" s="32">
        <f>SUM(AD$10:AD127)</f>
        <v>13860.000000000002</v>
      </c>
      <c r="AT127" s="32">
        <f>SUM(AE$10:AE127)</f>
        <v>236083.75892605007</v>
      </c>
      <c r="AU127" s="32">
        <f>SUM(AF$10:AF127)</f>
        <v>-45826.495409808958</v>
      </c>
      <c r="AW127" s="32">
        <f t="shared" si="41"/>
        <v>31970.435862222726</v>
      </c>
      <c r="AX127" s="32">
        <f t="shared" si="41"/>
        <v>1560.9611713234658</v>
      </c>
      <c r="AY127" s="32">
        <f t="shared" si="41"/>
        <v>157.43601435001261</v>
      </c>
      <c r="AZ127" s="32">
        <f t="shared" si="41"/>
        <v>95.279468209323937</v>
      </c>
      <c r="BA127" s="32">
        <f t="shared" si="30"/>
        <v>41773.281002321011</v>
      </c>
      <c r="BB127" s="32">
        <f t="shared" si="55"/>
        <v>72.656996470672823</v>
      </c>
      <c r="BC127" s="32"/>
    </row>
    <row r="128" spans="1:55" x14ac:dyDescent="0.25">
      <c r="A128" s="29">
        <v>118</v>
      </c>
      <c r="B128" s="32">
        <f t="shared" si="37"/>
        <v>23333.333333332412</v>
      </c>
      <c r="C128" s="32">
        <f t="shared" si="52"/>
        <v>11666.666666666666</v>
      </c>
      <c r="D128" s="32">
        <f t="shared" si="53"/>
        <v>369.54166666665679</v>
      </c>
      <c r="E128" s="32"/>
      <c r="F128" s="32">
        <f t="shared" si="38"/>
        <v>0</v>
      </c>
      <c r="G128" s="32"/>
      <c r="H128" s="32"/>
      <c r="I128" s="32"/>
      <c r="J128" s="32"/>
      <c r="K128" s="32"/>
      <c r="L128" s="32">
        <f t="shared" si="31"/>
        <v>12036.208333333323</v>
      </c>
      <c r="M128" s="32">
        <f t="shared" si="32"/>
        <v>12036.208333333323</v>
      </c>
      <c r="N128" s="80">
        <v>47788</v>
      </c>
      <c r="O128" s="39">
        <f t="shared" si="33"/>
        <v>1.6666666666666007E-2</v>
      </c>
      <c r="P128" s="39">
        <f t="shared" si="54"/>
        <v>4.6003535557019769E-2</v>
      </c>
      <c r="Q128" s="39">
        <f t="shared" si="39"/>
        <v>1.5932062483712036E-2</v>
      </c>
      <c r="R128" s="39">
        <f t="shared" si="42"/>
        <v>0</v>
      </c>
      <c r="S128" s="39">
        <f t="shared" si="48"/>
        <v>1.1149722652310472E-4</v>
      </c>
      <c r="T128" s="39">
        <f t="shared" si="46"/>
        <v>6.7472577578576824E-5</v>
      </c>
      <c r="U128" s="39">
        <f t="shared" si="49"/>
        <v>2.9892503269206051E-2</v>
      </c>
      <c r="V128" s="12"/>
      <c r="W128" s="32">
        <f t="shared" si="43"/>
        <v>22555.445202939205</v>
      </c>
      <c r="X128" s="32">
        <f t="shared" si="34"/>
        <v>41849.504576888474</v>
      </c>
      <c r="Y128" s="32">
        <f t="shared" si="35"/>
        <v>64404.949779827679</v>
      </c>
      <c r="Z128" s="32">
        <f t="shared" si="36"/>
        <v>44394.251654190964</v>
      </c>
      <c r="AB128" s="32">
        <f t="shared" si="47"/>
        <v>313.90873253015388</v>
      </c>
      <c r="AC128" s="32">
        <f t="shared" si="40"/>
        <v>-296.07019366498338</v>
      </c>
      <c r="AD128" s="32">
        <f t="shared" si="44"/>
        <v>0</v>
      </c>
      <c r="AE128" s="59">
        <f t="shared" si="45"/>
        <v>0</v>
      </c>
      <c r="AF128" s="32">
        <f t="shared" si="50"/>
        <v>1432.2437556179939</v>
      </c>
      <c r="AG128" s="40">
        <f>IF(A128&gt;$D$6,"",SUM($AB$10:AE128)/($Y$10+Y128)*2/A128*12)</f>
        <v>3.6501856308747346E-2</v>
      </c>
      <c r="AH128" s="40">
        <f>IF(A128&gt;$D$6,"",SUM($AF$10:AF128)/($Y$10+Y128)*2/A128*12)</f>
        <v>-6.1658759900081062E-3</v>
      </c>
      <c r="AI128" s="32">
        <f t="shared" si="51"/>
        <v>11466.352471129017</v>
      </c>
      <c r="AQ128" s="32">
        <f>SUM(AB$10:AB128)</f>
        <v>754299.08136893425</v>
      </c>
      <c r="AR128" s="32">
        <f>SUM(AC$10:AC128)</f>
        <v>-741429.80327613268</v>
      </c>
      <c r="AS128" s="32">
        <f>SUM(AD$10:AD128)</f>
        <v>13860.000000000002</v>
      </c>
      <c r="AT128" s="32">
        <f>SUM(AE$10:AE128)</f>
        <v>236083.75892605007</v>
      </c>
      <c r="AU128" s="32">
        <f>SUM(AF$10:AF128)</f>
        <v>-44394.251654190964</v>
      </c>
      <c r="AW128" s="32">
        <f t="shared" si="41"/>
        <v>22304.887477196851</v>
      </c>
      <c r="AX128" s="32">
        <f t="shared" si="41"/>
        <v>0</v>
      </c>
      <c r="AY128" s="32">
        <f t="shared" si="41"/>
        <v>156.09611713234662</v>
      </c>
      <c r="AZ128" s="32">
        <f t="shared" si="41"/>
        <v>94.461608610007559</v>
      </c>
      <c r="BA128" s="32">
        <f t="shared" si="30"/>
        <v>41849.504576888474</v>
      </c>
      <c r="BB128" s="32">
        <f t="shared" si="55"/>
        <v>55.632934136502911</v>
      </c>
      <c r="BC128" s="32"/>
    </row>
    <row r="129" spans="1:55" x14ac:dyDescent="0.25">
      <c r="A129" s="29">
        <v>119</v>
      </c>
      <c r="B129" s="32">
        <f t="shared" si="37"/>
        <v>11666.666666665746</v>
      </c>
      <c r="C129" s="32">
        <f t="shared" si="52"/>
        <v>11666.666666666666</v>
      </c>
      <c r="D129" s="32">
        <f t="shared" si="53"/>
        <v>246.36111111110134</v>
      </c>
      <c r="E129" s="32"/>
      <c r="F129" s="32">
        <f t="shared" si="38"/>
        <v>0</v>
      </c>
      <c r="G129" s="32"/>
      <c r="H129" s="32"/>
      <c r="I129" s="32"/>
      <c r="J129" s="32"/>
      <c r="K129" s="32"/>
      <c r="L129" s="32">
        <f t="shared" si="31"/>
        <v>11913.027777777768</v>
      </c>
      <c r="M129" s="32">
        <f t="shared" si="32"/>
        <v>11913.027777777768</v>
      </c>
      <c r="N129" s="80">
        <v>47818</v>
      </c>
      <c r="O129" s="39">
        <f t="shared" si="33"/>
        <v>8.3333333333326758E-3</v>
      </c>
      <c r="P129" s="39">
        <f t="shared" si="54"/>
        <v>3.8008457612100963E-2</v>
      </c>
      <c r="Q129" s="39">
        <f t="shared" si="39"/>
        <v>7.9950779449181834E-3</v>
      </c>
      <c r="R129" s="39">
        <f t="shared" si="42"/>
        <v>0</v>
      </c>
      <c r="S129" s="39">
        <f t="shared" si="48"/>
        <v>0</v>
      </c>
      <c r="T129" s="39">
        <f t="shared" si="46"/>
        <v>6.6898335913862829E-5</v>
      </c>
      <c r="U129" s="39">
        <f t="shared" si="49"/>
        <v>2.9946481331268912E-2</v>
      </c>
      <c r="V129" s="12"/>
      <c r="W129" s="32">
        <f t="shared" si="43"/>
        <v>11286.766793164867</v>
      </c>
      <c r="X129" s="32">
        <f t="shared" si="34"/>
        <v>41925.073863776473</v>
      </c>
      <c r="Y129" s="32">
        <f t="shared" si="35"/>
        <v>53211.840656941342</v>
      </c>
      <c r="Z129" s="32">
        <f t="shared" si="36"/>
        <v>43199.10189968592</v>
      </c>
      <c r="AB129" s="32">
        <f t="shared" si="47"/>
        <v>211.27962104318095</v>
      </c>
      <c r="AC129" s="32">
        <f t="shared" si="40"/>
        <v>-199.27320216779893</v>
      </c>
      <c r="AD129" s="32">
        <f t="shared" si="44"/>
        <v>0</v>
      </c>
      <c r="AE129" s="59">
        <f t="shared" si="45"/>
        <v>0</v>
      </c>
      <c r="AF129" s="32">
        <f t="shared" si="50"/>
        <v>1195.1497545050443</v>
      </c>
      <c r="AG129" s="40">
        <f>IF(A129&gt;$D$6,"",SUM($AB$10:AE129)/($Y$10+Y129)*2/A129*12)</f>
        <v>3.6475570847030306E-2</v>
      </c>
      <c r="AH129" s="40">
        <f>IF(A129&gt;$D$6,"",SUM($AF$10:AF129)/($Y$10+Y129)*2/A129*12)</f>
        <v>-5.9952882771744723E-3</v>
      </c>
      <c r="AI129" s="32">
        <f t="shared" si="51"/>
        <v>11404.388743929518</v>
      </c>
      <c r="AQ129" s="32">
        <f>SUM(AB$10:AB129)</f>
        <v>754510.36098997737</v>
      </c>
      <c r="AR129" s="32">
        <f>SUM(AC$10:AC129)</f>
        <v>-741629.0764783005</v>
      </c>
      <c r="AS129" s="32">
        <f>SUM(AD$10:AD129)</f>
        <v>13860.000000000002</v>
      </c>
      <c r="AT129" s="32">
        <f>SUM(AE$10:AE129)</f>
        <v>236083.75892605007</v>
      </c>
      <c r="AU129" s="32">
        <f>SUM(AF$10:AF129)</f>
        <v>-43199.10189968592</v>
      </c>
      <c r="AW129" s="32">
        <f t="shared" si="41"/>
        <v>11193.109122885457</v>
      </c>
      <c r="AX129" s="32">
        <f t="shared" si="41"/>
        <v>0</v>
      </c>
      <c r="AY129" s="32">
        <f t="shared" si="41"/>
        <v>0</v>
      </c>
      <c r="AZ129" s="32">
        <f t="shared" si="41"/>
        <v>93.657670279407967</v>
      </c>
      <c r="BA129" s="32">
        <f t="shared" si="30"/>
        <v>41925.073863776473</v>
      </c>
      <c r="BB129" s="32">
        <f t="shared" si="55"/>
        <v>35.081490067920384</v>
      </c>
      <c r="BC129" s="32"/>
    </row>
    <row r="130" spans="1:55" x14ac:dyDescent="0.25">
      <c r="A130" s="66">
        <v>120</v>
      </c>
      <c r="B130" s="67">
        <f t="shared" si="37"/>
        <v>0</v>
      </c>
      <c r="C130" s="67">
        <f t="shared" si="52"/>
        <v>11666.666666665746</v>
      </c>
      <c r="D130" s="67">
        <f t="shared" si="53"/>
        <v>123.18055555554581</v>
      </c>
      <c r="E130" s="67"/>
      <c r="F130" s="67">
        <f t="shared" si="38"/>
        <v>0</v>
      </c>
      <c r="G130" s="67">
        <f>IF(B130&gt;0,B130*$J$1,0)</f>
        <v>0</v>
      </c>
      <c r="H130" s="67">
        <f>IF(B130&gt;0,H118,0)</f>
        <v>0</v>
      </c>
      <c r="I130" s="67"/>
      <c r="J130" s="67"/>
      <c r="K130" s="67"/>
      <c r="L130" s="67">
        <f t="shared" si="31"/>
        <v>11789.847222221291</v>
      </c>
      <c r="M130" s="67">
        <f t="shared" si="32"/>
        <v>11789.847222221291</v>
      </c>
      <c r="N130" s="80">
        <v>47849</v>
      </c>
      <c r="O130" s="39">
        <f t="shared" si="33"/>
        <v>0</v>
      </c>
      <c r="P130" s="39">
        <f t="shared" si="54"/>
        <v>3.0000000000000002E-2</v>
      </c>
      <c r="Q130" s="39">
        <f t="shared" si="39"/>
        <v>0</v>
      </c>
      <c r="R130" s="39">
        <f t="shared" si="42"/>
        <v>0</v>
      </c>
      <c r="S130" s="39">
        <f t="shared" si="48"/>
        <v>0</v>
      </c>
      <c r="T130" s="39">
        <f t="shared" si="46"/>
        <v>0</v>
      </c>
      <c r="U130" s="39">
        <f t="shared" si="49"/>
        <v>3.0000000000000002E-2</v>
      </c>
      <c r="V130" s="12"/>
      <c r="W130" s="32">
        <f t="shared" si="43"/>
        <v>0</v>
      </c>
      <c r="X130" s="32">
        <f t="shared" si="34"/>
        <v>42000</v>
      </c>
      <c r="Y130" s="32">
        <f t="shared" si="35"/>
        <v>42000</v>
      </c>
      <c r="Z130" s="32">
        <f t="shared" si="36"/>
        <v>42000</v>
      </c>
      <c r="AB130" s="32">
        <f t="shared" si="47"/>
        <v>105.71783337868847</v>
      </c>
      <c r="AC130" s="32">
        <f t="shared" si="40"/>
        <v>-99.710190124335227</v>
      </c>
      <c r="AD130" s="32">
        <f t="shared" si="44"/>
        <v>0</v>
      </c>
      <c r="AE130" s="59">
        <f t="shared" si="45"/>
        <v>0</v>
      </c>
      <c r="AF130" s="32">
        <f t="shared" si="50"/>
        <v>1199.1018996859202</v>
      </c>
      <c r="AG130" s="40">
        <f>IF(A130&gt;$D$6,"",SUM($AB$10:AE130)/($Y$10+Y130)*2/A130*12)</f>
        <v>3.6453682535503629E-2</v>
      </c>
      <c r="AH130" s="40">
        <f>IF(A130&gt;$D$6,"",SUM($AF$10:AF130)/($Y$10+Y130)*2/A130*12)</f>
        <v>-5.8252427184466021E-3</v>
      </c>
      <c r="AI130" s="32">
        <f t="shared" si="51"/>
        <v>11317.558490320031</v>
      </c>
      <c r="AQ130" s="32">
        <f>SUM(AB$10:AB130)</f>
        <v>754616.07882335607</v>
      </c>
      <c r="AR130" s="32">
        <f>SUM(AC$10:AC130)</f>
        <v>-741728.78666842484</v>
      </c>
      <c r="AS130" s="32">
        <f>SUM(AD$10:AD130)</f>
        <v>13860.000000000002</v>
      </c>
      <c r="AT130" s="32">
        <f>SUM(AE$10:AE130)</f>
        <v>236083.75892605007</v>
      </c>
      <c r="AU130" s="32">
        <f>SUM(AF$10:AF130)</f>
        <v>-42000</v>
      </c>
      <c r="AW130" s="32">
        <f t="shared" si="41"/>
        <v>0</v>
      </c>
      <c r="AX130" s="32">
        <f t="shared" si="41"/>
        <v>0</v>
      </c>
      <c r="AY130" s="32">
        <f t="shared" si="41"/>
        <v>0</v>
      </c>
      <c r="AZ130" s="32">
        <f t="shared" si="41"/>
        <v>0</v>
      </c>
      <c r="BA130" s="32">
        <f t="shared" si="30"/>
        <v>42000</v>
      </c>
      <c r="BB130" s="32">
        <f t="shared" si="55"/>
        <v>17.462722176857341</v>
      </c>
      <c r="BC130" s="32"/>
    </row>
    <row r="131" spans="1:55" x14ac:dyDescent="0.25">
      <c r="A131" s="29">
        <v>121</v>
      </c>
      <c r="B131" s="32">
        <f t="shared" si="37"/>
        <v>0</v>
      </c>
      <c r="C131" s="32">
        <f t="shared" si="52"/>
        <v>0</v>
      </c>
      <c r="D131" s="32">
        <f t="shared" si="53"/>
        <v>0</v>
      </c>
      <c r="E131" s="32"/>
      <c r="F131" s="32">
        <f t="shared" si="38"/>
        <v>0</v>
      </c>
      <c r="G131" s="32"/>
      <c r="H131" s="32"/>
      <c r="I131" s="32"/>
      <c r="J131" s="32"/>
      <c r="K131" s="32"/>
      <c r="L131" s="32">
        <f t="shared" si="31"/>
        <v>0</v>
      </c>
      <c r="M131" s="32">
        <f t="shared" si="32"/>
        <v>0</v>
      </c>
      <c r="N131" s="80">
        <v>47880</v>
      </c>
      <c r="O131" s="39">
        <f t="shared" si="33"/>
        <v>0</v>
      </c>
      <c r="P131" s="39">
        <f t="shared" si="54"/>
        <v>0.03</v>
      </c>
      <c r="Q131" s="39">
        <f t="shared" si="39"/>
        <v>0</v>
      </c>
      <c r="R131" s="39">
        <f t="shared" si="42"/>
        <v>0</v>
      </c>
      <c r="S131" s="39">
        <f t="shared" si="48"/>
        <v>0</v>
      </c>
      <c r="T131" s="39">
        <f t="shared" si="46"/>
        <v>0</v>
      </c>
      <c r="U131" s="39">
        <f t="shared" si="49"/>
        <v>0.03</v>
      </c>
      <c r="V131" s="12"/>
      <c r="W131" s="32">
        <f t="shared" si="43"/>
        <v>0</v>
      </c>
      <c r="X131" s="32">
        <f t="shared" si="34"/>
        <v>42000</v>
      </c>
      <c r="Y131" s="32">
        <f t="shared" si="35"/>
        <v>42000</v>
      </c>
      <c r="Z131" s="32">
        <f t="shared" si="36"/>
        <v>42000</v>
      </c>
      <c r="AB131" s="32">
        <f t="shared" si="47"/>
        <v>0</v>
      </c>
      <c r="AC131" s="32">
        <f t="shared" si="40"/>
        <v>0</v>
      </c>
      <c r="AD131" s="32">
        <f t="shared" si="44"/>
        <v>0</v>
      </c>
      <c r="AE131" s="59">
        <f t="shared" si="45"/>
        <v>0</v>
      </c>
      <c r="AF131" s="32">
        <f t="shared" si="50"/>
        <v>0</v>
      </c>
      <c r="AG131" s="40" t="str">
        <f>IF(A131&gt;$D$6,"",SUM($AB$10:AE131)/($Y$10+Y131)*2/A131*12)</f>
        <v/>
      </c>
      <c r="AH131" s="40" t="str">
        <f>IF(A131&gt;$D$6,"",SUM($AF$10:AF131)/($Y$10+Y131)*2/A131*12)</f>
        <v/>
      </c>
      <c r="AI131" s="32">
        <f t="shared" si="51"/>
        <v>0</v>
      </c>
      <c r="AQ131" s="32">
        <f>SUM(AB$10:AB131)</f>
        <v>754616.07882335607</v>
      </c>
      <c r="AR131" s="32">
        <f>SUM(AC$10:AC131)</f>
        <v>-741728.78666842484</v>
      </c>
      <c r="AS131" s="32">
        <f>SUM(AD$10:AD131)</f>
        <v>13860.000000000002</v>
      </c>
      <c r="AT131" s="32">
        <f>SUM(AE$10:AE131)</f>
        <v>236083.75892605007</v>
      </c>
      <c r="AU131" s="32">
        <f>SUM(AF$10:AF131)</f>
        <v>-42000</v>
      </c>
      <c r="AW131" s="32">
        <f t="shared" si="41"/>
        <v>0</v>
      </c>
      <c r="AX131" s="32">
        <f t="shared" si="41"/>
        <v>0</v>
      </c>
      <c r="AY131" s="32">
        <f t="shared" si="41"/>
        <v>0</v>
      </c>
      <c r="AZ131" s="32">
        <f t="shared" si="41"/>
        <v>0</v>
      </c>
      <c r="BA131" s="32">
        <f t="shared" si="30"/>
        <v>42000</v>
      </c>
      <c r="BB131" s="32">
        <f t="shared" si="55"/>
        <v>0</v>
      </c>
      <c r="BC131" s="32"/>
    </row>
    <row r="132" spans="1:55" x14ac:dyDescent="0.25">
      <c r="A132" s="29">
        <v>122</v>
      </c>
      <c r="B132" s="32">
        <f t="shared" si="37"/>
        <v>0</v>
      </c>
      <c r="C132" s="32">
        <f t="shared" si="52"/>
        <v>0</v>
      </c>
      <c r="D132" s="32">
        <f t="shared" si="53"/>
        <v>0</v>
      </c>
      <c r="E132" s="32"/>
      <c r="F132" s="32">
        <f t="shared" si="38"/>
        <v>0</v>
      </c>
      <c r="G132" s="32"/>
      <c r="H132" s="32"/>
      <c r="I132" s="32"/>
      <c r="J132" s="32"/>
      <c r="K132" s="32"/>
      <c r="L132" s="32">
        <f t="shared" si="31"/>
        <v>0</v>
      </c>
      <c r="M132" s="32">
        <f t="shared" si="32"/>
        <v>0</v>
      </c>
      <c r="N132" s="80">
        <v>47908</v>
      </c>
      <c r="O132" s="39">
        <f t="shared" si="33"/>
        <v>0</v>
      </c>
      <c r="P132" s="39">
        <f t="shared" si="54"/>
        <v>0.03</v>
      </c>
      <c r="Q132" s="39">
        <f t="shared" si="39"/>
        <v>0</v>
      </c>
      <c r="R132" s="39">
        <f t="shared" si="42"/>
        <v>0</v>
      </c>
      <c r="S132" s="39">
        <f t="shared" si="48"/>
        <v>0</v>
      </c>
      <c r="T132" s="39">
        <f t="shared" si="46"/>
        <v>0</v>
      </c>
      <c r="U132" s="39">
        <f t="shared" si="49"/>
        <v>0.03</v>
      </c>
      <c r="V132" s="12"/>
      <c r="W132" s="32">
        <f t="shared" si="43"/>
        <v>0</v>
      </c>
      <c r="X132" s="32">
        <f t="shared" si="34"/>
        <v>42000</v>
      </c>
      <c r="Y132" s="32">
        <f t="shared" si="35"/>
        <v>42000</v>
      </c>
      <c r="Z132" s="32">
        <f t="shared" si="36"/>
        <v>42000</v>
      </c>
      <c r="AB132" s="32">
        <f t="shared" si="47"/>
        <v>0</v>
      </c>
      <c r="AC132" s="32">
        <f t="shared" si="40"/>
        <v>0</v>
      </c>
      <c r="AD132" s="32">
        <f t="shared" si="44"/>
        <v>0</v>
      </c>
      <c r="AE132" s="59">
        <f t="shared" si="45"/>
        <v>0</v>
      </c>
      <c r="AF132" s="32">
        <f t="shared" si="50"/>
        <v>0</v>
      </c>
      <c r="AG132" s="40" t="str">
        <f>IF(A132&gt;$D$6,"",SUM($AB$10:AE132)/($Y$10+Y132)*2/A132*12)</f>
        <v/>
      </c>
      <c r="AH132" s="40" t="str">
        <f>IF(A132&gt;$D$6,"",SUM($AF$10:AF132)/($Y$10+Y132)*2/A132*12)</f>
        <v/>
      </c>
      <c r="AI132" s="32">
        <f t="shared" si="51"/>
        <v>0</v>
      </c>
      <c r="AQ132" s="32">
        <f>SUM(AB$10:AB132)</f>
        <v>754616.07882335607</v>
      </c>
      <c r="AR132" s="32">
        <f>SUM(AC$10:AC132)</f>
        <v>-741728.78666842484</v>
      </c>
      <c r="AS132" s="32">
        <f>SUM(AD$10:AD132)</f>
        <v>13860.000000000002</v>
      </c>
      <c r="AT132" s="32">
        <f>SUM(AE$10:AE132)</f>
        <v>236083.75892605007</v>
      </c>
      <c r="AU132" s="32">
        <f>SUM(AF$10:AF132)</f>
        <v>-42000</v>
      </c>
      <c r="AW132" s="32">
        <f t="shared" si="41"/>
        <v>0</v>
      </c>
      <c r="AX132" s="32">
        <f t="shared" si="41"/>
        <v>0</v>
      </c>
      <c r="AY132" s="32">
        <f t="shared" si="41"/>
        <v>0</v>
      </c>
      <c r="AZ132" s="32">
        <f t="shared" si="41"/>
        <v>0</v>
      </c>
      <c r="BA132" s="32">
        <f t="shared" si="30"/>
        <v>42000</v>
      </c>
      <c r="BB132" s="32">
        <f t="shared" si="55"/>
        <v>0</v>
      </c>
      <c r="BC132" s="32"/>
    </row>
    <row r="133" spans="1:55" x14ac:dyDescent="0.25">
      <c r="A133" s="29">
        <v>123</v>
      </c>
      <c r="B133" s="32">
        <f t="shared" si="37"/>
        <v>0</v>
      </c>
      <c r="C133" s="32">
        <f t="shared" si="52"/>
        <v>0</v>
      </c>
      <c r="D133" s="32">
        <f t="shared" si="53"/>
        <v>0</v>
      </c>
      <c r="E133" s="32"/>
      <c r="F133" s="32">
        <f t="shared" si="38"/>
        <v>0</v>
      </c>
      <c r="G133" s="32"/>
      <c r="H133" s="32"/>
      <c r="I133" s="32"/>
      <c r="J133" s="32"/>
      <c r="K133" s="32"/>
      <c r="L133" s="32">
        <f t="shared" si="31"/>
        <v>0</v>
      </c>
      <c r="M133" s="32">
        <f t="shared" si="32"/>
        <v>0</v>
      </c>
      <c r="N133" s="80">
        <v>47939</v>
      </c>
      <c r="O133" s="39">
        <f t="shared" si="33"/>
        <v>0</v>
      </c>
      <c r="P133" s="39">
        <f t="shared" si="54"/>
        <v>0.03</v>
      </c>
      <c r="Q133" s="39">
        <f t="shared" si="39"/>
        <v>0</v>
      </c>
      <c r="R133" s="39">
        <f t="shared" si="42"/>
        <v>0</v>
      </c>
      <c r="S133" s="39">
        <f t="shared" si="48"/>
        <v>0</v>
      </c>
      <c r="T133" s="39">
        <f t="shared" si="46"/>
        <v>0</v>
      </c>
      <c r="U133" s="39">
        <f t="shared" si="49"/>
        <v>0.03</v>
      </c>
      <c r="V133" s="12"/>
      <c r="W133" s="32">
        <f t="shared" si="43"/>
        <v>0</v>
      </c>
      <c r="X133" s="32">
        <f t="shared" si="34"/>
        <v>42000</v>
      </c>
      <c r="Y133" s="32">
        <f t="shared" si="35"/>
        <v>42000</v>
      </c>
      <c r="Z133" s="32">
        <f t="shared" si="36"/>
        <v>42000</v>
      </c>
      <c r="AB133" s="32">
        <f t="shared" si="47"/>
        <v>0</v>
      </c>
      <c r="AC133" s="32">
        <f t="shared" si="40"/>
        <v>0</v>
      </c>
      <c r="AD133" s="32">
        <f t="shared" si="44"/>
        <v>0</v>
      </c>
      <c r="AE133" s="59">
        <f t="shared" si="45"/>
        <v>0</v>
      </c>
      <c r="AF133" s="32">
        <f t="shared" si="50"/>
        <v>0</v>
      </c>
      <c r="AG133" s="40" t="str">
        <f>IF(A133&gt;$D$6,"",SUM($AB$10:AE133)/($Y$10+Y133)*2/A133*12)</f>
        <v/>
      </c>
      <c r="AH133" s="40" t="str">
        <f>IF(A133&gt;$D$6,"",SUM($AF$10:AF133)/($Y$10+Y133)*2/A133*12)</f>
        <v/>
      </c>
      <c r="AI133" s="32">
        <f t="shared" si="51"/>
        <v>0</v>
      </c>
      <c r="AQ133" s="32">
        <f>SUM(AB$10:AB133)</f>
        <v>754616.07882335607</v>
      </c>
      <c r="AR133" s="32">
        <f>SUM(AC$10:AC133)</f>
        <v>-741728.78666842484</v>
      </c>
      <c r="AS133" s="32">
        <f>SUM(AD$10:AD133)</f>
        <v>13860.000000000002</v>
      </c>
      <c r="AT133" s="32">
        <f>SUM(AE$10:AE133)</f>
        <v>236083.75892605007</v>
      </c>
      <c r="AU133" s="32">
        <f>SUM(AF$10:AF133)</f>
        <v>-42000</v>
      </c>
      <c r="AW133" s="32">
        <f t="shared" si="41"/>
        <v>0</v>
      </c>
      <c r="AX133" s="32">
        <f t="shared" si="41"/>
        <v>0</v>
      </c>
      <c r="AY133" s="32">
        <f t="shared" si="41"/>
        <v>0</v>
      </c>
      <c r="AZ133" s="32">
        <f t="shared" si="41"/>
        <v>0</v>
      </c>
      <c r="BA133" s="32">
        <f t="shared" si="30"/>
        <v>42000</v>
      </c>
      <c r="BB133" s="32">
        <f t="shared" si="55"/>
        <v>0</v>
      </c>
      <c r="BC133" s="32"/>
    </row>
    <row r="134" spans="1:55" x14ac:dyDescent="0.25">
      <c r="A134" s="29">
        <v>124</v>
      </c>
      <c r="B134" s="32">
        <f t="shared" si="37"/>
        <v>0</v>
      </c>
      <c r="C134" s="32">
        <f t="shared" si="52"/>
        <v>0</v>
      </c>
      <c r="D134" s="32">
        <f t="shared" si="53"/>
        <v>0</v>
      </c>
      <c r="E134" s="32"/>
      <c r="F134" s="32">
        <f t="shared" si="38"/>
        <v>0</v>
      </c>
      <c r="G134" s="32"/>
      <c r="H134" s="32"/>
      <c r="I134" s="32"/>
      <c r="J134" s="32"/>
      <c r="K134" s="32"/>
      <c r="L134" s="32">
        <f t="shared" si="31"/>
        <v>0</v>
      </c>
      <c r="M134" s="32">
        <f t="shared" si="32"/>
        <v>0</v>
      </c>
      <c r="N134" s="80">
        <v>47969</v>
      </c>
      <c r="O134" s="39">
        <f t="shared" si="33"/>
        <v>0</v>
      </c>
      <c r="P134" s="39">
        <f t="shared" si="54"/>
        <v>0.03</v>
      </c>
      <c r="Q134" s="39">
        <f t="shared" si="39"/>
        <v>0</v>
      </c>
      <c r="R134" s="39">
        <f t="shared" si="42"/>
        <v>0</v>
      </c>
      <c r="S134" s="39">
        <f t="shared" si="48"/>
        <v>0</v>
      </c>
      <c r="T134" s="39">
        <f t="shared" si="46"/>
        <v>0</v>
      </c>
      <c r="U134" s="39">
        <f t="shared" si="49"/>
        <v>0.03</v>
      </c>
      <c r="V134" s="12"/>
      <c r="W134" s="32">
        <f t="shared" si="43"/>
        <v>0</v>
      </c>
      <c r="X134" s="32">
        <f t="shared" si="34"/>
        <v>42000</v>
      </c>
      <c r="Y134" s="32">
        <f t="shared" si="35"/>
        <v>42000</v>
      </c>
      <c r="Z134" s="32">
        <f t="shared" si="36"/>
        <v>42000</v>
      </c>
      <c r="AB134" s="32">
        <f t="shared" si="47"/>
        <v>0</v>
      </c>
      <c r="AC134" s="32">
        <f t="shared" si="40"/>
        <v>0</v>
      </c>
      <c r="AD134" s="32">
        <f t="shared" si="44"/>
        <v>0</v>
      </c>
      <c r="AE134" s="59">
        <f t="shared" si="45"/>
        <v>0</v>
      </c>
      <c r="AF134" s="32">
        <f t="shared" si="50"/>
        <v>0</v>
      </c>
      <c r="AG134" s="40" t="str">
        <f>IF(A134&gt;$D$6,"",SUM($AB$10:AE134)/($Y$10+Y134)*2/A134*12)</f>
        <v/>
      </c>
      <c r="AH134" s="40" t="str">
        <f>IF(A134&gt;$D$6,"",SUM($AF$10:AF134)/($Y$10+Y134)*2/A134*12)</f>
        <v/>
      </c>
      <c r="AI134" s="32">
        <f t="shared" si="51"/>
        <v>0</v>
      </c>
      <c r="AQ134" s="32">
        <f>SUM(AB$10:AB134)</f>
        <v>754616.07882335607</v>
      </c>
      <c r="AR134" s="32">
        <f>SUM(AC$10:AC134)</f>
        <v>-741728.78666842484</v>
      </c>
      <c r="AS134" s="32">
        <f>SUM(AD$10:AD134)</f>
        <v>13860.000000000002</v>
      </c>
      <c r="AT134" s="32">
        <f>SUM(AE$10:AE134)</f>
        <v>236083.75892605007</v>
      </c>
      <c r="AU134" s="32">
        <f>SUM(AF$10:AF134)</f>
        <v>-42000</v>
      </c>
      <c r="AW134" s="32">
        <f t="shared" si="41"/>
        <v>0</v>
      </c>
      <c r="AX134" s="32">
        <f t="shared" si="41"/>
        <v>0</v>
      </c>
      <c r="AY134" s="32">
        <f t="shared" si="41"/>
        <v>0</v>
      </c>
      <c r="AZ134" s="32">
        <f t="shared" si="41"/>
        <v>0</v>
      </c>
      <c r="BA134" s="32">
        <f t="shared" si="30"/>
        <v>42000</v>
      </c>
      <c r="BB134" s="32">
        <f t="shared" si="55"/>
        <v>0</v>
      </c>
      <c r="BC134" s="32"/>
    </row>
    <row r="135" spans="1:55" x14ac:dyDescent="0.25">
      <c r="A135" s="29">
        <v>125</v>
      </c>
      <c r="B135" s="32">
        <f t="shared" si="37"/>
        <v>0</v>
      </c>
      <c r="C135" s="32">
        <f t="shared" si="52"/>
        <v>0</v>
      </c>
      <c r="D135" s="32">
        <f t="shared" si="53"/>
        <v>0</v>
      </c>
      <c r="E135" s="32"/>
      <c r="F135" s="32">
        <f t="shared" si="38"/>
        <v>0</v>
      </c>
      <c r="G135" s="32"/>
      <c r="H135" s="32"/>
      <c r="I135" s="32"/>
      <c r="J135" s="32"/>
      <c r="K135" s="32"/>
      <c r="L135" s="32">
        <f t="shared" si="31"/>
        <v>0</v>
      </c>
      <c r="M135" s="32">
        <f t="shared" si="32"/>
        <v>0</v>
      </c>
      <c r="N135" s="80">
        <v>48000</v>
      </c>
      <c r="O135" s="39">
        <f t="shared" si="33"/>
        <v>0</v>
      </c>
      <c r="P135" s="39">
        <f t="shared" si="54"/>
        <v>0.03</v>
      </c>
      <c r="Q135" s="39">
        <f t="shared" si="39"/>
        <v>0</v>
      </c>
      <c r="R135" s="39">
        <f t="shared" si="42"/>
        <v>0</v>
      </c>
      <c r="S135" s="39">
        <f t="shared" si="48"/>
        <v>0</v>
      </c>
      <c r="T135" s="39">
        <f t="shared" si="46"/>
        <v>0</v>
      </c>
      <c r="U135" s="39">
        <f t="shared" si="49"/>
        <v>0.03</v>
      </c>
      <c r="V135" s="12"/>
      <c r="W135" s="32">
        <f t="shared" si="43"/>
        <v>0</v>
      </c>
      <c r="X135" s="32">
        <f t="shared" si="34"/>
        <v>42000</v>
      </c>
      <c r="Y135" s="32">
        <f t="shared" si="35"/>
        <v>42000</v>
      </c>
      <c r="Z135" s="32">
        <f t="shared" si="36"/>
        <v>42000</v>
      </c>
      <c r="AB135" s="32">
        <f t="shared" si="47"/>
        <v>0</v>
      </c>
      <c r="AC135" s="32">
        <f t="shared" si="40"/>
        <v>0</v>
      </c>
      <c r="AD135" s="32">
        <f t="shared" si="44"/>
        <v>0</v>
      </c>
      <c r="AE135" s="59">
        <f t="shared" si="45"/>
        <v>0</v>
      </c>
      <c r="AF135" s="32">
        <f t="shared" si="50"/>
        <v>0</v>
      </c>
      <c r="AG135" s="40" t="str">
        <f>IF(A135&gt;$D$6,"",SUM($AB$10:AE135)/($Y$10+Y135)*2/A135*12)</f>
        <v/>
      </c>
      <c r="AH135" s="40" t="str">
        <f>IF(A135&gt;$D$6,"",SUM($AF$10:AF135)/($Y$10+Y135)*2/A135*12)</f>
        <v/>
      </c>
      <c r="AI135" s="32">
        <f t="shared" si="51"/>
        <v>0</v>
      </c>
      <c r="AQ135" s="32">
        <f>SUM(AB$10:AB135)</f>
        <v>754616.07882335607</v>
      </c>
      <c r="AR135" s="32">
        <f>SUM(AC$10:AC135)</f>
        <v>-741728.78666842484</v>
      </c>
      <c r="AS135" s="32">
        <f>SUM(AD$10:AD135)</f>
        <v>13860.000000000002</v>
      </c>
      <c r="AT135" s="32">
        <f>SUM(AE$10:AE135)</f>
        <v>236083.75892605007</v>
      </c>
      <c r="AU135" s="32">
        <f>SUM(AF$10:AF135)</f>
        <v>-42000</v>
      </c>
      <c r="AW135" s="32">
        <f t="shared" si="41"/>
        <v>0</v>
      </c>
      <c r="AX135" s="32">
        <f t="shared" si="41"/>
        <v>0</v>
      </c>
      <c r="AY135" s="32">
        <f t="shared" si="41"/>
        <v>0</v>
      </c>
      <c r="AZ135" s="32">
        <f t="shared" si="41"/>
        <v>0</v>
      </c>
      <c r="BA135" s="32">
        <f t="shared" si="30"/>
        <v>42000</v>
      </c>
      <c r="BB135" s="32">
        <f t="shared" si="55"/>
        <v>0</v>
      </c>
      <c r="BC135" s="32"/>
    </row>
    <row r="136" spans="1:55" x14ac:dyDescent="0.25">
      <c r="A136" s="29">
        <v>126</v>
      </c>
      <c r="B136" s="32">
        <f t="shared" si="37"/>
        <v>0</v>
      </c>
      <c r="C136" s="32">
        <f t="shared" si="52"/>
        <v>0</v>
      </c>
      <c r="D136" s="32">
        <f t="shared" si="53"/>
        <v>0</v>
      </c>
      <c r="E136" s="32"/>
      <c r="F136" s="32">
        <f t="shared" si="38"/>
        <v>0</v>
      </c>
      <c r="G136" s="32"/>
      <c r="H136" s="32"/>
      <c r="I136" s="32"/>
      <c r="J136" s="32"/>
      <c r="K136" s="32"/>
      <c r="L136" s="32">
        <f t="shared" si="31"/>
        <v>0</v>
      </c>
      <c r="M136" s="32">
        <f t="shared" si="32"/>
        <v>0</v>
      </c>
      <c r="N136" s="80">
        <v>48030</v>
      </c>
      <c r="O136" s="39">
        <f t="shared" si="33"/>
        <v>0</v>
      </c>
      <c r="P136" s="39">
        <f t="shared" si="54"/>
        <v>0.03</v>
      </c>
      <c r="Q136" s="39">
        <f t="shared" si="39"/>
        <v>0</v>
      </c>
      <c r="R136" s="39">
        <f t="shared" si="42"/>
        <v>0</v>
      </c>
      <c r="S136" s="39">
        <f t="shared" si="48"/>
        <v>0</v>
      </c>
      <c r="T136" s="39">
        <f t="shared" si="46"/>
        <v>0</v>
      </c>
      <c r="U136" s="39">
        <f t="shared" si="49"/>
        <v>0.03</v>
      </c>
      <c r="V136" s="12"/>
      <c r="W136" s="32">
        <f t="shared" si="43"/>
        <v>0</v>
      </c>
      <c r="X136" s="32">
        <f t="shared" si="34"/>
        <v>42000</v>
      </c>
      <c r="Y136" s="32">
        <f t="shared" si="35"/>
        <v>42000</v>
      </c>
      <c r="Z136" s="32">
        <f t="shared" si="36"/>
        <v>42000</v>
      </c>
      <c r="AB136" s="32">
        <f t="shared" si="47"/>
        <v>0</v>
      </c>
      <c r="AC136" s="32">
        <f t="shared" si="40"/>
        <v>0</v>
      </c>
      <c r="AD136" s="32">
        <f t="shared" si="44"/>
        <v>0</v>
      </c>
      <c r="AE136" s="59">
        <f t="shared" si="45"/>
        <v>0</v>
      </c>
      <c r="AF136" s="32">
        <f t="shared" si="50"/>
        <v>0</v>
      </c>
      <c r="AG136" s="40" t="str">
        <f>IF(A136&gt;$D$6,"",SUM($AB$10:AE136)/($Y$10+Y136)*2/A136*12)</f>
        <v/>
      </c>
      <c r="AH136" s="40" t="str">
        <f>IF(A136&gt;$D$6,"",SUM($AF$10:AF136)/($Y$10+Y136)*2/A136*12)</f>
        <v/>
      </c>
      <c r="AI136" s="32">
        <f t="shared" si="51"/>
        <v>0</v>
      </c>
      <c r="AQ136" s="32">
        <f>SUM(AB$10:AB136)</f>
        <v>754616.07882335607</v>
      </c>
      <c r="AR136" s="32">
        <f>SUM(AC$10:AC136)</f>
        <v>-741728.78666842484</v>
      </c>
      <c r="AS136" s="32">
        <f>SUM(AD$10:AD136)</f>
        <v>13860.000000000002</v>
      </c>
      <c r="AT136" s="32">
        <f>SUM(AE$10:AE136)</f>
        <v>236083.75892605007</v>
      </c>
      <c r="AU136" s="32">
        <f>SUM(AF$10:AF136)</f>
        <v>-42000</v>
      </c>
      <c r="AW136" s="32">
        <f t="shared" si="41"/>
        <v>0</v>
      </c>
      <c r="AX136" s="32">
        <f t="shared" si="41"/>
        <v>0</v>
      </c>
      <c r="AY136" s="32">
        <f t="shared" si="41"/>
        <v>0</v>
      </c>
      <c r="AZ136" s="32">
        <f t="shared" si="41"/>
        <v>0</v>
      </c>
      <c r="BA136" s="32">
        <f t="shared" si="30"/>
        <v>42000</v>
      </c>
      <c r="BB136" s="32">
        <f t="shared" si="55"/>
        <v>0</v>
      </c>
      <c r="BC136" s="32"/>
    </row>
    <row r="137" spans="1:55" x14ac:dyDescent="0.25">
      <c r="A137" s="29">
        <v>127</v>
      </c>
      <c r="B137" s="32">
        <f t="shared" si="37"/>
        <v>0</v>
      </c>
      <c r="C137" s="32">
        <f t="shared" si="52"/>
        <v>0</v>
      </c>
      <c r="D137" s="32">
        <f t="shared" si="53"/>
        <v>0</v>
      </c>
      <c r="E137" s="32"/>
      <c r="F137" s="32">
        <f t="shared" si="38"/>
        <v>0</v>
      </c>
      <c r="G137" s="32"/>
      <c r="H137" s="32"/>
      <c r="I137" s="32"/>
      <c r="J137" s="32"/>
      <c r="K137" s="32"/>
      <c r="L137" s="32">
        <f t="shared" si="31"/>
        <v>0</v>
      </c>
      <c r="M137" s="32">
        <f t="shared" si="32"/>
        <v>0</v>
      </c>
      <c r="N137" s="80">
        <v>48061</v>
      </c>
      <c r="O137" s="39">
        <f t="shared" si="33"/>
        <v>0</v>
      </c>
      <c r="P137" s="39">
        <f t="shared" si="54"/>
        <v>0.03</v>
      </c>
      <c r="Q137" s="39">
        <f t="shared" si="39"/>
        <v>0</v>
      </c>
      <c r="R137" s="39">
        <f t="shared" si="42"/>
        <v>0</v>
      </c>
      <c r="S137" s="39">
        <f t="shared" si="48"/>
        <v>0</v>
      </c>
      <c r="T137" s="39">
        <f t="shared" si="46"/>
        <v>0</v>
      </c>
      <c r="U137" s="39">
        <f t="shared" si="49"/>
        <v>0.03</v>
      </c>
      <c r="V137" s="12"/>
      <c r="W137" s="32">
        <f t="shared" si="43"/>
        <v>0</v>
      </c>
      <c r="X137" s="32">
        <f t="shared" si="34"/>
        <v>42000</v>
      </c>
      <c r="Y137" s="32">
        <f t="shared" si="35"/>
        <v>42000</v>
      </c>
      <c r="Z137" s="32">
        <f t="shared" si="36"/>
        <v>42000</v>
      </c>
      <c r="AB137" s="32">
        <f t="shared" si="47"/>
        <v>0</v>
      </c>
      <c r="AC137" s="32">
        <f t="shared" si="40"/>
        <v>0</v>
      </c>
      <c r="AD137" s="32">
        <f t="shared" si="44"/>
        <v>0</v>
      </c>
      <c r="AE137" s="59">
        <f t="shared" si="45"/>
        <v>0</v>
      </c>
      <c r="AF137" s="32">
        <f t="shared" si="50"/>
        <v>0</v>
      </c>
      <c r="AG137" s="40" t="str">
        <f>IF(A137&gt;$D$6,"",SUM($AB$10:AE137)/($Y$10+Y137)*2/A137*12)</f>
        <v/>
      </c>
      <c r="AH137" s="40" t="str">
        <f>IF(A137&gt;$D$6,"",SUM($AF$10:AF137)/($Y$10+Y137)*2/A137*12)</f>
        <v/>
      </c>
      <c r="AI137" s="32">
        <f t="shared" si="51"/>
        <v>0</v>
      </c>
      <c r="AQ137" s="32">
        <f>SUM(AB$10:AB137)</f>
        <v>754616.07882335607</v>
      </c>
      <c r="AR137" s="32">
        <f>SUM(AC$10:AC137)</f>
        <v>-741728.78666842484</v>
      </c>
      <c r="AS137" s="32">
        <f>SUM(AD$10:AD137)</f>
        <v>13860.000000000002</v>
      </c>
      <c r="AT137" s="32">
        <f>SUM(AE$10:AE137)</f>
        <v>236083.75892605007</v>
      </c>
      <c r="AU137" s="32">
        <f>SUM(AF$10:AF137)</f>
        <v>-42000</v>
      </c>
      <c r="AW137" s="32">
        <f t="shared" si="41"/>
        <v>0</v>
      </c>
      <c r="AX137" s="32">
        <f t="shared" si="41"/>
        <v>0</v>
      </c>
      <c r="AY137" s="32">
        <f t="shared" si="41"/>
        <v>0</v>
      </c>
      <c r="AZ137" s="32">
        <f t="shared" si="41"/>
        <v>0</v>
      </c>
      <c r="BA137" s="32">
        <f t="shared" si="41"/>
        <v>42000</v>
      </c>
      <c r="BB137" s="32">
        <f t="shared" si="55"/>
        <v>0</v>
      </c>
      <c r="BC137" s="32"/>
    </row>
    <row r="138" spans="1:55" x14ac:dyDescent="0.25">
      <c r="A138" s="29">
        <v>128</v>
      </c>
      <c r="B138" s="32">
        <f t="shared" si="37"/>
        <v>0</v>
      </c>
      <c r="C138" s="32">
        <f t="shared" si="52"/>
        <v>0</v>
      </c>
      <c r="D138" s="32">
        <f t="shared" si="53"/>
        <v>0</v>
      </c>
      <c r="E138" s="32"/>
      <c r="F138" s="32">
        <f t="shared" si="38"/>
        <v>0</v>
      </c>
      <c r="G138" s="32"/>
      <c r="H138" s="32"/>
      <c r="I138" s="32"/>
      <c r="J138" s="32"/>
      <c r="K138" s="32"/>
      <c r="L138" s="32">
        <f t="shared" ref="L138:L201" si="56">SUM(C138:I138)</f>
        <v>0</v>
      </c>
      <c r="M138" s="32">
        <f t="shared" ref="M138:M201" si="57">SUM(C138:F138)+G138*$J$2+H138*$J$4+J138</f>
        <v>0</v>
      </c>
      <c r="N138" s="80">
        <v>48092</v>
      </c>
      <c r="O138" s="39">
        <f t="shared" ref="O138:O201" si="58">B138/$D$3</f>
        <v>0</v>
      </c>
      <c r="P138" s="39">
        <f t="shared" si="54"/>
        <v>0.03</v>
      </c>
      <c r="Q138" s="39">
        <f t="shared" si="39"/>
        <v>0</v>
      </c>
      <c r="R138" s="39">
        <f t="shared" si="42"/>
        <v>0</v>
      </c>
      <c r="S138" s="39">
        <f t="shared" si="48"/>
        <v>0</v>
      </c>
      <c r="T138" s="39">
        <f t="shared" si="46"/>
        <v>0</v>
      </c>
      <c r="U138" s="39">
        <f t="shared" si="49"/>
        <v>0.03</v>
      </c>
      <c r="V138" s="12"/>
      <c r="W138" s="32">
        <f t="shared" si="43"/>
        <v>0</v>
      </c>
      <c r="X138" s="32">
        <f t="shared" ref="X138:X201" si="59">U138*$D$3</f>
        <v>42000</v>
      </c>
      <c r="Y138" s="32">
        <f t="shared" ref="Y138:Y201" si="60">X138+W138</f>
        <v>42000</v>
      </c>
      <c r="Z138" s="32">
        <f t="shared" ref="Z138:Z201" si="61">(Q138*$X$2+R138*$X$3+S138*$X$4+T138*$X$5+U138*$X$6)*$D$3</f>
        <v>42000</v>
      </c>
      <c r="AB138" s="32">
        <f t="shared" si="47"/>
        <v>0</v>
      </c>
      <c r="AC138" s="32">
        <f t="shared" si="40"/>
        <v>0</v>
      </c>
      <c r="AD138" s="32">
        <f t="shared" si="44"/>
        <v>0</v>
      </c>
      <c r="AE138" s="59">
        <f t="shared" si="45"/>
        <v>0</v>
      </c>
      <c r="AF138" s="32">
        <f t="shared" si="50"/>
        <v>0</v>
      </c>
      <c r="AG138" s="40" t="str">
        <f>IF(A138&gt;$D$6,"",SUM($AB$10:AE138)/($Y$10+Y138)*2/A138*12)</f>
        <v/>
      </c>
      <c r="AH138" s="40" t="str">
        <f>IF(A138&gt;$D$6,"",SUM($AF$10:AF138)/($Y$10+Y138)*2/A138*12)</f>
        <v/>
      </c>
      <c r="AI138" s="32">
        <f t="shared" si="51"/>
        <v>0</v>
      </c>
      <c r="AQ138" s="32">
        <f>SUM(AB$10:AB138)</f>
        <v>754616.07882335607</v>
      </c>
      <c r="AR138" s="32">
        <f>SUM(AC$10:AC138)</f>
        <v>-741728.78666842484</v>
      </c>
      <c r="AS138" s="32">
        <f>SUM(AD$10:AD138)</f>
        <v>13860.000000000002</v>
      </c>
      <c r="AT138" s="32">
        <f>SUM(AE$10:AE138)</f>
        <v>236083.75892605007</v>
      </c>
      <c r="AU138" s="32">
        <f>SUM(AF$10:AF138)</f>
        <v>-42000</v>
      </c>
      <c r="AW138" s="32">
        <f t="shared" si="41"/>
        <v>0</v>
      </c>
      <c r="AX138" s="32">
        <f t="shared" si="41"/>
        <v>0</v>
      </c>
      <c r="AY138" s="32">
        <f t="shared" ref="AY138:BA201" si="62">S138*$D$3</f>
        <v>0</v>
      </c>
      <c r="AZ138" s="32">
        <f t="shared" si="62"/>
        <v>0</v>
      </c>
      <c r="BA138" s="32">
        <f t="shared" si="62"/>
        <v>42000</v>
      </c>
      <c r="BB138" s="32">
        <f t="shared" si="55"/>
        <v>0</v>
      </c>
      <c r="BC138" s="32"/>
    </row>
    <row r="139" spans="1:55" x14ac:dyDescent="0.25">
      <c r="A139" s="29">
        <v>129</v>
      </c>
      <c r="B139" s="32">
        <f t="shared" ref="B139:B202" si="63">B138-C139</f>
        <v>0</v>
      </c>
      <c r="C139" s="32">
        <f t="shared" si="52"/>
        <v>0</v>
      </c>
      <c r="D139" s="32">
        <f t="shared" si="53"/>
        <v>0</v>
      </c>
      <c r="E139" s="32"/>
      <c r="F139" s="32">
        <f t="shared" ref="F139:F202" si="64">IF(B139&gt;0,$D$3*$G$4,0)</f>
        <v>0</v>
      </c>
      <c r="G139" s="32"/>
      <c r="H139" s="32"/>
      <c r="I139" s="32"/>
      <c r="J139" s="32"/>
      <c r="K139" s="32"/>
      <c r="L139" s="32">
        <f t="shared" si="56"/>
        <v>0</v>
      </c>
      <c r="M139" s="32">
        <f t="shared" si="57"/>
        <v>0</v>
      </c>
      <c r="N139" s="80">
        <v>48122</v>
      </c>
      <c r="O139" s="39">
        <f t="shared" si="58"/>
        <v>0</v>
      </c>
      <c r="P139" s="39">
        <f t="shared" si="54"/>
        <v>0.03</v>
      </c>
      <c r="Q139" s="39">
        <f t="shared" ref="Q139:Q202" si="65">IFERROR((Q138+R138*(1-$T$3)+S138*(1-$T$4)+T138*(1-$T$5))*(O139/O138)-R139,0)</f>
        <v>0</v>
      </c>
      <c r="R139" s="39">
        <f t="shared" si="42"/>
        <v>0</v>
      </c>
      <c r="S139" s="39">
        <f t="shared" si="48"/>
        <v>0</v>
      </c>
      <c r="T139" s="39">
        <f t="shared" si="46"/>
        <v>0</v>
      </c>
      <c r="U139" s="39">
        <f t="shared" si="49"/>
        <v>0.03</v>
      </c>
      <c r="V139" s="12"/>
      <c r="W139" s="32">
        <f t="shared" si="43"/>
        <v>0</v>
      </c>
      <c r="X139" s="32">
        <f t="shared" si="59"/>
        <v>42000</v>
      </c>
      <c r="Y139" s="32">
        <f t="shared" si="60"/>
        <v>42000</v>
      </c>
      <c r="Z139" s="32">
        <f t="shared" si="61"/>
        <v>42000</v>
      </c>
      <c r="AB139" s="32">
        <f t="shared" si="47"/>
        <v>0</v>
      </c>
      <c r="AC139" s="32">
        <f t="shared" ref="AC139:AC202" si="66">-(Q138*(1-$X$2)+R138*(1-$X$3)+S138*(1-$X$4)+T138*(1-$X$5)+U138*(1-$X$6))*$D$3*$AD$2/12</f>
        <v>0</v>
      </c>
      <c r="AD139" s="32">
        <f t="shared" si="44"/>
        <v>0</v>
      </c>
      <c r="AE139" s="59">
        <f t="shared" si="45"/>
        <v>0</v>
      </c>
      <c r="AF139" s="32">
        <f t="shared" si="50"/>
        <v>0</v>
      </c>
      <c r="AG139" s="40" t="str">
        <f>IF(A139&gt;$D$6,"",SUM($AB$10:AE139)/($Y$10+Y139)*2/A139*12)</f>
        <v/>
      </c>
      <c r="AH139" s="40" t="str">
        <f>IF(A139&gt;$D$6,"",SUM($AF$10:AF139)/($Y$10+Y139)*2/A139*12)</f>
        <v/>
      </c>
      <c r="AI139" s="32">
        <f t="shared" si="51"/>
        <v>0</v>
      </c>
      <c r="AQ139" s="32">
        <f>SUM(AB$10:AB139)</f>
        <v>754616.07882335607</v>
      </c>
      <c r="AR139" s="32">
        <f>SUM(AC$10:AC139)</f>
        <v>-741728.78666842484</v>
      </c>
      <c r="AS139" s="32">
        <f>SUM(AD$10:AD139)</f>
        <v>13860.000000000002</v>
      </c>
      <c r="AT139" s="32">
        <f>SUM(AE$10:AE139)</f>
        <v>236083.75892605007</v>
      </c>
      <c r="AU139" s="32">
        <f>SUM(AF$10:AF139)</f>
        <v>-42000</v>
      </c>
      <c r="AW139" s="32">
        <f t="shared" ref="AW139:BA202" si="67">Q139*$D$3</f>
        <v>0</v>
      </c>
      <c r="AX139" s="32">
        <f t="shared" si="67"/>
        <v>0</v>
      </c>
      <c r="AY139" s="32">
        <f t="shared" si="62"/>
        <v>0</v>
      </c>
      <c r="AZ139" s="32">
        <f t="shared" si="62"/>
        <v>0</v>
      </c>
      <c r="BA139" s="32">
        <f t="shared" si="62"/>
        <v>42000</v>
      </c>
      <c r="BB139" s="32">
        <f t="shared" si="55"/>
        <v>0</v>
      </c>
      <c r="BC139" s="32"/>
    </row>
    <row r="140" spans="1:55" x14ac:dyDescent="0.25">
      <c r="A140" s="29">
        <v>130</v>
      </c>
      <c r="B140" s="32">
        <f t="shared" si="63"/>
        <v>0</v>
      </c>
      <c r="C140" s="32">
        <f t="shared" si="52"/>
        <v>0</v>
      </c>
      <c r="D140" s="32">
        <f t="shared" si="53"/>
        <v>0</v>
      </c>
      <c r="E140" s="32"/>
      <c r="F140" s="32">
        <f t="shared" si="64"/>
        <v>0</v>
      </c>
      <c r="G140" s="32"/>
      <c r="H140" s="32"/>
      <c r="I140" s="32"/>
      <c r="J140" s="32"/>
      <c r="K140" s="32"/>
      <c r="L140" s="32">
        <f t="shared" si="56"/>
        <v>0</v>
      </c>
      <c r="M140" s="32">
        <f t="shared" si="57"/>
        <v>0</v>
      </c>
      <c r="N140" s="80">
        <v>48153</v>
      </c>
      <c r="O140" s="39">
        <f t="shared" si="58"/>
        <v>0</v>
      </c>
      <c r="P140" s="39">
        <f t="shared" si="54"/>
        <v>0.03</v>
      </c>
      <c r="Q140" s="39">
        <f t="shared" si="65"/>
        <v>0</v>
      </c>
      <c r="R140" s="39">
        <f t="shared" ref="R140:R203" si="68">IF(A140&gt;=$D$6,0,S141/$T$3)</f>
        <v>0</v>
      </c>
      <c r="S140" s="39">
        <f t="shared" si="48"/>
        <v>0</v>
      </c>
      <c r="T140" s="39">
        <f t="shared" si="46"/>
        <v>0</v>
      </c>
      <c r="U140" s="39">
        <f t="shared" si="49"/>
        <v>0.03</v>
      </c>
      <c r="V140" s="12"/>
      <c r="W140" s="32">
        <f t="shared" ref="W140:W203" si="69">SUM(Q140:T140)*$D$3</f>
        <v>0</v>
      </c>
      <c r="X140" s="32">
        <f t="shared" si="59"/>
        <v>42000</v>
      </c>
      <c r="Y140" s="32">
        <f t="shared" si="60"/>
        <v>42000</v>
      </c>
      <c r="Z140" s="32">
        <f t="shared" si="61"/>
        <v>42000</v>
      </c>
      <c r="AB140" s="32">
        <f t="shared" si="47"/>
        <v>0</v>
      </c>
      <c r="AC140" s="32">
        <f t="shared" si="66"/>
        <v>0</v>
      </c>
      <c r="AD140" s="32">
        <f t="shared" ref="AD140:AD203" si="70">IFERROR((E140+F140)*(Q140*(1-$X$2)+R140*(1-$X$3)+S140*(1-$X$4)+T140*(1-$X$5)+U140*(1-$X$6))/O140,0)</f>
        <v>0</v>
      </c>
      <c r="AE140" s="59">
        <f t="shared" ref="AE140:AE203" si="71">IFERROR((G140*$J$2+H140*$J$4+J140)*(Q140*(1-$X$2)+R140*(1-$X$3)+S140*(1-$X$4)+T140*(1-$X$5)+U140*(1-$X$6))/O140,0)</f>
        <v>0</v>
      </c>
      <c r="AF140" s="32">
        <f t="shared" si="50"/>
        <v>0</v>
      </c>
      <c r="AG140" s="40" t="str">
        <f>IF(A140&gt;$D$6,"",SUM($AB$10:AE140)/($Y$10+Y140)*2/A140*12)</f>
        <v/>
      </c>
      <c r="AH140" s="40" t="str">
        <f>IF(A140&gt;$D$6,"",SUM($AF$10:AF140)/($Y$10+Y140)*2/A140*12)</f>
        <v/>
      </c>
      <c r="AI140" s="32">
        <f t="shared" si="51"/>
        <v>0</v>
      </c>
      <c r="AQ140" s="32">
        <f>SUM(AB$10:AB140)</f>
        <v>754616.07882335607</v>
      </c>
      <c r="AR140" s="32">
        <f>SUM(AC$10:AC140)</f>
        <v>-741728.78666842484</v>
      </c>
      <c r="AS140" s="32">
        <f>SUM(AD$10:AD140)</f>
        <v>13860.000000000002</v>
      </c>
      <c r="AT140" s="32">
        <f>SUM(AE$10:AE140)</f>
        <v>236083.75892605007</v>
      </c>
      <c r="AU140" s="32">
        <f>SUM(AF$10:AF140)</f>
        <v>-42000</v>
      </c>
      <c r="AW140" s="32">
        <f t="shared" si="67"/>
        <v>0</v>
      </c>
      <c r="AX140" s="32">
        <f t="shared" si="67"/>
        <v>0</v>
      </c>
      <c r="AY140" s="32">
        <f t="shared" si="62"/>
        <v>0</v>
      </c>
      <c r="AZ140" s="32">
        <f t="shared" si="62"/>
        <v>0</v>
      </c>
      <c r="BA140" s="32">
        <f t="shared" si="62"/>
        <v>42000</v>
      </c>
      <c r="BB140" s="32">
        <f t="shared" si="55"/>
        <v>0</v>
      </c>
      <c r="BC140" s="32"/>
    </row>
    <row r="141" spans="1:55" x14ac:dyDescent="0.25">
      <c r="A141" s="29">
        <v>131</v>
      </c>
      <c r="B141" s="32">
        <f t="shared" si="63"/>
        <v>0</v>
      </c>
      <c r="C141" s="32">
        <f t="shared" si="52"/>
        <v>0</v>
      </c>
      <c r="D141" s="32">
        <f t="shared" si="53"/>
        <v>0</v>
      </c>
      <c r="E141" s="32"/>
      <c r="F141" s="32">
        <f t="shared" si="64"/>
        <v>0</v>
      </c>
      <c r="G141" s="32"/>
      <c r="H141" s="32"/>
      <c r="I141" s="32"/>
      <c r="J141" s="32"/>
      <c r="K141" s="32"/>
      <c r="L141" s="32">
        <f t="shared" si="56"/>
        <v>0</v>
      </c>
      <c r="M141" s="32">
        <f t="shared" si="57"/>
        <v>0</v>
      </c>
      <c r="N141" s="80">
        <v>48183</v>
      </c>
      <c r="O141" s="39">
        <f t="shared" si="58"/>
        <v>0</v>
      </c>
      <c r="P141" s="39">
        <f t="shared" si="54"/>
        <v>0.03</v>
      </c>
      <c r="Q141" s="39">
        <f t="shared" si="65"/>
        <v>0</v>
      </c>
      <c r="R141" s="39">
        <f t="shared" si="68"/>
        <v>0</v>
      </c>
      <c r="S141" s="39">
        <f t="shared" si="48"/>
        <v>0</v>
      </c>
      <c r="T141" s="39">
        <f t="shared" ref="T141:T204" si="72">IF(A141&gt;=$D$6,0,(U142-U141)/$T$5)</f>
        <v>0</v>
      </c>
      <c r="U141" s="39">
        <f t="shared" si="49"/>
        <v>0.03</v>
      </c>
      <c r="V141" s="12"/>
      <c r="W141" s="32">
        <f t="shared" si="69"/>
        <v>0</v>
      </c>
      <c r="X141" s="32">
        <f t="shared" si="59"/>
        <v>42000</v>
      </c>
      <c r="Y141" s="32">
        <f t="shared" si="60"/>
        <v>42000</v>
      </c>
      <c r="Z141" s="32">
        <f t="shared" si="61"/>
        <v>42000</v>
      </c>
      <c r="AB141" s="32">
        <f t="shared" ref="AB141:AB204" si="73">IFERROR(D141/O140*(Q140*(1-$X$2)+R140*(1-$X$3)+S140*(1-$X$4)+T140*(1-$X$5)+U140*(1-$X$6)),0)</f>
        <v>0</v>
      </c>
      <c r="AC141" s="32">
        <f t="shared" si="66"/>
        <v>0</v>
      </c>
      <c r="AD141" s="32">
        <f t="shared" si="70"/>
        <v>0</v>
      </c>
      <c r="AE141" s="59">
        <f t="shared" si="71"/>
        <v>0</v>
      </c>
      <c r="AF141" s="32">
        <f t="shared" si="50"/>
        <v>0</v>
      </c>
      <c r="AG141" s="40" t="str">
        <f>IF(A141&gt;$D$6,"",SUM($AB$10:AE141)/($Y$10+Y141)*2/A141*12)</f>
        <v/>
      </c>
      <c r="AH141" s="40" t="str">
        <f>IF(A141&gt;$D$6,"",SUM($AF$10:AF141)/($Y$10+Y141)*2/A141*12)</f>
        <v/>
      </c>
      <c r="AI141" s="32">
        <f t="shared" si="51"/>
        <v>0</v>
      </c>
      <c r="AQ141" s="32">
        <f>SUM(AB$10:AB141)</f>
        <v>754616.07882335607</v>
      </c>
      <c r="AR141" s="32">
        <f>SUM(AC$10:AC141)</f>
        <v>-741728.78666842484</v>
      </c>
      <c r="AS141" s="32">
        <f>SUM(AD$10:AD141)</f>
        <v>13860.000000000002</v>
      </c>
      <c r="AT141" s="32">
        <f>SUM(AE$10:AE141)</f>
        <v>236083.75892605007</v>
      </c>
      <c r="AU141" s="32">
        <f>SUM(AF$10:AF141)</f>
        <v>-42000</v>
      </c>
      <c r="AW141" s="32">
        <f t="shared" si="67"/>
        <v>0</v>
      </c>
      <c r="AX141" s="32">
        <f t="shared" si="67"/>
        <v>0</v>
      </c>
      <c r="AY141" s="32">
        <f t="shared" si="62"/>
        <v>0</v>
      </c>
      <c r="AZ141" s="32">
        <f t="shared" si="62"/>
        <v>0</v>
      </c>
      <c r="BA141" s="32">
        <f t="shared" si="62"/>
        <v>42000</v>
      </c>
      <c r="BB141" s="32">
        <f t="shared" si="55"/>
        <v>0</v>
      </c>
      <c r="BC141" s="32"/>
    </row>
    <row r="142" spans="1:55" x14ac:dyDescent="0.25">
      <c r="A142" s="29">
        <v>132</v>
      </c>
      <c r="B142" s="32">
        <f t="shared" si="63"/>
        <v>0</v>
      </c>
      <c r="C142" s="32">
        <f t="shared" si="52"/>
        <v>0</v>
      </c>
      <c r="D142" s="32">
        <f t="shared" si="53"/>
        <v>0</v>
      </c>
      <c r="E142" s="32"/>
      <c r="F142" s="32">
        <f t="shared" si="64"/>
        <v>0</v>
      </c>
      <c r="G142" s="67">
        <f>IF(B142&gt;0,B142*$J$1,0)</f>
        <v>0</v>
      </c>
      <c r="H142" s="32"/>
      <c r="I142" s="32"/>
      <c r="J142" s="32"/>
      <c r="K142" s="32"/>
      <c r="L142" s="32">
        <f t="shared" si="56"/>
        <v>0</v>
      </c>
      <c r="M142" s="32">
        <f t="shared" si="57"/>
        <v>0</v>
      </c>
      <c r="N142" s="80">
        <v>48214</v>
      </c>
      <c r="O142" s="39">
        <f t="shared" si="58"/>
        <v>0</v>
      </c>
      <c r="P142" s="39">
        <f t="shared" si="54"/>
        <v>0.03</v>
      </c>
      <c r="Q142" s="39">
        <f t="shared" si="65"/>
        <v>0</v>
      </c>
      <c r="R142" s="39">
        <f t="shared" si="68"/>
        <v>0</v>
      </c>
      <c r="S142" s="39">
        <f t="shared" ref="S142:S205" si="74">IF(A142&gt;=$D$6,0,T143/$T$4)</f>
        <v>0</v>
      </c>
      <c r="T142" s="39">
        <f t="shared" si="72"/>
        <v>0</v>
      </c>
      <c r="U142" s="39">
        <f t="shared" ref="U142:U205" si="75">IF($A142&gt;D$6,Q$4,IF($A142&lt;3,0,Q$4*LN($A142-2)/LN(D$6-2)))</f>
        <v>0.03</v>
      </c>
      <c r="V142" s="12"/>
      <c r="W142" s="32">
        <f t="shared" si="69"/>
        <v>0</v>
      </c>
      <c r="X142" s="32">
        <f t="shared" si="59"/>
        <v>42000</v>
      </c>
      <c r="Y142" s="32">
        <f t="shared" si="60"/>
        <v>42000</v>
      </c>
      <c r="Z142" s="32">
        <f t="shared" si="61"/>
        <v>42000</v>
      </c>
      <c r="AB142" s="32">
        <f t="shared" si="73"/>
        <v>0</v>
      </c>
      <c r="AC142" s="32">
        <f t="shared" si="66"/>
        <v>0</v>
      </c>
      <c r="AD142" s="32">
        <f t="shared" si="70"/>
        <v>0</v>
      </c>
      <c r="AE142" s="59">
        <f t="shared" si="71"/>
        <v>0</v>
      </c>
      <c r="AF142" s="32">
        <f t="shared" ref="AF142:AF205" si="76">-(Z142-Z141)</f>
        <v>0</v>
      </c>
      <c r="AG142" s="40" t="str">
        <f>IF(A142&gt;$D$6,"",SUM($AB$10:AE142)/($Y$10+Y142)*2/A142*12)</f>
        <v/>
      </c>
      <c r="AH142" s="40" t="str">
        <f>IF(A142&gt;$D$6,"",SUM($AF$10:AF142)/($Y$10+Y142)*2/A142*12)</f>
        <v/>
      </c>
      <c r="AI142" s="32">
        <f t="shared" ref="AI142:AI205" si="77">Y141-Y142+AB142+AD142+AE142</f>
        <v>0</v>
      </c>
      <c r="AQ142" s="32">
        <f>SUM(AB$10:AB142)</f>
        <v>754616.07882335607</v>
      </c>
      <c r="AR142" s="32">
        <f>SUM(AC$10:AC142)</f>
        <v>-741728.78666842484</v>
      </c>
      <c r="AS142" s="32">
        <f>SUM(AD$10:AD142)</f>
        <v>13860.000000000002</v>
      </c>
      <c r="AT142" s="32">
        <f>SUM(AE$10:AE142)</f>
        <v>236083.75892605007</v>
      </c>
      <c r="AU142" s="32">
        <f>SUM(AF$10:AF142)</f>
        <v>-42000</v>
      </c>
      <c r="AW142" s="32">
        <f t="shared" si="67"/>
        <v>0</v>
      </c>
      <c r="AX142" s="32">
        <f t="shared" si="67"/>
        <v>0</v>
      </c>
      <c r="AY142" s="32">
        <f t="shared" si="62"/>
        <v>0</v>
      </c>
      <c r="AZ142" s="32">
        <f t="shared" si="62"/>
        <v>0</v>
      </c>
      <c r="BA142" s="32">
        <f t="shared" si="62"/>
        <v>42000</v>
      </c>
      <c r="BB142" s="32">
        <f t="shared" si="55"/>
        <v>0</v>
      </c>
      <c r="BC142" s="32"/>
    </row>
    <row r="143" spans="1:55" x14ac:dyDescent="0.25">
      <c r="A143" s="29">
        <v>133</v>
      </c>
      <c r="B143" s="32">
        <f t="shared" si="63"/>
        <v>0</v>
      </c>
      <c r="C143" s="32">
        <f t="shared" si="52"/>
        <v>0</v>
      </c>
      <c r="D143" s="32">
        <f t="shared" si="53"/>
        <v>0</v>
      </c>
      <c r="E143" s="32"/>
      <c r="F143" s="32">
        <f t="shared" si="64"/>
        <v>0</v>
      </c>
      <c r="G143" s="32"/>
      <c r="H143" s="32"/>
      <c r="I143" s="32"/>
      <c r="J143" s="32"/>
      <c r="K143" s="32"/>
      <c r="L143" s="32">
        <f t="shared" si="56"/>
        <v>0</v>
      </c>
      <c r="M143" s="32">
        <f t="shared" si="57"/>
        <v>0</v>
      </c>
      <c r="N143" s="80">
        <v>48245</v>
      </c>
      <c r="O143" s="39">
        <f t="shared" si="58"/>
        <v>0</v>
      </c>
      <c r="P143" s="39">
        <f t="shared" si="54"/>
        <v>0.03</v>
      </c>
      <c r="Q143" s="39">
        <f t="shared" si="65"/>
        <v>0</v>
      </c>
      <c r="R143" s="39">
        <f t="shared" si="68"/>
        <v>0</v>
      </c>
      <c r="S143" s="39">
        <f t="shared" si="74"/>
        <v>0</v>
      </c>
      <c r="T143" s="39">
        <f t="shared" si="72"/>
        <v>0</v>
      </c>
      <c r="U143" s="39">
        <f t="shared" si="75"/>
        <v>0.03</v>
      </c>
      <c r="V143" s="12"/>
      <c r="W143" s="32">
        <f t="shared" si="69"/>
        <v>0</v>
      </c>
      <c r="X143" s="32">
        <f t="shared" si="59"/>
        <v>42000</v>
      </c>
      <c r="Y143" s="32">
        <f t="shared" si="60"/>
        <v>42000</v>
      </c>
      <c r="Z143" s="32">
        <f t="shared" si="61"/>
        <v>42000</v>
      </c>
      <c r="AB143" s="32">
        <f t="shared" si="73"/>
        <v>0</v>
      </c>
      <c r="AC143" s="32">
        <f t="shared" si="66"/>
        <v>0</v>
      </c>
      <c r="AD143" s="32">
        <f t="shared" si="70"/>
        <v>0</v>
      </c>
      <c r="AE143" s="59">
        <f t="shared" si="71"/>
        <v>0</v>
      </c>
      <c r="AF143" s="32">
        <f t="shared" si="76"/>
        <v>0</v>
      </c>
      <c r="AG143" s="40" t="str">
        <f>IF(A143&gt;$D$6,"",SUM($AB$10:AE143)/($Y$10+Y143)*2/A143*12)</f>
        <v/>
      </c>
      <c r="AH143" s="40" t="str">
        <f>IF(A143&gt;$D$6,"",SUM($AF$10:AF143)/($Y$10+Y143)*2/A143*12)</f>
        <v/>
      </c>
      <c r="AI143" s="32">
        <f t="shared" si="77"/>
        <v>0</v>
      </c>
      <c r="AQ143" s="32">
        <f>SUM(AB$10:AB143)</f>
        <v>754616.07882335607</v>
      </c>
      <c r="AR143" s="32">
        <f>SUM(AC$10:AC143)</f>
        <v>-741728.78666842484</v>
      </c>
      <c r="AS143" s="32">
        <f>SUM(AD$10:AD143)</f>
        <v>13860.000000000002</v>
      </c>
      <c r="AT143" s="32">
        <f>SUM(AE$10:AE143)</f>
        <v>236083.75892605007</v>
      </c>
      <c r="AU143" s="32">
        <f>SUM(AF$10:AF143)</f>
        <v>-42000</v>
      </c>
      <c r="AW143" s="32">
        <f t="shared" si="67"/>
        <v>0</v>
      </c>
      <c r="AX143" s="32">
        <f t="shared" si="67"/>
        <v>0</v>
      </c>
      <c r="AY143" s="32">
        <f t="shared" si="62"/>
        <v>0</v>
      </c>
      <c r="AZ143" s="32">
        <f t="shared" si="62"/>
        <v>0</v>
      </c>
      <c r="BA143" s="32">
        <f t="shared" si="62"/>
        <v>42000</v>
      </c>
      <c r="BB143" s="32">
        <f t="shared" si="55"/>
        <v>0</v>
      </c>
      <c r="BC143" s="32"/>
    </row>
    <row r="144" spans="1:55" x14ac:dyDescent="0.25">
      <c r="A144" s="29">
        <v>134</v>
      </c>
      <c r="B144" s="32">
        <f t="shared" si="63"/>
        <v>0</v>
      </c>
      <c r="C144" s="32">
        <f t="shared" si="52"/>
        <v>0</v>
      </c>
      <c r="D144" s="32">
        <f t="shared" si="53"/>
        <v>0</v>
      </c>
      <c r="E144" s="32"/>
      <c r="F144" s="32">
        <f t="shared" si="64"/>
        <v>0</v>
      </c>
      <c r="G144" s="45"/>
      <c r="H144" s="32"/>
      <c r="I144" s="32"/>
      <c r="J144" s="32"/>
      <c r="K144" s="32"/>
      <c r="L144" s="32">
        <f t="shared" si="56"/>
        <v>0</v>
      </c>
      <c r="M144" s="32">
        <f t="shared" si="57"/>
        <v>0</v>
      </c>
      <c r="N144" s="80">
        <v>48274</v>
      </c>
      <c r="O144" s="39">
        <f t="shared" si="58"/>
        <v>0</v>
      </c>
      <c r="P144" s="39">
        <f t="shared" si="54"/>
        <v>0.03</v>
      </c>
      <c r="Q144" s="39">
        <f t="shared" si="65"/>
        <v>0</v>
      </c>
      <c r="R144" s="39">
        <f t="shared" si="68"/>
        <v>0</v>
      </c>
      <c r="S144" s="39">
        <f t="shared" si="74"/>
        <v>0</v>
      </c>
      <c r="T144" s="39">
        <f t="shared" si="72"/>
        <v>0</v>
      </c>
      <c r="U144" s="39">
        <f t="shared" si="75"/>
        <v>0.03</v>
      </c>
      <c r="V144" s="12"/>
      <c r="W144" s="32">
        <f t="shared" si="69"/>
        <v>0</v>
      </c>
      <c r="X144" s="32">
        <f t="shared" si="59"/>
        <v>42000</v>
      </c>
      <c r="Y144" s="32">
        <f t="shared" si="60"/>
        <v>42000</v>
      </c>
      <c r="Z144" s="32">
        <f t="shared" si="61"/>
        <v>42000</v>
      </c>
      <c r="AB144" s="32">
        <f t="shared" si="73"/>
        <v>0</v>
      </c>
      <c r="AC144" s="32">
        <f t="shared" si="66"/>
        <v>0</v>
      </c>
      <c r="AD144" s="32">
        <f t="shared" si="70"/>
        <v>0</v>
      </c>
      <c r="AE144" s="59">
        <f t="shared" si="71"/>
        <v>0</v>
      </c>
      <c r="AF144" s="32">
        <f t="shared" si="76"/>
        <v>0</v>
      </c>
      <c r="AG144" s="40" t="str">
        <f>IF(A144&gt;$D$6,"",SUM($AB$10:AE144)/($Y$10+Y144)*2/A144*12)</f>
        <v/>
      </c>
      <c r="AH144" s="40" t="str">
        <f>IF(A144&gt;$D$6,"",SUM($AF$10:AF144)/($Y$10+Y144)*2/A144*12)</f>
        <v/>
      </c>
      <c r="AI144" s="32">
        <f t="shared" si="77"/>
        <v>0</v>
      </c>
      <c r="AQ144" s="32">
        <f>SUM(AB$10:AB144)</f>
        <v>754616.07882335607</v>
      </c>
      <c r="AR144" s="32">
        <f>SUM(AC$10:AC144)</f>
        <v>-741728.78666842484</v>
      </c>
      <c r="AS144" s="32">
        <f>SUM(AD$10:AD144)</f>
        <v>13860.000000000002</v>
      </c>
      <c r="AT144" s="32">
        <f>SUM(AE$10:AE144)</f>
        <v>236083.75892605007</v>
      </c>
      <c r="AU144" s="32">
        <f>SUM(AF$10:AF144)</f>
        <v>-42000</v>
      </c>
      <c r="AW144" s="32">
        <f t="shared" si="67"/>
        <v>0</v>
      </c>
      <c r="AX144" s="32">
        <f t="shared" si="67"/>
        <v>0</v>
      </c>
      <c r="AY144" s="32">
        <f t="shared" si="62"/>
        <v>0</v>
      </c>
      <c r="AZ144" s="32">
        <f t="shared" si="62"/>
        <v>0</v>
      </c>
      <c r="BA144" s="32">
        <f t="shared" si="62"/>
        <v>42000</v>
      </c>
      <c r="BB144" s="32">
        <f t="shared" si="55"/>
        <v>0</v>
      </c>
      <c r="BC144" s="32"/>
    </row>
    <row r="145" spans="1:55" x14ac:dyDescent="0.25">
      <c r="A145" s="29">
        <v>135</v>
      </c>
      <c r="B145" s="32">
        <f t="shared" si="63"/>
        <v>0</v>
      </c>
      <c r="C145" s="32">
        <f t="shared" si="52"/>
        <v>0</v>
      </c>
      <c r="D145" s="32">
        <f t="shared" si="53"/>
        <v>0</v>
      </c>
      <c r="E145" s="32"/>
      <c r="F145" s="32">
        <f t="shared" si="64"/>
        <v>0</v>
      </c>
      <c r="G145" s="32"/>
      <c r="H145" s="32"/>
      <c r="I145" s="32"/>
      <c r="J145" s="32"/>
      <c r="K145" s="32"/>
      <c r="L145" s="32">
        <f t="shared" si="56"/>
        <v>0</v>
      </c>
      <c r="M145" s="32">
        <f t="shared" si="57"/>
        <v>0</v>
      </c>
      <c r="N145" s="80">
        <v>48305</v>
      </c>
      <c r="O145" s="39">
        <f t="shared" si="58"/>
        <v>0</v>
      </c>
      <c r="P145" s="39">
        <f t="shared" si="54"/>
        <v>0.03</v>
      </c>
      <c r="Q145" s="39">
        <f t="shared" si="65"/>
        <v>0</v>
      </c>
      <c r="R145" s="39">
        <f t="shared" si="68"/>
        <v>0</v>
      </c>
      <c r="S145" s="39">
        <f t="shared" si="74"/>
        <v>0</v>
      </c>
      <c r="T145" s="39">
        <f t="shared" si="72"/>
        <v>0</v>
      </c>
      <c r="U145" s="39">
        <f t="shared" si="75"/>
        <v>0.03</v>
      </c>
      <c r="V145" s="12"/>
      <c r="W145" s="32">
        <f t="shared" si="69"/>
        <v>0</v>
      </c>
      <c r="X145" s="32">
        <f t="shared" si="59"/>
        <v>42000</v>
      </c>
      <c r="Y145" s="32">
        <f t="shared" si="60"/>
        <v>42000</v>
      </c>
      <c r="Z145" s="32">
        <f t="shared" si="61"/>
        <v>42000</v>
      </c>
      <c r="AB145" s="32">
        <f t="shared" si="73"/>
        <v>0</v>
      </c>
      <c r="AC145" s="32">
        <f t="shared" si="66"/>
        <v>0</v>
      </c>
      <c r="AD145" s="32">
        <f t="shared" si="70"/>
        <v>0</v>
      </c>
      <c r="AE145" s="59">
        <f t="shared" si="71"/>
        <v>0</v>
      </c>
      <c r="AF145" s="32">
        <f t="shared" si="76"/>
        <v>0</v>
      </c>
      <c r="AG145" s="40" t="str">
        <f>IF(A145&gt;$D$6,"",SUM($AB$10:AE145)/($Y$10+Y145)*2/A145*12)</f>
        <v/>
      </c>
      <c r="AH145" s="40" t="str">
        <f>IF(A145&gt;$D$6,"",SUM($AF$10:AF145)/($Y$10+Y145)*2/A145*12)</f>
        <v/>
      </c>
      <c r="AI145" s="32">
        <f t="shared" si="77"/>
        <v>0</v>
      </c>
      <c r="AQ145" s="32">
        <f>SUM(AB$10:AB145)</f>
        <v>754616.07882335607</v>
      </c>
      <c r="AR145" s="32">
        <f>SUM(AC$10:AC145)</f>
        <v>-741728.78666842484</v>
      </c>
      <c r="AS145" s="32">
        <f>SUM(AD$10:AD145)</f>
        <v>13860.000000000002</v>
      </c>
      <c r="AT145" s="32">
        <f>SUM(AE$10:AE145)</f>
        <v>236083.75892605007</v>
      </c>
      <c r="AU145" s="32">
        <f>SUM(AF$10:AF145)</f>
        <v>-42000</v>
      </c>
      <c r="AW145" s="32">
        <f t="shared" si="67"/>
        <v>0</v>
      </c>
      <c r="AX145" s="32">
        <f t="shared" si="67"/>
        <v>0</v>
      </c>
      <c r="AY145" s="32">
        <f t="shared" si="62"/>
        <v>0</v>
      </c>
      <c r="AZ145" s="32">
        <f t="shared" si="62"/>
        <v>0</v>
      </c>
      <c r="BA145" s="32">
        <f t="shared" si="62"/>
        <v>42000</v>
      </c>
      <c r="BB145" s="32">
        <f t="shared" si="55"/>
        <v>0</v>
      </c>
      <c r="BC145" s="32"/>
    </row>
    <row r="146" spans="1:55" x14ac:dyDescent="0.25">
      <c r="A146" s="29">
        <v>136</v>
      </c>
      <c r="B146" s="32">
        <f t="shared" si="63"/>
        <v>0</v>
      </c>
      <c r="C146" s="32">
        <f t="shared" si="52"/>
        <v>0</v>
      </c>
      <c r="D146" s="32">
        <f t="shared" si="53"/>
        <v>0</v>
      </c>
      <c r="E146" s="32"/>
      <c r="F146" s="32">
        <f t="shared" si="64"/>
        <v>0</v>
      </c>
      <c r="G146" s="32"/>
      <c r="H146" s="32"/>
      <c r="I146" s="32"/>
      <c r="J146" s="32"/>
      <c r="K146" s="32"/>
      <c r="L146" s="32">
        <f t="shared" si="56"/>
        <v>0</v>
      </c>
      <c r="M146" s="32">
        <f t="shared" si="57"/>
        <v>0</v>
      </c>
      <c r="N146" s="80">
        <v>48335</v>
      </c>
      <c r="O146" s="39">
        <f t="shared" si="58"/>
        <v>0</v>
      </c>
      <c r="P146" s="39">
        <f t="shared" si="54"/>
        <v>0.03</v>
      </c>
      <c r="Q146" s="39">
        <f t="shared" si="65"/>
        <v>0</v>
      </c>
      <c r="R146" s="39">
        <f t="shared" si="68"/>
        <v>0</v>
      </c>
      <c r="S146" s="39">
        <f t="shared" si="74"/>
        <v>0</v>
      </c>
      <c r="T146" s="39">
        <f t="shared" si="72"/>
        <v>0</v>
      </c>
      <c r="U146" s="39">
        <f t="shared" si="75"/>
        <v>0.03</v>
      </c>
      <c r="V146" s="12"/>
      <c r="W146" s="32">
        <f t="shared" si="69"/>
        <v>0</v>
      </c>
      <c r="X146" s="32">
        <f t="shared" si="59"/>
        <v>42000</v>
      </c>
      <c r="Y146" s="32">
        <f t="shared" si="60"/>
        <v>42000</v>
      </c>
      <c r="Z146" s="32">
        <f t="shared" si="61"/>
        <v>42000</v>
      </c>
      <c r="AB146" s="32">
        <f t="shared" si="73"/>
        <v>0</v>
      </c>
      <c r="AC146" s="32">
        <f t="shared" si="66"/>
        <v>0</v>
      </c>
      <c r="AD146" s="32">
        <f t="shared" si="70"/>
        <v>0</v>
      </c>
      <c r="AE146" s="59">
        <f t="shared" si="71"/>
        <v>0</v>
      </c>
      <c r="AF146" s="32">
        <f t="shared" si="76"/>
        <v>0</v>
      </c>
      <c r="AG146" s="40" t="str">
        <f>IF(A146&gt;$D$6,"",SUM($AB$10:AE146)/($Y$10+Y146)*2/A146*12)</f>
        <v/>
      </c>
      <c r="AH146" s="40" t="str">
        <f>IF(A146&gt;$D$6,"",SUM($AF$10:AF146)/($Y$10+Y146)*2/A146*12)</f>
        <v/>
      </c>
      <c r="AI146" s="32">
        <f t="shared" si="77"/>
        <v>0</v>
      </c>
      <c r="AQ146" s="32">
        <f>SUM(AB$10:AB146)</f>
        <v>754616.07882335607</v>
      </c>
      <c r="AR146" s="32">
        <f>SUM(AC$10:AC146)</f>
        <v>-741728.78666842484</v>
      </c>
      <c r="AS146" s="32">
        <f>SUM(AD$10:AD146)</f>
        <v>13860.000000000002</v>
      </c>
      <c r="AT146" s="32">
        <f>SUM(AE$10:AE146)</f>
        <v>236083.75892605007</v>
      </c>
      <c r="AU146" s="32">
        <f>SUM(AF$10:AF146)</f>
        <v>-42000</v>
      </c>
      <c r="AW146" s="32">
        <f t="shared" si="67"/>
        <v>0</v>
      </c>
      <c r="AX146" s="32">
        <f t="shared" si="67"/>
        <v>0</v>
      </c>
      <c r="AY146" s="32">
        <f t="shared" si="62"/>
        <v>0</v>
      </c>
      <c r="AZ146" s="32">
        <f t="shared" si="62"/>
        <v>0</v>
      </c>
      <c r="BA146" s="32">
        <f t="shared" si="62"/>
        <v>42000</v>
      </c>
      <c r="BB146" s="32">
        <f t="shared" si="55"/>
        <v>0</v>
      </c>
      <c r="BC146" s="32"/>
    </row>
    <row r="147" spans="1:55" x14ac:dyDescent="0.25">
      <c r="A147" s="29">
        <v>137</v>
      </c>
      <c r="B147" s="32">
        <f t="shared" si="63"/>
        <v>0</v>
      </c>
      <c r="C147" s="32">
        <f t="shared" si="52"/>
        <v>0</v>
      </c>
      <c r="D147" s="32">
        <f t="shared" si="53"/>
        <v>0</v>
      </c>
      <c r="E147" s="32"/>
      <c r="F147" s="32">
        <f t="shared" si="64"/>
        <v>0</v>
      </c>
      <c r="G147" s="32"/>
      <c r="H147" s="32"/>
      <c r="I147" s="32"/>
      <c r="J147" s="32"/>
      <c r="K147" s="32"/>
      <c r="L147" s="32">
        <f t="shared" si="56"/>
        <v>0</v>
      </c>
      <c r="M147" s="32">
        <f t="shared" si="57"/>
        <v>0</v>
      </c>
      <c r="N147" s="80">
        <v>48366</v>
      </c>
      <c r="O147" s="39">
        <f t="shared" si="58"/>
        <v>0</v>
      </c>
      <c r="P147" s="39">
        <f t="shared" si="54"/>
        <v>0.03</v>
      </c>
      <c r="Q147" s="39">
        <f t="shared" si="65"/>
        <v>0</v>
      </c>
      <c r="R147" s="39">
        <f t="shared" si="68"/>
        <v>0</v>
      </c>
      <c r="S147" s="39">
        <f t="shared" si="74"/>
        <v>0</v>
      </c>
      <c r="T147" s="39">
        <f t="shared" si="72"/>
        <v>0</v>
      </c>
      <c r="U147" s="39">
        <f t="shared" si="75"/>
        <v>0.03</v>
      </c>
      <c r="V147" s="12"/>
      <c r="W147" s="32">
        <f t="shared" si="69"/>
        <v>0</v>
      </c>
      <c r="X147" s="32">
        <f t="shared" si="59"/>
        <v>42000</v>
      </c>
      <c r="Y147" s="32">
        <f t="shared" si="60"/>
        <v>42000</v>
      </c>
      <c r="Z147" s="32">
        <f t="shared" si="61"/>
        <v>42000</v>
      </c>
      <c r="AB147" s="32">
        <f t="shared" si="73"/>
        <v>0</v>
      </c>
      <c r="AC147" s="32">
        <f t="shared" si="66"/>
        <v>0</v>
      </c>
      <c r="AD147" s="32">
        <f t="shared" si="70"/>
        <v>0</v>
      </c>
      <c r="AE147" s="59">
        <f t="shared" si="71"/>
        <v>0</v>
      </c>
      <c r="AF147" s="32">
        <f t="shared" si="76"/>
        <v>0</v>
      </c>
      <c r="AG147" s="40" t="str">
        <f>IF(A147&gt;$D$6,"",SUM($AB$10:AE147)/($Y$10+Y147)*2/A147*12)</f>
        <v/>
      </c>
      <c r="AH147" s="40" t="str">
        <f>IF(A147&gt;$D$6,"",SUM($AF$10:AF147)/($Y$10+Y147)*2/A147*12)</f>
        <v/>
      </c>
      <c r="AI147" s="32">
        <f t="shared" si="77"/>
        <v>0</v>
      </c>
      <c r="AQ147" s="32">
        <f>SUM(AB$10:AB147)</f>
        <v>754616.07882335607</v>
      </c>
      <c r="AR147" s="32">
        <f>SUM(AC$10:AC147)</f>
        <v>-741728.78666842484</v>
      </c>
      <c r="AS147" s="32">
        <f>SUM(AD$10:AD147)</f>
        <v>13860.000000000002</v>
      </c>
      <c r="AT147" s="32">
        <f>SUM(AE$10:AE147)</f>
        <v>236083.75892605007</v>
      </c>
      <c r="AU147" s="32">
        <f>SUM(AF$10:AF147)</f>
        <v>-42000</v>
      </c>
      <c r="AW147" s="32">
        <f t="shared" si="67"/>
        <v>0</v>
      </c>
      <c r="AX147" s="32">
        <f t="shared" si="67"/>
        <v>0</v>
      </c>
      <c r="AY147" s="32">
        <f t="shared" si="62"/>
        <v>0</v>
      </c>
      <c r="AZ147" s="32">
        <f t="shared" si="62"/>
        <v>0</v>
      </c>
      <c r="BA147" s="32">
        <f t="shared" si="62"/>
        <v>42000</v>
      </c>
      <c r="BB147" s="32">
        <f t="shared" si="55"/>
        <v>0</v>
      </c>
      <c r="BC147" s="32"/>
    </row>
    <row r="148" spans="1:55" x14ac:dyDescent="0.25">
      <c r="A148" s="29">
        <v>138</v>
      </c>
      <c r="B148" s="32">
        <f t="shared" si="63"/>
        <v>0</v>
      </c>
      <c r="C148" s="32">
        <f t="shared" si="52"/>
        <v>0</v>
      </c>
      <c r="D148" s="32">
        <f t="shared" si="53"/>
        <v>0</v>
      </c>
      <c r="E148" s="32"/>
      <c r="F148" s="32">
        <f t="shared" si="64"/>
        <v>0</v>
      </c>
      <c r="G148" s="32"/>
      <c r="H148" s="32"/>
      <c r="I148" s="32"/>
      <c r="J148" s="32"/>
      <c r="K148" s="32"/>
      <c r="L148" s="32">
        <f t="shared" si="56"/>
        <v>0</v>
      </c>
      <c r="M148" s="32">
        <f t="shared" si="57"/>
        <v>0</v>
      </c>
      <c r="N148" s="80">
        <v>48396</v>
      </c>
      <c r="O148" s="39">
        <f t="shared" si="58"/>
        <v>0</v>
      </c>
      <c r="P148" s="39">
        <f t="shared" si="54"/>
        <v>0.03</v>
      </c>
      <c r="Q148" s="39">
        <f t="shared" si="65"/>
        <v>0</v>
      </c>
      <c r="R148" s="39">
        <f t="shared" si="68"/>
        <v>0</v>
      </c>
      <c r="S148" s="39">
        <f t="shared" si="74"/>
        <v>0</v>
      </c>
      <c r="T148" s="39">
        <f t="shared" si="72"/>
        <v>0</v>
      </c>
      <c r="U148" s="39">
        <f t="shared" si="75"/>
        <v>0.03</v>
      </c>
      <c r="V148" s="12"/>
      <c r="W148" s="32">
        <f t="shared" si="69"/>
        <v>0</v>
      </c>
      <c r="X148" s="32">
        <f t="shared" si="59"/>
        <v>42000</v>
      </c>
      <c r="Y148" s="32">
        <f t="shared" si="60"/>
        <v>42000</v>
      </c>
      <c r="Z148" s="32">
        <f t="shared" si="61"/>
        <v>42000</v>
      </c>
      <c r="AB148" s="32">
        <f t="shared" si="73"/>
        <v>0</v>
      </c>
      <c r="AC148" s="32">
        <f t="shared" si="66"/>
        <v>0</v>
      </c>
      <c r="AD148" s="32">
        <f t="shared" si="70"/>
        <v>0</v>
      </c>
      <c r="AE148" s="59">
        <f t="shared" si="71"/>
        <v>0</v>
      </c>
      <c r="AF148" s="32">
        <f t="shared" si="76"/>
        <v>0</v>
      </c>
      <c r="AG148" s="40" t="str">
        <f>IF(A148&gt;$D$6,"",SUM($AB$10:AE148)/($Y$10+Y148)*2/A148*12)</f>
        <v/>
      </c>
      <c r="AH148" s="40" t="str">
        <f>IF(A148&gt;$D$6,"",SUM($AF$10:AF148)/($Y$10+Y148)*2/A148*12)</f>
        <v/>
      </c>
      <c r="AI148" s="32">
        <f t="shared" si="77"/>
        <v>0</v>
      </c>
      <c r="AQ148" s="32">
        <f>SUM(AB$10:AB148)</f>
        <v>754616.07882335607</v>
      </c>
      <c r="AR148" s="32">
        <f>SUM(AC$10:AC148)</f>
        <v>-741728.78666842484</v>
      </c>
      <c r="AS148" s="32">
        <f>SUM(AD$10:AD148)</f>
        <v>13860.000000000002</v>
      </c>
      <c r="AT148" s="32">
        <f>SUM(AE$10:AE148)</f>
        <v>236083.75892605007</v>
      </c>
      <c r="AU148" s="32">
        <f>SUM(AF$10:AF148)</f>
        <v>-42000</v>
      </c>
      <c r="AW148" s="32">
        <f t="shared" si="67"/>
        <v>0</v>
      </c>
      <c r="AX148" s="32">
        <f t="shared" si="67"/>
        <v>0</v>
      </c>
      <c r="AY148" s="32">
        <f t="shared" si="62"/>
        <v>0</v>
      </c>
      <c r="AZ148" s="32">
        <f t="shared" si="62"/>
        <v>0</v>
      </c>
      <c r="BA148" s="32">
        <f t="shared" si="62"/>
        <v>42000</v>
      </c>
      <c r="BB148" s="32">
        <f t="shared" si="55"/>
        <v>0</v>
      </c>
      <c r="BC148" s="32"/>
    </row>
    <row r="149" spans="1:55" x14ac:dyDescent="0.25">
      <c r="A149" s="29">
        <v>139</v>
      </c>
      <c r="B149" s="32">
        <f t="shared" si="63"/>
        <v>0</v>
      </c>
      <c r="C149" s="32">
        <f t="shared" si="52"/>
        <v>0</v>
      </c>
      <c r="D149" s="32">
        <f t="shared" si="53"/>
        <v>0</v>
      </c>
      <c r="E149" s="32"/>
      <c r="F149" s="32">
        <f t="shared" si="64"/>
        <v>0</v>
      </c>
      <c r="G149" s="32"/>
      <c r="H149" s="32"/>
      <c r="I149" s="32"/>
      <c r="J149" s="32"/>
      <c r="K149" s="32"/>
      <c r="L149" s="32">
        <f t="shared" si="56"/>
        <v>0</v>
      </c>
      <c r="M149" s="32">
        <f t="shared" si="57"/>
        <v>0</v>
      </c>
      <c r="N149" s="80">
        <v>48427</v>
      </c>
      <c r="O149" s="39">
        <f t="shared" si="58"/>
        <v>0</v>
      </c>
      <c r="P149" s="39">
        <f t="shared" si="54"/>
        <v>0.03</v>
      </c>
      <c r="Q149" s="39">
        <f t="shared" si="65"/>
        <v>0</v>
      </c>
      <c r="R149" s="39">
        <f t="shared" si="68"/>
        <v>0</v>
      </c>
      <c r="S149" s="39">
        <f t="shared" si="74"/>
        <v>0</v>
      </c>
      <c r="T149" s="39">
        <f t="shared" si="72"/>
        <v>0</v>
      </c>
      <c r="U149" s="39">
        <f t="shared" si="75"/>
        <v>0.03</v>
      </c>
      <c r="V149" s="12"/>
      <c r="W149" s="32">
        <f t="shared" si="69"/>
        <v>0</v>
      </c>
      <c r="X149" s="32">
        <f t="shared" si="59"/>
        <v>42000</v>
      </c>
      <c r="Y149" s="32">
        <f t="shared" si="60"/>
        <v>42000</v>
      </c>
      <c r="Z149" s="32">
        <f t="shared" si="61"/>
        <v>42000</v>
      </c>
      <c r="AB149" s="32">
        <f t="shared" si="73"/>
        <v>0</v>
      </c>
      <c r="AC149" s="32">
        <f t="shared" si="66"/>
        <v>0</v>
      </c>
      <c r="AD149" s="32">
        <f t="shared" si="70"/>
        <v>0</v>
      </c>
      <c r="AE149" s="59">
        <f t="shared" si="71"/>
        <v>0</v>
      </c>
      <c r="AF149" s="32">
        <f t="shared" si="76"/>
        <v>0</v>
      </c>
      <c r="AG149" s="40" t="str">
        <f>IF(A149&gt;$D$6,"",SUM($AB$10:AE149)/($Y$10+Y149)*2/A149*12)</f>
        <v/>
      </c>
      <c r="AH149" s="40" t="str">
        <f>IF(A149&gt;$D$6,"",SUM($AF$10:AF149)/($Y$10+Y149)*2/A149*12)</f>
        <v/>
      </c>
      <c r="AI149" s="32">
        <f t="shared" si="77"/>
        <v>0</v>
      </c>
      <c r="AQ149" s="32">
        <f>SUM(AB$10:AB149)</f>
        <v>754616.07882335607</v>
      </c>
      <c r="AR149" s="32">
        <f>SUM(AC$10:AC149)</f>
        <v>-741728.78666842484</v>
      </c>
      <c r="AS149" s="32">
        <f>SUM(AD$10:AD149)</f>
        <v>13860.000000000002</v>
      </c>
      <c r="AT149" s="32">
        <f>SUM(AE$10:AE149)</f>
        <v>236083.75892605007</v>
      </c>
      <c r="AU149" s="32">
        <f>SUM(AF$10:AF149)</f>
        <v>-42000</v>
      </c>
      <c r="AW149" s="32">
        <f t="shared" si="67"/>
        <v>0</v>
      </c>
      <c r="AX149" s="32">
        <f t="shared" si="67"/>
        <v>0</v>
      </c>
      <c r="AY149" s="32">
        <f t="shared" si="62"/>
        <v>0</v>
      </c>
      <c r="AZ149" s="32">
        <f t="shared" si="62"/>
        <v>0</v>
      </c>
      <c r="BA149" s="32">
        <f t="shared" si="62"/>
        <v>42000</v>
      </c>
      <c r="BB149" s="32">
        <f t="shared" si="55"/>
        <v>0</v>
      </c>
      <c r="BC149" s="32"/>
    </row>
    <row r="150" spans="1:55" x14ac:dyDescent="0.25">
      <c r="A150" s="29">
        <v>140</v>
      </c>
      <c r="B150" s="32">
        <f t="shared" si="63"/>
        <v>0</v>
      </c>
      <c r="C150" s="32">
        <f t="shared" si="52"/>
        <v>0</v>
      </c>
      <c r="D150" s="32">
        <f t="shared" si="53"/>
        <v>0</v>
      </c>
      <c r="E150" s="32"/>
      <c r="F150" s="32">
        <f t="shared" si="64"/>
        <v>0</v>
      </c>
      <c r="G150" s="32"/>
      <c r="H150" s="32"/>
      <c r="I150" s="32"/>
      <c r="J150" s="32"/>
      <c r="K150" s="32"/>
      <c r="L150" s="32">
        <f t="shared" si="56"/>
        <v>0</v>
      </c>
      <c r="M150" s="32">
        <f t="shared" si="57"/>
        <v>0</v>
      </c>
      <c r="N150" s="80">
        <v>48458</v>
      </c>
      <c r="O150" s="39">
        <f t="shared" si="58"/>
        <v>0</v>
      </c>
      <c r="P150" s="39">
        <f t="shared" si="54"/>
        <v>0.03</v>
      </c>
      <c r="Q150" s="39">
        <f t="shared" si="65"/>
        <v>0</v>
      </c>
      <c r="R150" s="39">
        <f t="shared" si="68"/>
        <v>0</v>
      </c>
      <c r="S150" s="39">
        <f t="shared" si="74"/>
        <v>0</v>
      </c>
      <c r="T150" s="39">
        <f t="shared" si="72"/>
        <v>0</v>
      </c>
      <c r="U150" s="39">
        <f t="shared" si="75"/>
        <v>0.03</v>
      </c>
      <c r="V150" s="12"/>
      <c r="W150" s="32">
        <f t="shared" si="69"/>
        <v>0</v>
      </c>
      <c r="X150" s="32">
        <f t="shared" si="59"/>
        <v>42000</v>
      </c>
      <c r="Y150" s="32">
        <f t="shared" si="60"/>
        <v>42000</v>
      </c>
      <c r="Z150" s="32">
        <f t="shared" si="61"/>
        <v>42000</v>
      </c>
      <c r="AB150" s="32">
        <f t="shared" si="73"/>
        <v>0</v>
      </c>
      <c r="AC150" s="32">
        <f t="shared" si="66"/>
        <v>0</v>
      </c>
      <c r="AD150" s="32">
        <f t="shared" si="70"/>
        <v>0</v>
      </c>
      <c r="AE150" s="59">
        <f t="shared" si="71"/>
        <v>0</v>
      </c>
      <c r="AF150" s="32">
        <f t="shared" si="76"/>
        <v>0</v>
      </c>
      <c r="AG150" s="40" t="str">
        <f>IF(A150&gt;$D$6,"",SUM($AB$10:AE150)/($Y$10+Y150)*2/A150*12)</f>
        <v/>
      </c>
      <c r="AH150" s="40" t="str">
        <f>IF(A150&gt;$D$6,"",SUM($AF$10:AF150)/($Y$10+Y150)*2/A150*12)</f>
        <v/>
      </c>
      <c r="AI150" s="32">
        <f t="shared" si="77"/>
        <v>0</v>
      </c>
      <c r="AQ150" s="32">
        <f>SUM(AB$10:AB150)</f>
        <v>754616.07882335607</v>
      </c>
      <c r="AR150" s="32">
        <f>SUM(AC$10:AC150)</f>
        <v>-741728.78666842484</v>
      </c>
      <c r="AS150" s="32">
        <f>SUM(AD$10:AD150)</f>
        <v>13860.000000000002</v>
      </c>
      <c r="AT150" s="32">
        <f>SUM(AE$10:AE150)</f>
        <v>236083.75892605007</v>
      </c>
      <c r="AU150" s="32">
        <f>SUM(AF$10:AF150)</f>
        <v>-42000</v>
      </c>
      <c r="AW150" s="32">
        <f t="shared" si="67"/>
        <v>0</v>
      </c>
      <c r="AX150" s="32">
        <f t="shared" si="67"/>
        <v>0</v>
      </c>
      <c r="AY150" s="32">
        <f t="shared" si="62"/>
        <v>0</v>
      </c>
      <c r="AZ150" s="32">
        <f t="shared" si="62"/>
        <v>0</v>
      </c>
      <c r="BA150" s="32">
        <f t="shared" si="62"/>
        <v>42000</v>
      </c>
      <c r="BB150" s="32">
        <f t="shared" si="55"/>
        <v>0</v>
      </c>
      <c r="BC150" s="32"/>
    </row>
    <row r="151" spans="1:55" x14ac:dyDescent="0.25">
      <c r="A151" s="29">
        <v>141</v>
      </c>
      <c r="B151" s="32">
        <f t="shared" si="63"/>
        <v>0</v>
      </c>
      <c r="C151" s="32">
        <f t="shared" ref="C151:C214" si="78">MIN(B150,IF($D$4="Ануїтет",-PMT($G$2/12,$D$6-12,$B$22,0,0)-D151,$D$3/$D$6))</f>
        <v>0</v>
      </c>
      <c r="D151" s="32">
        <f t="shared" ref="D151:D214" si="79">B150*$G$2/12</f>
        <v>0</v>
      </c>
      <c r="E151" s="32"/>
      <c r="F151" s="32">
        <f t="shared" si="64"/>
        <v>0</v>
      </c>
      <c r="G151" s="32"/>
      <c r="H151" s="32"/>
      <c r="I151" s="32"/>
      <c r="J151" s="32"/>
      <c r="K151" s="32"/>
      <c r="L151" s="32">
        <f t="shared" si="56"/>
        <v>0</v>
      </c>
      <c r="M151" s="32">
        <f t="shared" si="57"/>
        <v>0</v>
      </c>
      <c r="N151" s="80">
        <v>48488</v>
      </c>
      <c r="O151" s="39">
        <f t="shared" si="58"/>
        <v>0</v>
      </c>
      <c r="P151" s="39">
        <f t="shared" si="54"/>
        <v>0.03</v>
      </c>
      <c r="Q151" s="39">
        <f t="shared" si="65"/>
        <v>0</v>
      </c>
      <c r="R151" s="39">
        <f t="shared" si="68"/>
        <v>0</v>
      </c>
      <c r="S151" s="39">
        <f t="shared" si="74"/>
        <v>0</v>
      </c>
      <c r="T151" s="39">
        <f t="shared" si="72"/>
        <v>0</v>
      </c>
      <c r="U151" s="39">
        <f t="shared" si="75"/>
        <v>0.03</v>
      </c>
      <c r="V151" s="12"/>
      <c r="W151" s="32">
        <f t="shared" si="69"/>
        <v>0</v>
      </c>
      <c r="X151" s="32">
        <f t="shared" si="59"/>
        <v>42000</v>
      </c>
      <c r="Y151" s="32">
        <f t="shared" si="60"/>
        <v>42000</v>
      </c>
      <c r="Z151" s="32">
        <f t="shared" si="61"/>
        <v>42000</v>
      </c>
      <c r="AB151" s="32">
        <f t="shared" si="73"/>
        <v>0</v>
      </c>
      <c r="AC151" s="32">
        <f t="shared" si="66"/>
        <v>0</v>
      </c>
      <c r="AD151" s="32">
        <f t="shared" si="70"/>
        <v>0</v>
      </c>
      <c r="AE151" s="59">
        <f t="shared" si="71"/>
        <v>0</v>
      </c>
      <c r="AF151" s="32">
        <f t="shared" si="76"/>
        <v>0</v>
      </c>
      <c r="AG151" s="40" t="str">
        <f>IF(A151&gt;$D$6,"",SUM($AB$10:AE151)/($Y$10+Y151)*2/A151*12)</f>
        <v/>
      </c>
      <c r="AH151" s="40" t="str">
        <f>IF(A151&gt;$D$6,"",SUM($AF$10:AF151)/($Y$10+Y151)*2/A151*12)</f>
        <v/>
      </c>
      <c r="AI151" s="32">
        <f t="shared" si="77"/>
        <v>0</v>
      </c>
      <c r="AQ151" s="32">
        <f>SUM(AB$10:AB151)</f>
        <v>754616.07882335607</v>
      </c>
      <c r="AR151" s="32">
        <f>SUM(AC$10:AC151)</f>
        <v>-741728.78666842484</v>
      </c>
      <c r="AS151" s="32">
        <f>SUM(AD$10:AD151)</f>
        <v>13860.000000000002</v>
      </c>
      <c r="AT151" s="32">
        <f>SUM(AE$10:AE151)</f>
        <v>236083.75892605007</v>
      </c>
      <c r="AU151" s="32">
        <f>SUM(AF$10:AF151)</f>
        <v>-42000</v>
      </c>
      <c r="AW151" s="32">
        <f t="shared" si="67"/>
        <v>0</v>
      </c>
      <c r="AX151" s="32">
        <f t="shared" si="67"/>
        <v>0</v>
      </c>
      <c r="AY151" s="32">
        <f t="shared" si="62"/>
        <v>0</v>
      </c>
      <c r="AZ151" s="32">
        <f t="shared" si="62"/>
        <v>0</v>
      </c>
      <c r="BA151" s="32">
        <f t="shared" si="62"/>
        <v>42000</v>
      </c>
      <c r="BB151" s="32">
        <f t="shared" si="55"/>
        <v>0</v>
      </c>
      <c r="BC151" s="32"/>
    </row>
    <row r="152" spans="1:55" x14ac:dyDescent="0.25">
      <c r="A152" s="29">
        <v>142</v>
      </c>
      <c r="B152" s="32">
        <f t="shared" si="63"/>
        <v>0</v>
      </c>
      <c r="C152" s="32">
        <f t="shared" si="78"/>
        <v>0</v>
      </c>
      <c r="D152" s="32">
        <f t="shared" si="79"/>
        <v>0</v>
      </c>
      <c r="E152" s="32"/>
      <c r="F152" s="32">
        <f t="shared" si="64"/>
        <v>0</v>
      </c>
      <c r="G152" s="32"/>
      <c r="H152" s="32"/>
      <c r="I152" s="32"/>
      <c r="J152" s="32"/>
      <c r="K152" s="32"/>
      <c r="L152" s="32">
        <f t="shared" si="56"/>
        <v>0</v>
      </c>
      <c r="M152" s="32">
        <f t="shared" si="57"/>
        <v>0</v>
      </c>
      <c r="N152" s="80">
        <v>48519</v>
      </c>
      <c r="O152" s="39">
        <f t="shared" si="58"/>
        <v>0</v>
      </c>
      <c r="P152" s="39">
        <f t="shared" si="54"/>
        <v>0.03</v>
      </c>
      <c r="Q152" s="39">
        <f t="shared" si="65"/>
        <v>0</v>
      </c>
      <c r="R152" s="39">
        <f t="shared" si="68"/>
        <v>0</v>
      </c>
      <c r="S152" s="39">
        <f t="shared" si="74"/>
        <v>0</v>
      </c>
      <c r="T152" s="39">
        <f t="shared" si="72"/>
        <v>0</v>
      </c>
      <c r="U152" s="39">
        <f t="shared" si="75"/>
        <v>0.03</v>
      </c>
      <c r="V152" s="12"/>
      <c r="W152" s="32">
        <f t="shared" si="69"/>
        <v>0</v>
      </c>
      <c r="X152" s="32">
        <f t="shared" si="59"/>
        <v>42000</v>
      </c>
      <c r="Y152" s="32">
        <f t="shared" si="60"/>
        <v>42000</v>
      </c>
      <c r="Z152" s="32">
        <f t="shared" si="61"/>
        <v>42000</v>
      </c>
      <c r="AB152" s="32">
        <f t="shared" si="73"/>
        <v>0</v>
      </c>
      <c r="AC152" s="32">
        <f t="shared" si="66"/>
        <v>0</v>
      </c>
      <c r="AD152" s="32">
        <f t="shared" si="70"/>
        <v>0</v>
      </c>
      <c r="AE152" s="59">
        <f t="shared" si="71"/>
        <v>0</v>
      </c>
      <c r="AF152" s="32">
        <f t="shared" si="76"/>
        <v>0</v>
      </c>
      <c r="AG152" s="40" t="str">
        <f>IF(A152&gt;$D$6,"",SUM($AB$10:AE152)/($Y$10+Y152)*2/A152*12)</f>
        <v/>
      </c>
      <c r="AH152" s="40" t="str">
        <f>IF(A152&gt;$D$6,"",SUM($AF$10:AF152)/($Y$10+Y152)*2/A152*12)</f>
        <v/>
      </c>
      <c r="AI152" s="32">
        <f t="shared" si="77"/>
        <v>0</v>
      </c>
      <c r="AQ152" s="32">
        <f>SUM(AB$10:AB152)</f>
        <v>754616.07882335607</v>
      </c>
      <c r="AR152" s="32">
        <f>SUM(AC$10:AC152)</f>
        <v>-741728.78666842484</v>
      </c>
      <c r="AS152" s="32">
        <f>SUM(AD$10:AD152)</f>
        <v>13860.000000000002</v>
      </c>
      <c r="AT152" s="32">
        <f>SUM(AE$10:AE152)</f>
        <v>236083.75892605007</v>
      </c>
      <c r="AU152" s="32">
        <f>SUM(AF$10:AF152)</f>
        <v>-42000</v>
      </c>
      <c r="AW152" s="32">
        <f t="shared" si="67"/>
        <v>0</v>
      </c>
      <c r="AX152" s="32">
        <f t="shared" si="67"/>
        <v>0</v>
      </c>
      <c r="AY152" s="32">
        <f t="shared" si="62"/>
        <v>0</v>
      </c>
      <c r="AZ152" s="32">
        <f t="shared" si="62"/>
        <v>0</v>
      </c>
      <c r="BA152" s="32">
        <f t="shared" si="62"/>
        <v>42000</v>
      </c>
      <c r="BB152" s="32">
        <f t="shared" si="55"/>
        <v>0</v>
      </c>
      <c r="BC152" s="32"/>
    </row>
    <row r="153" spans="1:55" x14ac:dyDescent="0.25">
      <c r="A153" s="29">
        <v>143</v>
      </c>
      <c r="B153" s="32">
        <f t="shared" si="63"/>
        <v>0</v>
      </c>
      <c r="C153" s="32">
        <f t="shared" si="78"/>
        <v>0</v>
      </c>
      <c r="D153" s="32">
        <f t="shared" si="79"/>
        <v>0</v>
      </c>
      <c r="E153" s="32"/>
      <c r="F153" s="32">
        <f t="shared" si="64"/>
        <v>0</v>
      </c>
      <c r="G153" s="32"/>
      <c r="H153" s="32"/>
      <c r="I153" s="32"/>
      <c r="J153" s="32"/>
      <c r="K153" s="32"/>
      <c r="L153" s="32">
        <f t="shared" si="56"/>
        <v>0</v>
      </c>
      <c r="M153" s="32">
        <f t="shared" si="57"/>
        <v>0</v>
      </c>
      <c r="N153" s="80">
        <v>48549</v>
      </c>
      <c r="O153" s="39">
        <f t="shared" si="58"/>
        <v>0</v>
      </c>
      <c r="P153" s="39">
        <f t="shared" si="54"/>
        <v>0.03</v>
      </c>
      <c r="Q153" s="39">
        <f t="shared" si="65"/>
        <v>0</v>
      </c>
      <c r="R153" s="39">
        <f t="shared" si="68"/>
        <v>0</v>
      </c>
      <c r="S153" s="39">
        <f t="shared" si="74"/>
        <v>0</v>
      </c>
      <c r="T153" s="39">
        <f t="shared" si="72"/>
        <v>0</v>
      </c>
      <c r="U153" s="39">
        <f t="shared" si="75"/>
        <v>0.03</v>
      </c>
      <c r="V153" s="12"/>
      <c r="W153" s="32">
        <f t="shared" si="69"/>
        <v>0</v>
      </c>
      <c r="X153" s="32">
        <f t="shared" si="59"/>
        <v>42000</v>
      </c>
      <c r="Y153" s="32">
        <f t="shared" si="60"/>
        <v>42000</v>
      </c>
      <c r="Z153" s="32">
        <f t="shared" si="61"/>
        <v>42000</v>
      </c>
      <c r="AB153" s="32">
        <f t="shared" si="73"/>
        <v>0</v>
      </c>
      <c r="AC153" s="32">
        <f t="shared" si="66"/>
        <v>0</v>
      </c>
      <c r="AD153" s="32">
        <f t="shared" si="70"/>
        <v>0</v>
      </c>
      <c r="AE153" s="59">
        <f t="shared" si="71"/>
        <v>0</v>
      </c>
      <c r="AF153" s="32">
        <f t="shared" si="76"/>
        <v>0</v>
      </c>
      <c r="AG153" s="40" t="str">
        <f>IF(A153&gt;$D$6,"",SUM($AB$10:AE153)/($Y$10+Y153)*2/A153*12)</f>
        <v/>
      </c>
      <c r="AH153" s="40" t="str">
        <f>IF(A153&gt;$D$6,"",SUM($AF$10:AF153)/($Y$10+Y153)*2/A153*12)</f>
        <v/>
      </c>
      <c r="AI153" s="32">
        <f t="shared" si="77"/>
        <v>0</v>
      </c>
      <c r="AQ153" s="32">
        <f>SUM(AB$10:AB153)</f>
        <v>754616.07882335607</v>
      </c>
      <c r="AR153" s="32">
        <f>SUM(AC$10:AC153)</f>
        <v>-741728.78666842484</v>
      </c>
      <c r="AS153" s="32">
        <f>SUM(AD$10:AD153)</f>
        <v>13860.000000000002</v>
      </c>
      <c r="AT153" s="32">
        <f>SUM(AE$10:AE153)</f>
        <v>236083.75892605007</v>
      </c>
      <c r="AU153" s="32">
        <f>SUM(AF$10:AF153)</f>
        <v>-42000</v>
      </c>
      <c r="AW153" s="32">
        <f t="shared" si="67"/>
        <v>0</v>
      </c>
      <c r="AX153" s="32">
        <f t="shared" si="67"/>
        <v>0</v>
      </c>
      <c r="AY153" s="32">
        <f t="shared" si="62"/>
        <v>0</v>
      </c>
      <c r="AZ153" s="32">
        <f t="shared" si="62"/>
        <v>0</v>
      </c>
      <c r="BA153" s="32">
        <f t="shared" si="62"/>
        <v>42000</v>
      </c>
      <c r="BB153" s="32">
        <f t="shared" si="55"/>
        <v>0</v>
      </c>
      <c r="BC153" s="32"/>
    </row>
    <row r="154" spans="1:55" x14ac:dyDescent="0.25">
      <c r="A154" s="29">
        <v>144</v>
      </c>
      <c r="B154" s="32">
        <f t="shared" si="63"/>
        <v>0</v>
      </c>
      <c r="C154" s="32">
        <f t="shared" si="78"/>
        <v>0</v>
      </c>
      <c r="D154" s="32">
        <f t="shared" si="79"/>
        <v>0</v>
      </c>
      <c r="E154" s="32"/>
      <c r="F154" s="32">
        <f t="shared" si="64"/>
        <v>0</v>
      </c>
      <c r="G154" s="67">
        <f>IF(B154&gt;0,B154*$J$1,0)</f>
        <v>0</v>
      </c>
      <c r="H154" s="32"/>
      <c r="I154" s="32"/>
      <c r="J154" s="32"/>
      <c r="K154" s="32"/>
      <c r="L154" s="32">
        <f t="shared" si="56"/>
        <v>0</v>
      </c>
      <c r="M154" s="32">
        <f t="shared" si="57"/>
        <v>0</v>
      </c>
      <c r="N154" s="80">
        <v>48580</v>
      </c>
      <c r="O154" s="39">
        <f t="shared" si="58"/>
        <v>0</v>
      </c>
      <c r="P154" s="39">
        <f t="shared" si="54"/>
        <v>0.03</v>
      </c>
      <c r="Q154" s="39">
        <f t="shared" si="65"/>
        <v>0</v>
      </c>
      <c r="R154" s="39">
        <f t="shared" si="68"/>
        <v>0</v>
      </c>
      <c r="S154" s="39">
        <f t="shared" si="74"/>
        <v>0</v>
      </c>
      <c r="T154" s="39">
        <f t="shared" si="72"/>
        <v>0</v>
      </c>
      <c r="U154" s="39">
        <f t="shared" si="75"/>
        <v>0.03</v>
      </c>
      <c r="V154" s="12"/>
      <c r="W154" s="32">
        <f t="shared" si="69"/>
        <v>0</v>
      </c>
      <c r="X154" s="32">
        <f t="shared" si="59"/>
        <v>42000</v>
      </c>
      <c r="Y154" s="32">
        <f t="shared" si="60"/>
        <v>42000</v>
      </c>
      <c r="Z154" s="32">
        <f t="shared" si="61"/>
        <v>42000</v>
      </c>
      <c r="AB154" s="32">
        <f t="shared" si="73"/>
        <v>0</v>
      </c>
      <c r="AC154" s="32">
        <f t="shared" si="66"/>
        <v>0</v>
      </c>
      <c r="AD154" s="32">
        <f t="shared" si="70"/>
        <v>0</v>
      </c>
      <c r="AE154" s="59">
        <f t="shared" si="71"/>
        <v>0</v>
      </c>
      <c r="AF154" s="32">
        <f t="shared" si="76"/>
        <v>0</v>
      </c>
      <c r="AG154" s="40" t="str">
        <f>IF(A154&gt;$D$6,"",SUM($AB$10:AE154)/($Y$10+Y154)*2/A154*12)</f>
        <v/>
      </c>
      <c r="AH154" s="40" t="str">
        <f>IF(A154&gt;$D$6,"",SUM($AF$10:AF154)/($Y$10+Y154)*2/A154*12)</f>
        <v/>
      </c>
      <c r="AI154" s="32">
        <f t="shared" si="77"/>
        <v>0</v>
      </c>
      <c r="AQ154" s="32">
        <f>SUM(AB$10:AB154)</f>
        <v>754616.07882335607</v>
      </c>
      <c r="AR154" s="32">
        <f>SUM(AC$10:AC154)</f>
        <v>-741728.78666842484</v>
      </c>
      <c r="AS154" s="32">
        <f>SUM(AD$10:AD154)</f>
        <v>13860.000000000002</v>
      </c>
      <c r="AT154" s="32">
        <f>SUM(AE$10:AE154)</f>
        <v>236083.75892605007</v>
      </c>
      <c r="AU154" s="32">
        <f>SUM(AF$10:AF154)</f>
        <v>-42000</v>
      </c>
      <c r="AW154" s="32">
        <f t="shared" si="67"/>
        <v>0</v>
      </c>
      <c r="AX154" s="32">
        <f t="shared" si="67"/>
        <v>0</v>
      </c>
      <c r="AY154" s="32">
        <f t="shared" si="62"/>
        <v>0</v>
      </c>
      <c r="AZ154" s="32">
        <f t="shared" si="62"/>
        <v>0</v>
      </c>
      <c r="BA154" s="32">
        <f t="shared" si="62"/>
        <v>42000</v>
      </c>
      <c r="BB154" s="32">
        <f t="shared" si="55"/>
        <v>0</v>
      </c>
      <c r="BC154" s="32"/>
    </row>
    <row r="155" spans="1:55" x14ac:dyDescent="0.25">
      <c r="A155" s="29">
        <v>145</v>
      </c>
      <c r="B155" s="32">
        <f t="shared" si="63"/>
        <v>0</v>
      </c>
      <c r="C155" s="32">
        <f t="shared" si="78"/>
        <v>0</v>
      </c>
      <c r="D155" s="32">
        <f t="shared" si="79"/>
        <v>0</v>
      </c>
      <c r="E155" s="32"/>
      <c r="F155" s="32">
        <f t="shared" si="64"/>
        <v>0</v>
      </c>
      <c r="G155" s="32"/>
      <c r="H155" s="32"/>
      <c r="I155" s="32"/>
      <c r="J155" s="32"/>
      <c r="K155" s="32"/>
      <c r="L155" s="32">
        <f t="shared" si="56"/>
        <v>0</v>
      </c>
      <c r="M155" s="32">
        <f t="shared" si="57"/>
        <v>0</v>
      </c>
      <c r="N155" s="80">
        <v>48611</v>
      </c>
      <c r="O155" s="39">
        <f t="shared" si="58"/>
        <v>0</v>
      </c>
      <c r="P155" s="39">
        <f t="shared" si="54"/>
        <v>0.03</v>
      </c>
      <c r="Q155" s="39">
        <f t="shared" si="65"/>
        <v>0</v>
      </c>
      <c r="R155" s="39">
        <f t="shared" si="68"/>
        <v>0</v>
      </c>
      <c r="S155" s="39">
        <f t="shared" si="74"/>
        <v>0</v>
      </c>
      <c r="T155" s="39">
        <f t="shared" si="72"/>
        <v>0</v>
      </c>
      <c r="U155" s="39">
        <f t="shared" si="75"/>
        <v>0.03</v>
      </c>
      <c r="V155" s="12"/>
      <c r="W155" s="32">
        <f t="shared" si="69"/>
        <v>0</v>
      </c>
      <c r="X155" s="32">
        <f t="shared" si="59"/>
        <v>42000</v>
      </c>
      <c r="Y155" s="32">
        <f t="shared" si="60"/>
        <v>42000</v>
      </c>
      <c r="Z155" s="32">
        <f t="shared" si="61"/>
        <v>42000</v>
      </c>
      <c r="AB155" s="32">
        <f t="shared" si="73"/>
        <v>0</v>
      </c>
      <c r="AC155" s="32">
        <f t="shared" si="66"/>
        <v>0</v>
      </c>
      <c r="AD155" s="32">
        <f t="shared" si="70"/>
        <v>0</v>
      </c>
      <c r="AE155" s="59">
        <f t="shared" si="71"/>
        <v>0</v>
      </c>
      <c r="AF155" s="32">
        <f t="shared" si="76"/>
        <v>0</v>
      </c>
      <c r="AG155" s="40" t="str">
        <f>IF(A155&gt;$D$6,"",SUM($AB$10:AE155)/($Y$10+Y155)*2/A155*12)</f>
        <v/>
      </c>
      <c r="AH155" s="40" t="str">
        <f>IF(A155&gt;$D$6,"",SUM($AF$10:AF155)/($Y$10+Y155)*2/A155*12)</f>
        <v/>
      </c>
      <c r="AI155" s="32">
        <f t="shared" si="77"/>
        <v>0</v>
      </c>
      <c r="AQ155" s="32">
        <f>SUM(AB$10:AB155)</f>
        <v>754616.07882335607</v>
      </c>
      <c r="AR155" s="32">
        <f>SUM(AC$10:AC155)</f>
        <v>-741728.78666842484</v>
      </c>
      <c r="AS155" s="32">
        <f>SUM(AD$10:AD155)</f>
        <v>13860.000000000002</v>
      </c>
      <c r="AT155" s="32">
        <f>SUM(AE$10:AE155)</f>
        <v>236083.75892605007</v>
      </c>
      <c r="AU155" s="32">
        <f>SUM(AF$10:AF155)</f>
        <v>-42000</v>
      </c>
      <c r="AW155" s="32">
        <f t="shared" si="67"/>
        <v>0</v>
      </c>
      <c r="AX155" s="32">
        <f t="shared" si="67"/>
        <v>0</v>
      </c>
      <c r="AY155" s="32">
        <f t="shared" si="62"/>
        <v>0</v>
      </c>
      <c r="AZ155" s="32">
        <f t="shared" si="62"/>
        <v>0</v>
      </c>
      <c r="BA155" s="32">
        <f t="shared" si="62"/>
        <v>42000</v>
      </c>
      <c r="BB155" s="32">
        <f t="shared" si="55"/>
        <v>0</v>
      </c>
      <c r="BC155" s="32"/>
    </row>
    <row r="156" spans="1:55" x14ac:dyDescent="0.25">
      <c r="A156" s="29">
        <v>146</v>
      </c>
      <c r="B156" s="32">
        <f t="shared" si="63"/>
        <v>0</v>
      </c>
      <c r="C156" s="32">
        <f t="shared" si="78"/>
        <v>0</v>
      </c>
      <c r="D156" s="32">
        <f t="shared" si="79"/>
        <v>0</v>
      </c>
      <c r="E156" s="32"/>
      <c r="F156" s="32">
        <f t="shared" si="64"/>
        <v>0</v>
      </c>
      <c r="G156" s="32"/>
      <c r="H156" s="32"/>
      <c r="I156" s="32"/>
      <c r="J156" s="32"/>
      <c r="K156" s="32"/>
      <c r="L156" s="32">
        <f t="shared" si="56"/>
        <v>0</v>
      </c>
      <c r="M156" s="32">
        <f t="shared" si="57"/>
        <v>0</v>
      </c>
      <c r="N156" s="80">
        <v>48639</v>
      </c>
      <c r="O156" s="39">
        <f t="shared" si="58"/>
        <v>0</v>
      </c>
      <c r="P156" s="39">
        <f t="shared" si="54"/>
        <v>0.03</v>
      </c>
      <c r="Q156" s="39">
        <f t="shared" si="65"/>
        <v>0</v>
      </c>
      <c r="R156" s="39">
        <f t="shared" si="68"/>
        <v>0</v>
      </c>
      <c r="S156" s="39">
        <f t="shared" si="74"/>
        <v>0</v>
      </c>
      <c r="T156" s="39">
        <f t="shared" si="72"/>
        <v>0</v>
      </c>
      <c r="U156" s="39">
        <f t="shared" si="75"/>
        <v>0.03</v>
      </c>
      <c r="V156" s="12"/>
      <c r="W156" s="32">
        <f t="shared" si="69"/>
        <v>0</v>
      </c>
      <c r="X156" s="32">
        <f t="shared" si="59"/>
        <v>42000</v>
      </c>
      <c r="Y156" s="32">
        <f t="shared" si="60"/>
        <v>42000</v>
      </c>
      <c r="Z156" s="32">
        <f t="shared" si="61"/>
        <v>42000</v>
      </c>
      <c r="AB156" s="32">
        <f t="shared" si="73"/>
        <v>0</v>
      </c>
      <c r="AC156" s="32">
        <f t="shared" si="66"/>
        <v>0</v>
      </c>
      <c r="AD156" s="32">
        <f t="shared" si="70"/>
        <v>0</v>
      </c>
      <c r="AE156" s="59">
        <f t="shared" si="71"/>
        <v>0</v>
      </c>
      <c r="AF156" s="32">
        <f t="shared" si="76"/>
        <v>0</v>
      </c>
      <c r="AG156" s="40" t="str">
        <f>IF(A156&gt;$D$6,"",SUM($AB$10:AE156)/($Y$10+Y156)*2/A156*12)</f>
        <v/>
      </c>
      <c r="AH156" s="40" t="str">
        <f>IF(A156&gt;$D$6,"",SUM($AF$10:AF156)/($Y$10+Y156)*2/A156*12)</f>
        <v/>
      </c>
      <c r="AI156" s="32">
        <f t="shared" si="77"/>
        <v>0</v>
      </c>
      <c r="AQ156" s="32">
        <f>SUM(AB$10:AB156)</f>
        <v>754616.07882335607</v>
      </c>
      <c r="AR156" s="32">
        <f>SUM(AC$10:AC156)</f>
        <v>-741728.78666842484</v>
      </c>
      <c r="AS156" s="32">
        <f>SUM(AD$10:AD156)</f>
        <v>13860.000000000002</v>
      </c>
      <c r="AT156" s="32">
        <f>SUM(AE$10:AE156)</f>
        <v>236083.75892605007</v>
      </c>
      <c r="AU156" s="32">
        <f>SUM(AF$10:AF156)</f>
        <v>-42000</v>
      </c>
      <c r="AW156" s="32">
        <f t="shared" si="67"/>
        <v>0</v>
      </c>
      <c r="AX156" s="32">
        <f t="shared" si="67"/>
        <v>0</v>
      </c>
      <c r="AY156" s="32">
        <f t="shared" si="62"/>
        <v>0</v>
      </c>
      <c r="AZ156" s="32">
        <f t="shared" si="62"/>
        <v>0</v>
      </c>
      <c r="BA156" s="32">
        <f t="shared" si="62"/>
        <v>42000</v>
      </c>
      <c r="BB156" s="32">
        <f t="shared" si="55"/>
        <v>0</v>
      </c>
      <c r="BC156" s="32"/>
    </row>
    <row r="157" spans="1:55" x14ac:dyDescent="0.25">
      <c r="A157" s="29">
        <v>147</v>
      </c>
      <c r="B157" s="32">
        <f t="shared" si="63"/>
        <v>0</v>
      </c>
      <c r="C157" s="32">
        <f t="shared" si="78"/>
        <v>0</v>
      </c>
      <c r="D157" s="32">
        <f t="shared" si="79"/>
        <v>0</v>
      </c>
      <c r="E157" s="32"/>
      <c r="F157" s="32">
        <f t="shared" si="64"/>
        <v>0</v>
      </c>
      <c r="G157" s="32"/>
      <c r="H157" s="32"/>
      <c r="I157" s="32"/>
      <c r="J157" s="32"/>
      <c r="K157" s="32"/>
      <c r="L157" s="32">
        <f t="shared" si="56"/>
        <v>0</v>
      </c>
      <c r="M157" s="32">
        <f t="shared" si="57"/>
        <v>0</v>
      </c>
      <c r="N157" s="80">
        <v>48670</v>
      </c>
      <c r="O157" s="39">
        <f t="shared" si="58"/>
        <v>0</v>
      </c>
      <c r="P157" s="39">
        <f t="shared" si="54"/>
        <v>0.03</v>
      </c>
      <c r="Q157" s="39">
        <f t="shared" si="65"/>
        <v>0</v>
      </c>
      <c r="R157" s="39">
        <f t="shared" si="68"/>
        <v>0</v>
      </c>
      <c r="S157" s="39">
        <f t="shared" si="74"/>
        <v>0</v>
      </c>
      <c r="T157" s="39">
        <f t="shared" si="72"/>
        <v>0</v>
      </c>
      <c r="U157" s="39">
        <f t="shared" si="75"/>
        <v>0.03</v>
      </c>
      <c r="V157" s="12"/>
      <c r="W157" s="32">
        <f t="shared" si="69"/>
        <v>0</v>
      </c>
      <c r="X157" s="32">
        <f t="shared" si="59"/>
        <v>42000</v>
      </c>
      <c r="Y157" s="32">
        <f t="shared" si="60"/>
        <v>42000</v>
      </c>
      <c r="Z157" s="32">
        <f t="shared" si="61"/>
        <v>42000</v>
      </c>
      <c r="AB157" s="32">
        <f t="shared" si="73"/>
        <v>0</v>
      </c>
      <c r="AC157" s="32">
        <f t="shared" si="66"/>
        <v>0</v>
      </c>
      <c r="AD157" s="32">
        <f t="shared" si="70"/>
        <v>0</v>
      </c>
      <c r="AE157" s="59">
        <f t="shared" si="71"/>
        <v>0</v>
      </c>
      <c r="AF157" s="32">
        <f t="shared" si="76"/>
        <v>0</v>
      </c>
      <c r="AG157" s="40" t="str">
        <f>IF(A157&gt;$D$6,"",SUM($AB$10:AE157)/($Y$10+Y157)*2/A157*12)</f>
        <v/>
      </c>
      <c r="AH157" s="40" t="str">
        <f>IF(A157&gt;$D$6,"",SUM($AF$10:AF157)/($Y$10+Y157)*2/A157*12)</f>
        <v/>
      </c>
      <c r="AI157" s="32">
        <f t="shared" si="77"/>
        <v>0</v>
      </c>
      <c r="AQ157" s="32">
        <f>SUM(AB$10:AB157)</f>
        <v>754616.07882335607</v>
      </c>
      <c r="AR157" s="32">
        <f>SUM(AC$10:AC157)</f>
        <v>-741728.78666842484</v>
      </c>
      <c r="AS157" s="32">
        <f>SUM(AD$10:AD157)</f>
        <v>13860.000000000002</v>
      </c>
      <c r="AT157" s="32">
        <f>SUM(AE$10:AE157)</f>
        <v>236083.75892605007</v>
      </c>
      <c r="AU157" s="32">
        <f>SUM(AF$10:AF157)</f>
        <v>-42000</v>
      </c>
      <c r="AW157" s="32">
        <f t="shared" si="67"/>
        <v>0</v>
      </c>
      <c r="AX157" s="32">
        <f t="shared" si="67"/>
        <v>0</v>
      </c>
      <c r="AY157" s="32">
        <f t="shared" si="62"/>
        <v>0</v>
      </c>
      <c r="AZ157" s="32">
        <f t="shared" si="62"/>
        <v>0</v>
      </c>
      <c r="BA157" s="32">
        <f t="shared" si="62"/>
        <v>42000</v>
      </c>
      <c r="BB157" s="32">
        <f t="shared" si="55"/>
        <v>0</v>
      </c>
      <c r="BC157" s="32"/>
    </row>
    <row r="158" spans="1:55" x14ac:dyDescent="0.25">
      <c r="A158" s="29">
        <v>148</v>
      </c>
      <c r="B158" s="32">
        <f t="shared" si="63"/>
        <v>0</v>
      </c>
      <c r="C158" s="32">
        <f t="shared" si="78"/>
        <v>0</v>
      </c>
      <c r="D158" s="32">
        <f t="shared" si="79"/>
        <v>0</v>
      </c>
      <c r="E158" s="32"/>
      <c r="F158" s="32">
        <f t="shared" si="64"/>
        <v>0</v>
      </c>
      <c r="G158" s="32"/>
      <c r="H158" s="32"/>
      <c r="I158" s="32"/>
      <c r="J158" s="32"/>
      <c r="K158" s="32"/>
      <c r="L158" s="32">
        <f t="shared" si="56"/>
        <v>0</v>
      </c>
      <c r="M158" s="32">
        <f t="shared" si="57"/>
        <v>0</v>
      </c>
      <c r="N158" s="80">
        <v>48700</v>
      </c>
      <c r="O158" s="39">
        <f t="shared" si="58"/>
        <v>0</v>
      </c>
      <c r="P158" s="39">
        <f t="shared" si="54"/>
        <v>0.03</v>
      </c>
      <c r="Q158" s="39">
        <f t="shared" si="65"/>
        <v>0</v>
      </c>
      <c r="R158" s="39">
        <f t="shared" si="68"/>
        <v>0</v>
      </c>
      <c r="S158" s="39">
        <f t="shared" si="74"/>
        <v>0</v>
      </c>
      <c r="T158" s="39">
        <f t="shared" si="72"/>
        <v>0</v>
      </c>
      <c r="U158" s="39">
        <f t="shared" si="75"/>
        <v>0.03</v>
      </c>
      <c r="V158" s="12"/>
      <c r="W158" s="32">
        <f t="shared" si="69"/>
        <v>0</v>
      </c>
      <c r="X158" s="32">
        <f t="shared" si="59"/>
        <v>42000</v>
      </c>
      <c r="Y158" s="32">
        <f t="shared" si="60"/>
        <v>42000</v>
      </c>
      <c r="Z158" s="32">
        <f t="shared" si="61"/>
        <v>42000</v>
      </c>
      <c r="AB158" s="32">
        <f t="shared" si="73"/>
        <v>0</v>
      </c>
      <c r="AC158" s="32">
        <f t="shared" si="66"/>
        <v>0</v>
      </c>
      <c r="AD158" s="32">
        <f t="shared" si="70"/>
        <v>0</v>
      </c>
      <c r="AE158" s="59">
        <f t="shared" si="71"/>
        <v>0</v>
      </c>
      <c r="AF158" s="32">
        <f t="shared" si="76"/>
        <v>0</v>
      </c>
      <c r="AG158" s="40" t="str">
        <f>IF(A158&gt;$D$6,"",SUM($AB$10:AE158)/($Y$10+Y158)*2/A158*12)</f>
        <v/>
      </c>
      <c r="AH158" s="40" t="str">
        <f>IF(A158&gt;$D$6,"",SUM($AF$10:AF158)/($Y$10+Y158)*2/A158*12)</f>
        <v/>
      </c>
      <c r="AI158" s="32">
        <f t="shared" si="77"/>
        <v>0</v>
      </c>
      <c r="AQ158" s="32">
        <f>SUM(AB$10:AB158)</f>
        <v>754616.07882335607</v>
      </c>
      <c r="AR158" s="32">
        <f>SUM(AC$10:AC158)</f>
        <v>-741728.78666842484</v>
      </c>
      <c r="AS158" s="32">
        <f>SUM(AD$10:AD158)</f>
        <v>13860.000000000002</v>
      </c>
      <c r="AT158" s="32">
        <f>SUM(AE$10:AE158)</f>
        <v>236083.75892605007</v>
      </c>
      <c r="AU158" s="32">
        <f>SUM(AF$10:AF158)</f>
        <v>-42000</v>
      </c>
      <c r="AW158" s="32">
        <f t="shared" si="67"/>
        <v>0</v>
      </c>
      <c r="AX158" s="32">
        <f t="shared" si="67"/>
        <v>0</v>
      </c>
      <c r="AY158" s="32">
        <f t="shared" si="62"/>
        <v>0</v>
      </c>
      <c r="AZ158" s="32">
        <f t="shared" si="62"/>
        <v>0</v>
      </c>
      <c r="BA158" s="32">
        <f t="shared" si="62"/>
        <v>42000</v>
      </c>
      <c r="BB158" s="32">
        <f t="shared" si="55"/>
        <v>0</v>
      </c>
      <c r="BC158" s="32"/>
    </row>
    <row r="159" spans="1:55" x14ac:dyDescent="0.25">
      <c r="A159" s="29">
        <v>149</v>
      </c>
      <c r="B159" s="32">
        <f t="shared" si="63"/>
        <v>0</v>
      </c>
      <c r="C159" s="32">
        <f t="shared" si="78"/>
        <v>0</v>
      </c>
      <c r="D159" s="32">
        <f t="shared" si="79"/>
        <v>0</v>
      </c>
      <c r="E159" s="32"/>
      <c r="F159" s="32">
        <f t="shared" si="64"/>
        <v>0</v>
      </c>
      <c r="G159" s="32"/>
      <c r="H159" s="32"/>
      <c r="I159" s="32"/>
      <c r="J159" s="32"/>
      <c r="K159" s="32"/>
      <c r="L159" s="32">
        <f t="shared" si="56"/>
        <v>0</v>
      </c>
      <c r="M159" s="32">
        <f t="shared" si="57"/>
        <v>0</v>
      </c>
      <c r="N159" s="80">
        <v>48731</v>
      </c>
      <c r="O159" s="39">
        <f t="shared" si="58"/>
        <v>0</v>
      </c>
      <c r="P159" s="39">
        <f t="shared" si="54"/>
        <v>0.03</v>
      </c>
      <c r="Q159" s="39">
        <f t="shared" si="65"/>
        <v>0</v>
      </c>
      <c r="R159" s="39">
        <f t="shared" si="68"/>
        <v>0</v>
      </c>
      <c r="S159" s="39">
        <f t="shared" si="74"/>
        <v>0</v>
      </c>
      <c r="T159" s="39">
        <f t="shared" si="72"/>
        <v>0</v>
      </c>
      <c r="U159" s="39">
        <f t="shared" si="75"/>
        <v>0.03</v>
      </c>
      <c r="V159" s="12"/>
      <c r="W159" s="32">
        <f t="shared" si="69"/>
        <v>0</v>
      </c>
      <c r="X159" s="32">
        <f t="shared" si="59"/>
        <v>42000</v>
      </c>
      <c r="Y159" s="32">
        <f t="shared" si="60"/>
        <v>42000</v>
      </c>
      <c r="Z159" s="32">
        <f t="shared" si="61"/>
        <v>42000</v>
      </c>
      <c r="AB159" s="32">
        <f t="shared" si="73"/>
        <v>0</v>
      </c>
      <c r="AC159" s="32">
        <f t="shared" si="66"/>
        <v>0</v>
      </c>
      <c r="AD159" s="32">
        <f t="shared" si="70"/>
        <v>0</v>
      </c>
      <c r="AE159" s="59">
        <f t="shared" si="71"/>
        <v>0</v>
      </c>
      <c r="AF159" s="32">
        <f t="shared" si="76"/>
        <v>0</v>
      </c>
      <c r="AG159" s="40" t="str">
        <f>IF(A159&gt;$D$6,"",SUM($AB$10:AE159)/($Y$10+Y159)*2/A159*12)</f>
        <v/>
      </c>
      <c r="AH159" s="40" t="str">
        <f>IF(A159&gt;$D$6,"",SUM($AF$10:AF159)/($Y$10+Y159)*2/A159*12)</f>
        <v/>
      </c>
      <c r="AI159" s="32">
        <f t="shared" si="77"/>
        <v>0</v>
      </c>
      <c r="AQ159" s="32">
        <f>SUM(AB$10:AB159)</f>
        <v>754616.07882335607</v>
      </c>
      <c r="AR159" s="32">
        <f>SUM(AC$10:AC159)</f>
        <v>-741728.78666842484</v>
      </c>
      <c r="AS159" s="32">
        <f>SUM(AD$10:AD159)</f>
        <v>13860.000000000002</v>
      </c>
      <c r="AT159" s="32">
        <f>SUM(AE$10:AE159)</f>
        <v>236083.75892605007</v>
      </c>
      <c r="AU159" s="32">
        <f>SUM(AF$10:AF159)</f>
        <v>-42000</v>
      </c>
      <c r="AW159" s="32">
        <f t="shared" si="67"/>
        <v>0</v>
      </c>
      <c r="AX159" s="32">
        <f t="shared" si="67"/>
        <v>0</v>
      </c>
      <c r="AY159" s="32">
        <f t="shared" si="62"/>
        <v>0</v>
      </c>
      <c r="AZ159" s="32">
        <f t="shared" si="62"/>
        <v>0</v>
      </c>
      <c r="BA159" s="32">
        <f t="shared" si="62"/>
        <v>42000</v>
      </c>
      <c r="BB159" s="32">
        <f t="shared" si="55"/>
        <v>0</v>
      </c>
      <c r="BC159" s="32"/>
    </row>
    <row r="160" spans="1:55" x14ac:dyDescent="0.25">
      <c r="A160" s="29">
        <v>150</v>
      </c>
      <c r="B160" s="32">
        <f t="shared" si="63"/>
        <v>0</v>
      </c>
      <c r="C160" s="32">
        <f t="shared" si="78"/>
        <v>0</v>
      </c>
      <c r="D160" s="32">
        <f t="shared" si="79"/>
        <v>0</v>
      </c>
      <c r="E160" s="32"/>
      <c r="F160" s="32">
        <f t="shared" si="64"/>
        <v>0</v>
      </c>
      <c r="G160" s="45"/>
      <c r="H160" s="32"/>
      <c r="I160" s="32"/>
      <c r="J160" s="32"/>
      <c r="K160" s="32"/>
      <c r="L160" s="32">
        <f t="shared" si="56"/>
        <v>0</v>
      </c>
      <c r="M160" s="32">
        <f t="shared" si="57"/>
        <v>0</v>
      </c>
      <c r="N160" s="80">
        <v>48761</v>
      </c>
      <c r="O160" s="39">
        <f t="shared" si="58"/>
        <v>0</v>
      </c>
      <c r="P160" s="39">
        <f t="shared" si="54"/>
        <v>0.03</v>
      </c>
      <c r="Q160" s="39">
        <f t="shared" si="65"/>
        <v>0</v>
      </c>
      <c r="R160" s="39">
        <f t="shared" si="68"/>
        <v>0</v>
      </c>
      <c r="S160" s="39">
        <f t="shared" si="74"/>
        <v>0</v>
      </c>
      <c r="T160" s="39">
        <f t="shared" si="72"/>
        <v>0</v>
      </c>
      <c r="U160" s="39">
        <f t="shared" si="75"/>
        <v>0.03</v>
      </c>
      <c r="V160" s="12"/>
      <c r="W160" s="32">
        <f t="shared" si="69"/>
        <v>0</v>
      </c>
      <c r="X160" s="32">
        <f t="shared" si="59"/>
        <v>42000</v>
      </c>
      <c r="Y160" s="32">
        <f t="shared" si="60"/>
        <v>42000</v>
      </c>
      <c r="Z160" s="32">
        <f t="shared" si="61"/>
        <v>42000</v>
      </c>
      <c r="AB160" s="32">
        <f t="shared" si="73"/>
        <v>0</v>
      </c>
      <c r="AC160" s="32">
        <f t="shared" si="66"/>
        <v>0</v>
      </c>
      <c r="AD160" s="32">
        <f t="shared" si="70"/>
        <v>0</v>
      </c>
      <c r="AE160" s="59">
        <f t="shared" si="71"/>
        <v>0</v>
      </c>
      <c r="AF160" s="32">
        <f t="shared" si="76"/>
        <v>0</v>
      </c>
      <c r="AG160" s="40" t="str">
        <f>IF(A160&gt;$D$6,"",SUM($AB$10:AE160)/($Y$10+Y160)*2/A160*12)</f>
        <v/>
      </c>
      <c r="AH160" s="40" t="str">
        <f>IF(A160&gt;$D$6,"",SUM($AF$10:AF160)/($Y$10+Y160)*2/A160*12)</f>
        <v/>
      </c>
      <c r="AI160" s="32">
        <f t="shared" si="77"/>
        <v>0</v>
      </c>
      <c r="AQ160" s="32">
        <f>SUM(AB$10:AB160)</f>
        <v>754616.07882335607</v>
      </c>
      <c r="AR160" s="32">
        <f>SUM(AC$10:AC160)</f>
        <v>-741728.78666842484</v>
      </c>
      <c r="AS160" s="32">
        <f>SUM(AD$10:AD160)</f>
        <v>13860.000000000002</v>
      </c>
      <c r="AT160" s="32">
        <f>SUM(AE$10:AE160)</f>
        <v>236083.75892605007</v>
      </c>
      <c r="AU160" s="32">
        <f>SUM(AF$10:AF160)</f>
        <v>-42000</v>
      </c>
      <c r="AW160" s="32">
        <f t="shared" si="67"/>
        <v>0</v>
      </c>
      <c r="AX160" s="32">
        <f t="shared" si="67"/>
        <v>0</v>
      </c>
      <c r="AY160" s="32">
        <f t="shared" si="62"/>
        <v>0</v>
      </c>
      <c r="AZ160" s="32">
        <f t="shared" si="62"/>
        <v>0</v>
      </c>
      <c r="BA160" s="32">
        <f t="shared" si="62"/>
        <v>42000</v>
      </c>
      <c r="BB160" s="32">
        <f t="shared" si="55"/>
        <v>0</v>
      </c>
      <c r="BC160" s="32"/>
    </row>
    <row r="161" spans="1:55" x14ac:dyDescent="0.25">
      <c r="A161" s="29">
        <v>151</v>
      </c>
      <c r="B161" s="32">
        <f t="shared" si="63"/>
        <v>0</v>
      </c>
      <c r="C161" s="32">
        <f t="shared" si="78"/>
        <v>0</v>
      </c>
      <c r="D161" s="32">
        <f t="shared" si="79"/>
        <v>0</v>
      </c>
      <c r="E161" s="32"/>
      <c r="F161" s="32">
        <f t="shared" si="64"/>
        <v>0</v>
      </c>
      <c r="G161" s="32"/>
      <c r="H161" s="32"/>
      <c r="I161" s="32"/>
      <c r="J161" s="32"/>
      <c r="K161" s="32"/>
      <c r="L161" s="32">
        <f t="shared" si="56"/>
        <v>0</v>
      </c>
      <c r="M161" s="32">
        <f t="shared" si="57"/>
        <v>0</v>
      </c>
      <c r="N161" s="80">
        <v>48792</v>
      </c>
      <c r="O161" s="39">
        <f t="shared" si="58"/>
        <v>0</v>
      </c>
      <c r="P161" s="39">
        <f t="shared" si="54"/>
        <v>0.03</v>
      </c>
      <c r="Q161" s="39">
        <f t="shared" si="65"/>
        <v>0</v>
      </c>
      <c r="R161" s="39">
        <f t="shared" si="68"/>
        <v>0</v>
      </c>
      <c r="S161" s="39">
        <f t="shared" si="74"/>
        <v>0</v>
      </c>
      <c r="T161" s="39">
        <f t="shared" si="72"/>
        <v>0</v>
      </c>
      <c r="U161" s="39">
        <f t="shared" si="75"/>
        <v>0.03</v>
      </c>
      <c r="V161" s="12"/>
      <c r="W161" s="32">
        <f t="shared" si="69"/>
        <v>0</v>
      </c>
      <c r="X161" s="32">
        <f t="shared" si="59"/>
        <v>42000</v>
      </c>
      <c r="Y161" s="32">
        <f t="shared" si="60"/>
        <v>42000</v>
      </c>
      <c r="Z161" s="32">
        <f t="shared" si="61"/>
        <v>42000</v>
      </c>
      <c r="AB161" s="32">
        <f t="shared" si="73"/>
        <v>0</v>
      </c>
      <c r="AC161" s="32">
        <f t="shared" si="66"/>
        <v>0</v>
      </c>
      <c r="AD161" s="32">
        <f t="shared" si="70"/>
        <v>0</v>
      </c>
      <c r="AE161" s="59">
        <f t="shared" si="71"/>
        <v>0</v>
      </c>
      <c r="AF161" s="32">
        <f t="shared" si="76"/>
        <v>0</v>
      </c>
      <c r="AG161" s="40" t="str">
        <f>IF(A161&gt;$D$6,"",SUM($AB$10:AE161)/($Y$10+Y161)*2/A161*12)</f>
        <v/>
      </c>
      <c r="AH161" s="40" t="str">
        <f>IF(A161&gt;$D$6,"",SUM($AF$10:AF161)/($Y$10+Y161)*2/A161*12)</f>
        <v/>
      </c>
      <c r="AI161" s="32">
        <f t="shared" si="77"/>
        <v>0</v>
      </c>
      <c r="AQ161" s="32">
        <f>SUM(AB$10:AB161)</f>
        <v>754616.07882335607</v>
      </c>
      <c r="AR161" s="32">
        <f>SUM(AC$10:AC161)</f>
        <v>-741728.78666842484</v>
      </c>
      <c r="AS161" s="32">
        <f>SUM(AD$10:AD161)</f>
        <v>13860.000000000002</v>
      </c>
      <c r="AT161" s="32">
        <f>SUM(AE$10:AE161)</f>
        <v>236083.75892605007</v>
      </c>
      <c r="AU161" s="32">
        <f>SUM(AF$10:AF161)</f>
        <v>-42000</v>
      </c>
      <c r="AW161" s="32">
        <f t="shared" si="67"/>
        <v>0</v>
      </c>
      <c r="AX161" s="32">
        <f t="shared" si="67"/>
        <v>0</v>
      </c>
      <c r="AY161" s="32">
        <f t="shared" si="62"/>
        <v>0</v>
      </c>
      <c r="AZ161" s="32">
        <f t="shared" si="62"/>
        <v>0</v>
      </c>
      <c r="BA161" s="32">
        <f t="shared" si="62"/>
        <v>42000</v>
      </c>
      <c r="BB161" s="32">
        <f t="shared" si="55"/>
        <v>0</v>
      </c>
      <c r="BC161" s="32"/>
    </row>
    <row r="162" spans="1:55" x14ac:dyDescent="0.25">
      <c r="A162" s="29">
        <v>152</v>
      </c>
      <c r="B162" s="32">
        <f t="shared" si="63"/>
        <v>0</v>
      </c>
      <c r="C162" s="32">
        <f t="shared" si="78"/>
        <v>0</v>
      </c>
      <c r="D162" s="32">
        <f t="shared" si="79"/>
        <v>0</v>
      </c>
      <c r="E162" s="32"/>
      <c r="F162" s="32">
        <f t="shared" si="64"/>
        <v>0</v>
      </c>
      <c r="G162" s="32"/>
      <c r="H162" s="32"/>
      <c r="I162" s="32"/>
      <c r="J162" s="32"/>
      <c r="K162" s="32"/>
      <c r="L162" s="32">
        <f t="shared" si="56"/>
        <v>0</v>
      </c>
      <c r="M162" s="32">
        <f t="shared" si="57"/>
        <v>0</v>
      </c>
      <c r="N162" s="80">
        <v>48823</v>
      </c>
      <c r="O162" s="39">
        <f t="shared" si="58"/>
        <v>0</v>
      </c>
      <c r="P162" s="39">
        <f t="shared" si="54"/>
        <v>0.03</v>
      </c>
      <c r="Q162" s="39">
        <f t="shared" si="65"/>
        <v>0</v>
      </c>
      <c r="R162" s="39">
        <f t="shared" si="68"/>
        <v>0</v>
      </c>
      <c r="S162" s="39">
        <f t="shared" si="74"/>
        <v>0</v>
      </c>
      <c r="T162" s="39">
        <f t="shared" si="72"/>
        <v>0</v>
      </c>
      <c r="U162" s="39">
        <f t="shared" si="75"/>
        <v>0.03</v>
      </c>
      <c r="V162" s="12"/>
      <c r="W162" s="32">
        <f t="shared" si="69"/>
        <v>0</v>
      </c>
      <c r="X162" s="32">
        <f t="shared" si="59"/>
        <v>42000</v>
      </c>
      <c r="Y162" s="32">
        <f t="shared" si="60"/>
        <v>42000</v>
      </c>
      <c r="Z162" s="32">
        <f t="shared" si="61"/>
        <v>42000</v>
      </c>
      <c r="AB162" s="32">
        <f t="shared" si="73"/>
        <v>0</v>
      </c>
      <c r="AC162" s="32">
        <f t="shared" si="66"/>
        <v>0</v>
      </c>
      <c r="AD162" s="32">
        <f t="shared" si="70"/>
        <v>0</v>
      </c>
      <c r="AE162" s="59">
        <f t="shared" si="71"/>
        <v>0</v>
      </c>
      <c r="AF162" s="32">
        <f t="shared" si="76"/>
        <v>0</v>
      </c>
      <c r="AG162" s="40" t="str">
        <f>IF(A162&gt;$D$6,"",SUM($AB$10:AE162)/($Y$10+Y162)*2/A162*12)</f>
        <v/>
      </c>
      <c r="AH162" s="40" t="str">
        <f>IF(A162&gt;$D$6,"",SUM($AF$10:AF162)/($Y$10+Y162)*2/A162*12)</f>
        <v/>
      </c>
      <c r="AI162" s="32">
        <f t="shared" si="77"/>
        <v>0</v>
      </c>
      <c r="AQ162" s="32">
        <f>SUM(AB$10:AB162)</f>
        <v>754616.07882335607</v>
      </c>
      <c r="AR162" s="32">
        <f>SUM(AC$10:AC162)</f>
        <v>-741728.78666842484</v>
      </c>
      <c r="AS162" s="32">
        <f>SUM(AD$10:AD162)</f>
        <v>13860.000000000002</v>
      </c>
      <c r="AT162" s="32">
        <f>SUM(AE$10:AE162)</f>
        <v>236083.75892605007</v>
      </c>
      <c r="AU162" s="32">
        <f>SUM(AF$10:AF162)</f>
        <v>-42000</v>
      </c>
      <c r="AW162" s="32">
        <f t="shared" si="67"/>
        <v>0</v>
      </c>
      <c r="AX162" s="32">
        <f t="shared" si="67"/>
        <v>0</v>
      </c>
      <c r="AY162" s="32">
        <f t="shared" si="62"/>
        <v>0</v>
      </c>
      <c r="AZ162" s="32">
        <f t="shared" si="62"/>
        <v>0</v>
      </c>
      <c r="BA162" s="32">
        <f t="shared" si="62"/>
        <v>42000</v>
      </c>
      <c r="BB162" s="32">
        <f t="shared" si="55"/>
        <v>0</v>
      </c>
      <c r="BC162" s="32"/>
    </row>
    <row r="163" spans="1:55" x14ac:dyDescent="0.25">
      <c r="A163" s="29">
        <v>153</v>
      </c>
      <c r="B163" s="32">
        <f t="shared" si="63"/>
        <v>0</v>
      </c>
      <c r="C163" s="32">
        <f t="shared" si="78"/>
        <v>0</v>
      </c>
      <c r="D163" s="32">
        <f t="shared" si="79"/>
        <v>0</v>
      </c>
      <c r="E163" s="32"/>
      <c r="F163" s="32">
        <f t="shared" si="64"/>
        <v>0</v>
      </c>
      <c r="G163" s="32"/>
      <c r="H163" s="32"/>
      <c r="I163" s="32"/>
      <c r="J163" s="32"/>
      <c r="K163" s="32"/>
      <c r="L163" s="32">
        <f t="shared" si="56"/>
        <v>0</v>
      </c>
      <c r="M163" s="32">
        <f t="shared" si="57"/>
        <v>0</v>
      </c>
      <c r="N163" s="80">
        <v>48853</v>
      </c>
      <c r="O163" s="39">
        <f t="shared" si="58"/>
        <v>0</v>
      </c>
      <c r="P163" s="39">
        <f t="shared" si="54"/>
        <v>0.03</v>
      </c>
      <c r="Q163" s="39">
        <f t="shared" si="65"/>
        <v>0</v>
      </c>
      <c r="R163" s="39">
        <f t="shared" si="68"/>
        <v>0</v>
      </c>
      <c r="S163" s="39">
        <f t="shared" si="74"/>
        <v>0</v>
      </c>
      <c r="T163" s="39">
        <f t="shared" si="72"/>
        <v>0</v>
      </c>
      <c r="U163" s="39">
        <f t="shared" si="75"/>
        <v>0.03</v>
      </c>
      <c r="V163" s="12"/>
      <c r="W163" s="32">
        <f t="shared" si="69"/>
        <v>0</v>
      </c>
      <c r="X163" s="32">
        <f t="shared" si="59"/>
        <v>42000</v>
      </c>
      <c r="Y163" s="32">
        <f t="shared" si="60"/>
        <v>42000</v>
      </c>
      <c r="Z163" s="32">
        <f t="shared" si="61"/>
        <v>42000</v>
      </c>
      <c r="AB163" s="32">
        <f t="shared" si="73"/>
        <v>0</v>
      </c>
      <c r="AC163" s="32">
        <f t="shared" si="66"/>
        <v>0</v>
      </c>
      <c r="AD163" s="32">
        <f t="shared" si="70"/>
        <v>0</v>
      </c>
      <c r="AE163" s="59">
        <f t="shared" si="71"/>
        <v>0</v>
      </c>
      <c r="AF163" s="32">
        <f t="shared" si="76"/>
        <v>0</v>
      </c>
      <c r="AG163" s="40" t="str">
        <f>IF(A163&gt;$D$6,"",SUM($AB$10:AE163)/($Y$10+Y163)*2/A163*12)</f>
        <v/>
      </c>
      <c r="AH163" s="40" t="str">
        <f>IF(A163&gt;$D$6,"",SUM($AF$10:AF163)/($Y$10+Y163)*2/A163*12)</f>
        <v/>
      </c>
      <c r="AI163" s="32">
        <f t="shared" si="77"/>
        <v>0</v>
      </c>
      <c r="AQ163" s="32">
        <f>SUM(AB$10:AB163)</f>
        <v>754616.07882335607</v>
      </c>
      <c r="AR163" s="32">
        <f>SUM(AC$10:AC163)</f>
        <v>-741728.78666842484</v>
      </c>
      <c r="AS163" s="32">
        <f>SUM(AD$10:AD163)</f>
        <v>13860.000000000002</v>
      </c>
      <c r="AT163" s="32">
        <f>SUM(AE$10:AE163)</f>
        <v>236083.75892605007</v>
      </c>
      <c r="AU163" s="32">
        <f>SUM(AF$10:AF163)</f>
        <v>-42000</v>
      </c>
      <c r="AW163" s="32">
        <f t="shared" si="67"/>
        <v>0</v>
      </c>
      <c r="AX163" s="32">
        <f t="shared" si="67"/>
        <v>0</v>
      </c>
      <c r="AY163" s="32">
        <f t="shared" si="62"/>
        <v>0</v>
      </c>
      <c r="AZ163" s="32">
        <f t="shared" si="62"/>
        <v>0</v>
      </c>
      <c r="BA163" s="32">
        <f t="shared" si="62"/>
        <v>42000</v>
      </c>
      <c r="BB163" s="32">
        <f t="shared" si="55"/>
        <v>0</v>
      </c>
      <c r="BC163" s="32"/>
    </row>
    <row r="164" spans="1:55" x14ac:dyDescent="0.25">
      <c r="A164" s="29">
        <v>154</v>
      </c>
      <c r="B164" s="32">
        <f t="shared" si="63"/>
        <v>0</v>
      </c>
      <c r="C164" s="32">
        <f t="shared" si="78"/>
        <v>0</v>
      </c>
      <c r="D164" s="32">
        <f t="shared" si="79"/>
        <v>0</v>
      </c>
      <c r="E164" s="32"/>
      <c r="F164" s="32">
        <f t="shared" si="64"/>
        <v>0</v>
      </c>
      <c r="G164" s="32"/>
      <c r="H164" s="32"/>
      <c r="I164" s="32"/>
      <c r="J164" s="32"/>
      <c r="K164" s="32"/>
      <c r="L164" s="32">
        <f t="shared" si="56"/>
        <v>0</v>
      </c>
      <c r="M164" s="32">
        <f t="shared" si="57"/>
        <v>0</v>
      </c>
      <c r="N164" s="80">
        <v>48884</v>
      </c>
      <c r="O164" s="39">
        <f t="shared" si="58"/>
        <v>0</v>
      </c>
      <c r="P164" s="39">
        <f t="shared" si="54"/>
        <v>0.03</v>
      </c>
      <c r="Q164" s="39">
        <f t="shared" si="65"/>
        <v>0</v>
      </c>
      <c r="R164" s="39">
        <f t="shared" si="68"/>
        <v>0</v>
      </c>
      <c r="S164" s="39">
        <f t="shared" si="74"/>
        <v>0</v>
      </c>
      <c r="T164" s="39">
        <f t="shared" si="72"/>
        <v>0</v>
      </c>
      <c r="U164" s="39">
        <f t="shared" si="75"/>
        <v>0.03</v>
      </c>
      <c r="V164" s="12"/>
      <c r="W164" s="32">
        <f t="shared" si="69"/>
        <v>0</v>
      </c>
      <c r="X164" s="32">
        <f t="shared" si="59"/>
        <v>42000</v>
      </c>
      <c r="Y164" s="32">
        <f t="shared" si="60"/>
        <v>42000</v>
      </c>
      <c r="Z164" s="32">
        <f t="shared" si="61"/>
        <v>42000</v>
      </c>
      <c r="AB164" s="32">
        <f t="shared" si="73"/>
        <v>0</v>
      </c>
      <c r="AC164" s="32">
        <f t="shared" si="66"/>
        <v>0</v>
      </c>
      <c r="AD164" s="32">
        <f t="shared" si="70"/>
        <v>0</v>
      </c>
      <c r="AE164" s="59">
        <f t="shared" si="71"/>
        <v>0</v>
      </c>
      <c r="AF164" s="32">
        <f t="shared" si="76"/>
        <v>0</v>
      </c>
      <c r="AG164" s="40" t="str">
        <f>IF(A164&gt;$D$6,"",SUM($AB$10:AE164)/($Y$10+Y164)*2/A164*12)</f>
        <v/>
      </c>
      <c r="AH164" s="40" t="str">
        <f>IF(A164&gt;$D$6,"",SUM($AF$10:AF164)/($Y$10+Y164)*2/A164*12)</f>
        <v/>
      </c>
      <c r="AI164" s="32">
        <f t="shared" si="77"/>
        <v>0</v>
      </c>
      <c r="AQ164" s="32">
        <f>SUM(AB$10:AB164)</f>
        <v>754616.07882335607</v>
      </c>
      <c r="AR164" s="32">
        <f>SUM(AC$10:AC164)</f>
        <v>-741728.78666842484</v>
      </c>
      <c r="AS164" s="32">
        <f>SUM(AD$10:AD164)</f>
        <v>13860.000000000002</v>
      </c>
      <c r="AT164" s="32">
        <f>SUM(AE$10:AE164)</f>
        <v>236083.75892605007</v>
      </c>
      <c r="AU164" s="32">
        <f>SUM(AF$10:AF164)</f>
        <v>-42000</v>
      </c>
      <c r="AW164" s="32">
        <f t="shared" si="67"/>
        <v>0</v>
      </c>
      <c r="AX164" s="32">
        <f t="shared" si="67"/>
        <v>0</v>
      </c>
      <c r="AY164" s="32">
        <f t="shared" si="62"/>
        <v>0</v>
      </c>
      <c r="AZ164" s="32">
        <f t="shared" si="62"/>
        <v>0</v>
      </c>
      <c r="BA164" s="32">
        <f t="shared" si="62"/>
        <v>42000</v>
      </c>
      <c r="BB164" s="32">
        <f t="shared" si="55"/>
        <v>0</v>
      </c>
      <c r="BC164" s="32"/>
    </row>
    <row r="165" spans="1:55" x14ac:dyDescent="0.25">
      <c r="A165" s="29">
        <v>155</v>
      </c>
      <c r="B165" s="32">
        <f t="shared" si="63"/>
        <v>0</v>
      </c>
      <c r="C165" s="32">
        <f t="shared" si="78"/>
        <v>0</v>
      </c>
      <c r="D165" s="32">
        <f t="shared" si="79"/>
        <v>0</v>
      </c>
      <c r="E165" s="32"/>
      <c r="F165" s="32">
        <f t="shared" si="64"/>
        <v>0</v>
      </c>
      <c r="G165" s="32"/>
      <c r="H165" s="32"/>
      <c r="I165" s="32"/>
      <c r="J165" s="32"/>
      <c r="K165" s="32"/>
      <c r="L165" s="32">
        <f t="shared" si="56"/>
        <v>0</v>
      </c>
      <c r="M165" s="32">
        <f t="shared" si="57"/>
        <v>0</v>
      </c>
      <c r="N165" s="80">
        <v>48914</v>
      </c>
      <c r="O165" s="39">
        <f t="shared" si="58"/>
        <v>0</v>
      </c>
      <c r="P165" s="39">
        <f t="shared" si="54"/>
        <v>0.03</v>
      </c>
      <c r="Q165" s="39">
        <f t="shared" si="65"/>
        <v>0</v>
      </c>
      <c r="R165" s="39">
        <f t="shared" si="68"/>
        <v>0</v>
      </c>
      <c r="S165" s="39">
        <f t="shared" si="74"/>
        <v>0</v>
      </c>
      <c r="T165" s="39">
        <f t="shared" si="72"/>
        <v>0</v>
      </c>
      <c r="U165" s="39">
        <f t="shared" si="75"/>
        <v>0.03</v>
      </c>
      <c r="V165" s="12"/>
      <c r="W165" s="32">
        <f t="shared" si="69"/>
        <v>0</v>
      </c>
      <c r="X165" s="32">
        <f t="shared" si="59"/>
        <v>42000</v>
      </c>
      <c r="Y165" s="32">
        <f t="shared" si="60"/>
        <v>42000</v>
      </c>
      <c r="Z165" s="32">
        <f t="shared" si="61"/>
        <v>42000</v>
      </c>
      <c r="AB165" s="32">
        <f t="shared" si="73"/>
        <v>0</v>
      </c>
      <c r="AC165" s="32">
        <f t="shared" si="66"/>
        <v>0</v>
      </c>
      <c r="AD165" s="32">
        <f t="shared" si="70"/>
        <v>0</v>
      </c>
      <c r="AE165" s="59">
        <f t="shared" si="71"/>
        <v>0</v>
      </c>
      <c r="AF165" s="32">
        <f t="shared" si="76"/>
        <v>0</v>
      </c>
      <c r="AG165" s="40" t="str">
        <f>IF(A165&gt;$D$6,"",SUM($AB$10:AE165)/($Y$10+Y165)*2/A165*12)</f>
        <v/>
      </c>
      <c r="AH165" s="40" t="str">
        <f>IF(A165&gt;$D$6,"",SUM($AF$10:AF165)/($Y$10+Y165)*2/A165*12)</f>
        <v/>
      </c>
      <c r="AI165" s="32">
        <f t="shared" si="77"/>
        <v>0</v>
      </c>
      <c r="AQ165" s="32">
        <f>SUM(AB$10:AB165)</f>
        <v>754616.07882335607</v>
      </c>
      <c r="AR165" s="32">
        <f>SUM(AC$10:AC165)</f>
        <v>-741728.78666842484</v>
      </c>
      <c r="AS165" s="32">
        <f>SUM(AD$10:AD165)</f>
        <v>13860.000000000002</v>
      </c>
      <c r="AT165" s="32">
        <f>SUM(AE$10:AE165)</f>
        <v>236083.75892605007</v>
      </c>
      <c r="AU165" s="32">
        <f>SUM(AF$10:AF165)</f>
        <v>-42000</v>
      </c>
      <c r="AW165" s="32">
        <f t="shared" si="67"/>
        <v>0</v>
      </c>
      <c r="AX165" s="32">
        <f t="shared" si="67"/>
        <v>0</v>
      </c>
      <c r="AY165" s="32">
        <f t="shared" si="62"/>
        <v>0</v>
      </c>
      <c r="AZ165" s="32">
        <f t="shared" si="62"/>
        <v>0</v>
      </c>
      <c r="BA165" s="32">
        <f t="shared" si="62"/>
        <v>42000</v>
      </c>
      <c r="BB165" s="32">
        <f t="shared" si="55"/>
        <v>0</v>
      </c>
      <c r="BC165" s="32"/>
    </row>
    <row r="166" spans="1:55" x14ac:dyDescent="0.25">
      <c r="A166" s="29">
        <v>156</v>
      </c>
      <c r="B166" s="32">
        <f t="shared" si="63"/>
        <v>0</v>
      </c>
      <c r="C166" s="32">
        <f t="shared" si="78"/>
        <v>0</v>
      </c>
      <c r="D166" s="32">
        <f t="shared" si="79"/>
        <v>0</v>
      </c>
      <c r="E166" s="32"/>
      <c r="F166" s="32">
        <f t="shared" si="64"/>
        <v>0</v>
      </c>
      <c r="G166" s="67">
        <f>IF(B166&gt;0,B166*$J$1,0)</f>
        <v>0</v>
      </c>
      <c r="H166" s="32"/>
      <c r="I166" s="32"/>
      <c r="J166" s="32"/>
      <c r="K166" s="32"/>
      <c r="L166" s="32">
        <f t="shared" si="56"/>
        <v>0</v>
      </c>
      <c r="M166" s="32">
        <f t="shared" si="57"/>
        <v>0</v>
      </c>
      <c r="N166" s="80">
        <v>48945</v>
      </c>
      <c r="O166" s="39">
        <f t="shared" si="58"/>
        <v>0</v>
      </c>
      <c r="P166" s="39">
        <f t="shared" si="54"/>
        <v>0.03</v>
      </c>
      <c r="Q166" s="39">
        <f t="shared" si="65"/>
        <v>0</v>
      </c>
      <c r="R166" s="39">
        <f t="shared" si="68"/>
        <v>0</v>
      </c>
      <c r="S166" s="39">
        <f t="shared" si="74"/>
        <v>0</v>
      </c>
      <c r="T166" s="39">
        <f t="shared" si="72"/>
        <v>0</v>
      </c>
      <c r="U166" s="39">
        <f t="shared" si="75"/>
        <v>0.03</v>
      </c>
      <c r="V166" s="12"/>
      <c r="W166" s="32">
        <f t="shared" si="69"/>
        <v>0</v>
      </c>
      <c r="X166" s="32">
        <f t="shared" si="59"/>
        <v>42000</v>
      </c>
      <c r="Y166" s="32">
        <f t="shared" si="60"/>
        <v>42000</v>
      </c>
      <c r="Z166" s="32">
        <f t="shared" si="61"/>
        <v>42000</v>
      </c>
      <c r="AB166" s="32">
        <f t="shared" si="73"/>
        <v>0</v>
      </c>
      <c r="AC166" s="32">
        <f t="shared" si="66"/>
        <v>0</v>
      </c>
      <c r="AD166" s="32">
        <f t="shared" si="70"/>
        <v>0</v>
      </c>
      <c r="AE166" s="59">
        <f t="shared" si="71"/>
        <v>0</v>
      </c>
      <c r="AF166" s="32">
        <f t="shared" si="76"/>
        <v>0</v>
      </c>
      <c r="AG166" s="40" t="str">
        <f>IF(A166&gt;$D$6,"",SUM($AB$10:AE166)/($Y$10+Y166)*2/A166*12)</f>
        <v/>
      </c>
      <c r="AH166" s="40" t="str">
        <f>IF(A166&gt;$D$6,"",SUM($AF$10:AF166)/($Y$10+Y166)*2/A166*12)</f>
        <v/>
      </c>
      <c r="AI166" s="32">
        <f t="shared" si="77"/>
        <v>0</v>
      </c>
      <c r="AQ166" s="32">
        <f>SUM(AB$10:AB166)</f>
        <v>754616.07882335607</v>
      </c>
      <c r="AR166" s="32">
        <f>SUM(AC$10:AC166)</f>
        <v>-741728.78666842484</v>
      </c>
      <c r="AS166" s="32">
        <f>SUM(AD$10:AD166)</f>
        <v>13860.000000000002</v>
      </c>
      <c r="AT166" s="32">
        <f>SUM(AE$10:AE166)</f>
        <v>236083.75892605007</v>
      </c>
      <c r="AU166" s="32">
        <f>SUM(AF$10:AF166)</f>
        <v>-42000</v>
      </c>
      <c r="AW166" s="32">
        <f t="shared" si="67"/>
        <v>0</v>
      </c>
      <c r="AX166" s="32">
        <f t="shared" si="67"/>
        <v>0</v>
      </c>
      <c r="AY166" s="32">
        <f t="shared" si="62"/>
        <v>0</v>
      </c>
      <c r="AZ166" s="32">
        <f t="shared" si="62"/>
        <v>0</v>
      </c>
      <c r="BA166" s="32">
        <f t="shared" si="62"/>
        <v>42000</v>
      </c>
      <c r="BB166" s="32">
        <f t="shared" si="55"/>
        <v>0</v>
      </c>
      <c r="BC166" s="32"/>
    </row>
    <row r="167" spans="1:55" x14ac:dyDescent="0.25">
      <c r="A167" s="29">
        <v>157</v>
      </c>
      <c r="B167" s="32">
        <f t="shared" si="63"/>
        <v>0</v>
      </c>
      <c r="C167" s="32">
        <f t="shared" si="78"/>
        <v>0</v>
      </c>
      <c r="D167" s="32">
        <f t="shared" si="79"/>
        <v>0</v>
      </c>
      <c r="E167" s="32"/>
      <c r="F167" s="32">
        <f t="shared" si="64"/>
        <v>0</v>
      </c>
      <c r="G167" s="32"/>
      <c r="H167" s="32"/>
      <c r="I167" s="32"/>
      <c r="J167" s="32"/>
      <c r="K167" s="32"/>
      <c r="L167" s="32">
        <f t="shared" si="56"/>
        <v>0</v>
      </c>
      <c r="M167" s="32">
        <f t="shared" si="57"/>
        <v>0</v>
      </c>
      <c r="N167" s="80">
        <v>48976</v>
      </c>
      <c r="O167" s="39">
        <f t="shared" si="58"/>
        <v>0</v>
      </c>
      <c r="P167" s="39">
        <f t="shared" si="54"/>
        <v>0.03</v>
      </c>
      <c r="Q167" s="39">
        <f t="shared" si="65"/>
        <v>0</v>
      </c>
      <c r="R167" s="39">
        <f t="shared" si="68"/>
        <v>0</v>
      </c>
      <c r="S167" s="39">
        <f t="shared" si="74"/>
        <v>0</v>
      </c>
      <c r="T167" s="39">
        <f t="shared" si="72"/>
        <v>0</v>
      </c>
      <c r="U167" s="39">
        <f t="shared" si="75"/>
        <v>0.03</v>
      </c>
      <c r="V167" s="12"/>
      <c r="W167" s="32">
        <f t="shared" si="69"/>
        <v>0</v>
      </c>
      <c r="X167" s="32">
        <f t="shared" si="59"/>
        <v>42000</v>
      </c>
      <c r="Y167" s="32">
        <f t="shared" si="60"/>
        <v>42000</v>
      </c>
      <c r="Z167" s="32">
        <f t="shared" si="61"/>
        <v>42000</v>
      </c>
      <c r="AB167" s="32">
        <f t="shared" si="73"/>
        <v>0</v>
      </c>
      <c r="AC167" s="32">
        <f t="shared" si="66"/>
        <v>0</v>
      </c>
      <c r="AD167" s="32">
        <f t="shared" si="70"/>
        <v>0</v>
      </c>
      <c r="AE167" s="59">
        <f t="shared" si="71"/>
        <v>0</v>
      </c>
      <c r="AF167" s="32">
        <f t="shared" si="76"/>
        <v>0</v>
      </c>
      <c r="AG167" s="40" t="str">
        <f>IF(A167&gt;$D$6,"",SUM($AB$10:AE167)/($Y$10+Y167)*2/A167*12)</f>
        <v/>
      </c>
      <c r="AH167" s="40" t="str">
        <f>IF(A167&gt;$D$6,"",SUM($AF$10:AF167)/($Y$10+Y167)*2/A167*12)</f>
        <v/>
      </c>
      <c r="AI167" s="32">
        <f t="shared" si="77"/>
        <v>0</v>
      </c>
      <c r="AQ167" s="32">
        <f>SUM(AB$10:AB167)</f>
        <v>754616.07882335607</v>
      </c>
      <c r="AR167" s="32">
        <f>SUM(AC$10:AC167)</f>
        <v>-741728.78666842484</v>
      </c>
      <c r="AS167" s="32">
        <f>SUM(AD$10:AD167)</f>
        <v>13860.000000000002</v>
      </c>
      <c r="AT167" s="32">
        <f>SUM(AE$10:AE167)</f>
        <v>236083.75892605007</v>
      </c>
      <c r="AU167" s="32">
        <f>SUM(AF$10:AF167)</f>
        <v>-42000</v>
      </c>
      <c r="AW167" s="32">
        <f t="shared" si="67"/>
        <v>0</v>
      </c>
      <c r="AX167" s="32">
        <f t="shared" si="67"/>
        <v>0</v>
      </c>
      <c r="AY167" s="32">
        <f t="shared" si="62"/>
        <v>0</v>
      </c>
      <c r="AZ167" s="32">
        <f t="shared" si="62"/>
        <v>0</v>
      </c>
      <c r="BA167" s="32">
        <f t="shared" si="62"/>
        <v>42000</v>
      </c>
      <c r="BB167" s="32">
        <f t="shared" si="55"/>
        <v>0</v>
      </c>
      <c r="BC167" s="32"/>
    </row>
    <row r="168" spans="1:55" x14ac:dyDescent="0.25">
      <c r="A168" s="29">
        <v>158</v>
      </c>
      <c r="B168" s="32">
        <f t="shared" si="63"/>
        <v>0</v>
      </c>
      <c r="C168" s="32">
        <f t="shared" si="78"/>
        <v>0</v>
      </c>
      <c r="D168" s="32">
        <f t="shared" si="79"/>
        <v>0</v>
      </c>
      <c r="E168" s="32"/>
      <c r="F168" s="32">
        <f t="shared" si="64"/>
        <v>0</v>
      </c>
      <c r="G168" s="32"/>
      <c r="H168" s="32"/>
      <c r="I168" s="32"/>
      <c r="J168" s="32"/>
      <c r="K168" s="32"/>
      <c r="L168" s="32">
        <f t="shared" si="56"/>
        <v>0</v>
      </c>
      <c r="M168" s="32">
        <f t="shared" si="57"/>
        <v>0</v>
      </c>
      <c r="N168" s="80">
        <v>49004</v>
      </c>
      <c r="O168" s="39">
        <f t="shared" si="58"/>
        <v>0</v>
      </c>
      <c r="P168" s="39">
        <f t="shared" si="54"/>
        <v>0.03</v>
      </c>
      <c r="Q168" s="39">
        <f t="shared" si="65"/>
        <v>0</v>
      </c>
      <c r="R168" s="39">
        <f t="shared" si="68"/>
        <v>0</v>
      </c>
      <c r="S168" s="39">
        <f t="shared" si="74"/>
        <v>0</v>
      </c>
      <c r="T168" s="39">
        <f t="shared" si="72"/>
        <v>0</v>
      </c>
      <c r="U168" s="39">
        <f t="shared" si="75"/>
        <v>0.03</v>
      </c>
      <c r="V168" s="12"/>
      <c r="W168" s="32">
        <f t="shared" si="69"/>
        <v>0</v>
      </c>
      <c r="X168" s="32">
        <f t="shared" si="59"/>
        <v>42000</v>
      </c>
      <c r="Y168" s="32">
        <f t="shared" si="60"/>
        <v>42000</v>
      </c>
      <c r="Z168" s="32">
        <f t="shared" si="61"/>
        <v>42000</v>
      </c>
      <c r="AB168" s="32">
        <f t="shared" si="73"/>
        <v>0</v>
      </c>
      <c r="AC168" s="32">
        <f t="shared" si="66"/>
        <v>0</v>
      </c>
      <c r="AD168" s="32">
        <f t="shared" si="70"/>
        <v>0</v>
      </c>
      <c r="AE168" s="59">
        <f t="shared" si="71"/>
        <v>0</v>
      </c>
      <c r="AF168" s="32">
        <f t="shared" si="76"/>
        <v>0</v>
      </c>
      <c r="AG168" s="40" t="str">
        <f>IF(A168&gt;$D$6,"",SUM($AB$10:AE168)/($Y$10+Y168)*2/A168*12)</f>
        <v/>
      </c>
      <c r="AH168" s="40" t="str">
        <f>IF(A168&gt;$D$6,"",SUM($AF$10:AF168)/($Y$10+Y168)*2/A168*12)</f>
        <v/>
      </c>
      <c r="AI168" s="32">
        <f t="shared" si="77"/>
        <v>0</v>
      </c>
      <c r="AQ168" s="32">
        <f>SUM(AB$10:AB168)</f>
        <v>754616.07882335607</v>
      </c>
      <c r="AR168" s="32">
        <f>SUM(AC$10:AC168)</f>
        <v>-741728.78666842484</v>
      </c>
      <c r="AS168" s="32">
        <f>SUM(AD$10:AD168)</f>
        <v>13860.000000000002</v>
      </c>
      <c r="AT168" s="32">
        <f>SUM(AE$10:AE168)</f>
        <v>236083.75892605007</v>
      </c>
      <c r="AU168" s="32">
        <f>SUM(AF$10:AF168)</f>
        <v>-42000</v>
      </c>
      <c r="AW168" s="32">
        <f t="shared" si="67"/>
        <v>0</v>
      </c>
      <c r="AX168" s="32">
        <f t="shared" si="67"/>
        <v>0</v>
      </c>
      <c r="AY168" s="32">
        <f t="shared" si="62"/>
        <v>0</v>
      </c>
      <c r="AZ168" s="32">
        <f t="shared" si="62"/>
        <v>0</v>
      </c>
      <c r="BA168" s="32">
        <f t="shared" si="62"/>
        <v>42000</v>
      </c>
      <c r="BB168" s="32">
        <f t="shared" si="55"/>
        <v>0</v>
      </c>
      <c r="BC168" s="32"/>
    </row>
    <row r="169" spans="1:55" x14ac:dyDescent="0.25">
      <c r="A169" s="29">
        <v>159</v>
      </c>
      <c r="B169" s="32">
        <f t="shared" si="63"/>
        <v>0</v>
      </c>
      <c r="C169" s="32">
        <f t="shared" si="78"/>
        <v>0</v>
      </c>
      <c r="D169" s="32">
        <f t="shared" si="79"/>
        <v>0</v>
      </c>
      <c r="E169" s="32"/>
      <c r="F169" s="32">
        <f t="shared" si="64"/>
        <v>0</v>
      </c>
      <c r="G169" s="32"/>
      <c r="H169" s="32"/>
      <c r="I169" s="32"/>
      <c r="J169" s="32"/>
      <c r="K169" s="32"/>
      <c r="L169" s="32">
        <f t="shared" si="56"/>
        <v>0</v>
      </c>
      <c r="M169" s="32">
        <f t="shared" si="57"/>
        <v>0</v>
      </c>
      <c r="N169" s="80">
        <v>49035</v>
      </c>
      <c r="O169" s="39">
        <f t="shared" si="58"/>
        <v>0</v>
      </c>
      <c r="P169" s="39">
        <f t="shared" si="54"/>
        <v>0.03</v>
      </c>
      <c r="Q169" s="39">
        <f t="shared" si="65"/>
        <v>0</v>
      </c>
      <c r="R169" s="39">
        <f t="shared" si="68"/>
        <v>0</v>
      </c>
      <c r="S169" s="39">
        <f t="shared" si="74"/>
        <v>0</v>
      </c>
      <c r="T169" s="39">
        <f t="shared" si="72"/>
        <v>0</v>
      </c>
      <c r="U169" s="39">
        <f t="shared" si="75"/>
        <v>0.03</v>
      </c>
      <c r="V169" s="12"/>
      <c r="W169" s="32">
        <f t="shared" si="69"/>
        <v>0</v>
      </c>
      <c r="X169" s="32">
        <f t="shared" si="59"/>
        <v>42000</v>
      </c>
      <c r="Y169" s="32">
        <f t="shared" si="60"/>
        <v>42000</v>
      </c>
      <c r="Z169" s="32">
        <f t="shared" si="61"/>
        <v>42000</v>
      </c>
      <c r="AB169" s="32">
        <f t="shared" si="73"/>
        <v>0</v>
      </c>
      <c r="AC169" s="32">
        <f t="shared" si="66"/>
        <v>0</v>
      </c>
      <c r="AD169" s="32">
        <f t="shared" si="70"/>
        <v>0</v>
      </c>
      <c r="AE169" s="59">
        <f t="shared" si="71"/>
        <v>0</v>
      </c>
      <c r="AF169" s="32">
        <f t="shared" si="76"/>
        <v>0</v>
      </c>
      <c r="AG169" s="40" t="str">
        <f>IF(A169&gt;$D$6,"",SUM($AB$10:AE169)/($Y$10+Y169)*2/A169*12)</f>
        <v/>
      </c>
      <c r="AH169" s="40" t="str">
        <f>IF(A169&gt;$D$6,"",SUM($AF$10:AF169)/($Y$10+Y169)*2/A169*12)</f>
        <v/>
      </c>
      <c r="AI169" s="32">
        <f t="shared" si="77"/>
        <v>0</v>
      </c>
      <c r="AQ169" s="32">
        <f>SUM(AB$10:AB169)</f>
        <v>754616.07882335607</v>
      </c>
      <c r="AR169" s="32">
        <f>SUM(AC$10:AC169)</f>
        <v>-741728.78666842484</v>
      </c>
      <c r="AS169" s="32">
        <f>SUM(AD$10:AD169)</f>
        <v>13860.000000000002</v>
      </c>
      <c r="AT169" s="32">
        <f>SUM(AE$10:AE169)</f>
        <v>236083.75892605007</v>
      </c>
      <c r="AU169" s="32">
        <f>SUM(AF$10:AF169)</f>
        <v>-42000</v>
      </c>
      <c r="AW169" s="32">
        <f t="shared" si="67"/>
        <v>0</v>
      </c>
      <c r="AX169" s="32">
        <f t="shared" si="67"/>
        <v>0</v>
      </c>
      <c r="AY169" s="32">
        <f t="shared" si="62"/>
        <v>0</v>
      </c>
      <c r="AZ169" s="32">
        <f t="shared" si="62"/>
        <v>0</v>
      </c>
      <c r="BA169" s="32">
        <f t="shared" si="62"/>
        <v>42000</v>
      </c>
      <c r="BB169" s="32">
        <f t="shared" si="55"/>
        <v>0</v>
      </c>
      <c r="BC169" s="32"/>
    </row>
    <row r="170" spans="1:55" x14ac:dyDescent="0.25">
      <c r="A170" s="29">
        <v>160</v>
      </c>
      <c r="B170" s="32">
        <f t="shared" si="63"/>
        <v>0</v>
      </c>
      <c r="C170" s="32">
        <f t="shared" si="78"/>
        <v>0</v>
      </c>
      <c r="D170" s="32">
        <f t="shared" si="79"/>
        <v>0</v>
      </c>
      <c r="E170" s="32"/>
      <c r="F170" s="32">
        <f t="shared" si="64"/>
        <v>0</v>
      </c>
      <c r="G170" s="32"/>
      <c r="H170" s="32"/>
      <c r="I170" s="32"/>
      <c r="J170" s="32"/>
      <c r="K170" s="32"/>
      <c r="L170" s="32">
        <f t="shared" si="56"/>
        <v>0</v>
      </c>
      <c r="M170" s="32">
        <f t="shared" si="57"/>
        <v>0</v>
      </c>
      <c r="N170" s="80">
        <v>49065</v>
      </c>
      <c r="O170" s="39">
        <f t="shared" si="58"/>
        <v>0</v>
      </c>
      <c r="P170" s="39">
        <f t="shared" ref="P170:P233" si="80">SUM(Q170:U170)</f>
        <v>0.03</v>
      </c>
      <c r="Q170" s="39">
        <f t="shared" si="65"/>
        <v>0</v>
      </c>
      <c r="R170" s="39">
        <f t="shared" si="68"/>
        <v>0</v>
      </c>
      <c r="S170" s="39">
        <f t="shared" si="74"/>
        <v>0</v>
      </c>
      <c r="T170" s="39">
        <f t="shared" si="72"/>
        <v>0</v>
      </c>
      <c r="U170" s="39">
        <f t="shared" si="75"/>
        <v>0.03</v>
      </c>
      <c r="V170" s="12"/>
      <c r="W170" s="32">
        <f t="shared" si="69"/>
        <v>0</v>
      </c>
      <c r="X170" s="32">
        <f t="shared" si="59"/>
        <v>42000</v>
      </c>
      <c r="Y170" s="32">
        <f t="shared" si="60"/>
        <v>42000</v>
      </c>
      <c r="Z170" s="32">
        <f t="shared" si="61"/>
        <v>42000</v>
      </c>
      <c r="AB170" s="32">
        <f t="shared" si="73"/>
        <v>0</v>
      </c>
      <c r="AC170" s="32">
        <f t="shared" si="66"/>
        <v>0</v>
      </c>
      <c r="AD170" s="32">
        <f t="shared" si="70"/>
        <v>0</v>
      </c>
      <c r="AE170" s="59">
        <f t="shared" si="71"/>
        <v>0</v>
      </c>
      <c r="AF170" s="32">
        <f t="shared" si="76"/>
        <v>0</v>
      </c>
      <c r="AG170" s="40" t="str">
        <f>IF(A170&gt;$D$6,"",SUM($AB$10:AE170)/($Y$10+Y170)*2/A170*12)</f>
        <v/>
      </c>
      <c r="AH170" s="40" t="str">
        <f>IF(A170&gt;$D$6,"",SUM($AF$10:AF170)/($Y$10+Y170)*2/A170*12)</f>
        <v/>
      </c>
      <c r="AI170" s="32">
        <f t="shared" si="77"/>
        <v>0</v>
      </c>
      <c r="AQ170" s="32">
        <f>SUM(AB$10:AB170)</f>
        <v>754616.07882335607</v>
      </c>
      <c r="AR170" s="32">
        <f>SUM(AC$10:AC170)</f>
        <v>-741728.78666842484</v>
      </c>
      <c r="AS170" s="32">
        <f>SUM(AD$10:AD170)</f>
        <v>13860.000000000002</v>
      </c>
      <c r="AT170" s="32">
        <f>SUM(AE$10:AE170)</f>
        <v>236083.75892605007</v>
      </c>
      <c r="AU170" s="32">
        <f>SUM(AF$10:AF170)</f>
        <v>-42000</v>
      </c>
      <c r="AW170" s="32">
        <f t="shared" si="67"/>
        <v>0</v>
      </c>
      <c r="AX170" s="32">
        <f t="shared" si="67"/>
        <v>0</v>
      </c>
      <c r="AY170" s="32">
        <f t="shared" si="62"/>
        <v>0</v>
      </c>
      <c r="AZ170" s="32">
        <f t="shared" si="62"/>
        <v>0</v>
      </c>
      <c r="BA170" s="32">
        <f t="shared" si="62"/>
        <v>42000</v>
      </c>
      <c r="BB170" s="32">
        <f t="shared" ref="BB170:BB233" si="81">MAX(SUM(D170:G170)-AB170-AD170-AE170,0)</f>
        <v>0</v>
      </c>
      <c r="BC170" s="32"/>
    </row>
    <row r="171" spans="1:55" x14ac:dyDescent="0.25">
      <c r="A171" s="29">
        <v>161</v>
      </c>
      <c r="B171" s="32">
        <f t="shared" si="63"/>
        <v>0</v>
      </c>
      <c r="C171" s="32">
        <f t="shared" si="78"/>
        <v>0</v>
      </c>
      <c r="D171" s="32">
        <f t="shared" si="79"/>
        <v>0</v>
      </c>
      <c r="E171" s="32"/>
      <c r="F171" s="32">
        <f t="shared" si="64"/>
        <v>0</v>
      </c>
      <c r="G171" s="32"/>
      <c r="H171" s="32"/>
      <c r="I171" s="32"/>
      <c r="J171" s="32"/>
      <c r="K171" s="32"/>
      <c r="L171" s="32">
        <f t="shared" si="56"/>
        <v>0</v>
      </c>
      <c r="M171" s="32">
        <f t="shared" si="57"/>
        <v>0</v>
      </c>
      <c r="N171" s="80">
        <v>49096</v>
      </c>
      <c r="O171" s="39">
        <f t="shared" si="58"/>
        <v>0</v>
      </c>
      <c r="P171" s="39">
        <f t="shared" si="80"/>
        <v>0.03</v>
      </c>
      <c r="Q171" s="39">
        <f t="shared" si="65"/>
        <v>0</v>
      </c>
      <c r="R171" s="39">
        <f t="shared" si="68"/>
        <v>0</v>
      </c>
      <c r="S171" s="39">
        <f t="shared" si="74"/>
        <v>0</v>
      </c>
      <c r="T171" s="39">
        <f t="shared" si="72"/>
        <v>0</v>
      </c>
      <c r="U171" s="39">
        <f t="shared" si="75"/>
        <v>0.03</v>
      </c>
      <c r="V171" s="12"/>
      <c r="W171" s="32">
        <f t="shared" si="69"/>
        <v>0</v>
      </c>
      <c r="X171" s="32">
        <f t="shared" si="59"/>
        <v>42000</v>
      </c>
      <c r="Y171" s="32">
        <f t="shared" si="60"/>
        <v>42000</v>
      </c>
      <c r="Z171" s="32">
        <f t="shared" si="61"/>
        <v>42000</v>
      </c>
      <c r="AB171" s="32">
        <f t="shared" si="73"/>
        <v>0</v>
      </c>
      <c r="AC171" s="32">
        <f t="shared" si="66"/>
        <v>0</v>
      </c>
      <c r="AD171" s="32">
        <f t="shared" si="70"/>
        <v>0</v>
      </c>
      <c r="AE171" s="59">
        <f t="shared" si="71"/>
        <v>0</v>
      </c>
      <c r="AF171" s="32">
        <f t="shared" si="76"/>
        <v>0</v>
      </c>
      <c r="AG171" s="40" t="str">
        <f>IF(A171&gt;$D$6,"",SUM($AB$10:AE171)/($Y$10+Y171)*2/A171*12)</f>
        <v/>
      </c>
      <c r="AH171" s="40" t="str">
        <f>IF(A171&gt;$D$6,"",SUM($AF$10:AF171)/($Y$10+Y171)*2/A171*12)</f>
        <v/>
      </c>
      <c r="AI171" s="32">
        <f t="shared" si="77"/>
        <v>0</v>
      </c>
      <c r="AQ171" s="32">
        <f>SUM(AB$10:AB171)</f>
        <v>754616.07882335607</v>
      </c>
      <c r="AR171" s="32">
        <f>SUM(AC$10:AC171)</f>
        <v>-741728.78666842484</v>
      </c>
      <c r="AS171" s="32">
        <f>SUM(AD$10:AD171)</f>
        <v>13860.000000000002</v>
      </c>
      <c r="AT171" s="32">
        <f>SUM(AE$10:AE171)</f>
        <v>236083.75892605007</v>
      </c>
      <c r="AU171" s="32">
        <f>SUM(AF$10:AF171)</f>
        <v>-42000</v>
      </c>
      <c r="AW171" s="32">
        <f t="shared" si="67"/>
        <v>0</v>
      </c>
      <c r="AX171" s="32">
        <f t="shared" si="67"/>
        <v>0</v>
      </c>
      <c r="AY171" s="32">
        <f t="shared" si="62"/>
        <v>0</v>
      </c>
      <c r="AZ171" s="32">
        <f t="shared" si="62"/>
        <v>0</v>
      </c>
      <c r="BA171" s="32">
        <f t="shared" si="62"/>
        <v>42000</v>
      </c>
      <c r="BB171" s="32">
        <f t="shared" si="81"/>
        <v>0</v>
      </c>
      <c r="BC171" s="32"/>
    </row>
    <row r="172" spans="1:55" x14ac:dyDescent="0.25">
      <c r="A172" s="29">
        <v>162</v>
      </c>
      <c r="B172" s="32">
        <f t="shared" si="63"/>
        <v>0</v>
      </c>
      <c r="C172" s="32">
        <f t="shared" si="78"/>
        <v>0</v>
      </c>
      <c r="D172" s="32">
        <f t="shared" si="79"/>
        <v>0</v>
      </c>
      <c r="E172" s="32"/>
      <c r="F172" s="32">
        <f t="shared" si="64"/>
        <v>0</v>
      </c>
      <c r="G172" s="32"/>
      <c r="H172" s="32"/>
      <c r="I172" s="32"/>
      <c r="J172" s="32"/>
      <c r="K172" s="32"/>
      <c r="L172" s="32">
        <f t="shared" si="56"/>
        <v>0</v>
      </c>
      <c r="M172" s="32">
        <f t="shared" si="57"/>
        <v>0</v>
      </c>
      <c r="N172" s="80">
        <v>49126</v>
      </c>
      <c r="O172" s="39">
        <f t="shared" si="58"/>
        <v>0</v>
      </c>
      <c r="P172" s="39">
        <f t="shared" si="80"/>
        <v>0.03</v>
      </c>
      <c r="Q172" s="39">
        <f t="shared" si="65"/>
        <v>0</v>
      </c>
      <c r="R172" s="39">
        <f t="shared" si="68"/>
        <v>0</v>
      </c>
      <c r="S172" s="39">
        <f t="shared" si="74"/>
        <v>0</v>
      </c>
      <c r="T172" s="39">
        <f t="shared" si="72"/>
        <v>0</v>
      </c>
      <c r="U172" s="39">
        <f t="shared" si="75"/>
        <v>0.03</v>
      </c>
      <c r="V172" s="12"/>
      <c r="W172" s="32">
        <f t="shared" si="69"/>
        <v>0</v>
      </c>
      <c r="X172" s="32">
        <f t="shared" si="59"/>
        <v>42000</v>
      </c>
      <c r="Y172" s="32">
        <f t="shared" si="60"/>
        <v>42000</v>
      </c>
      <c r="Z172" s="32">
        <f t="shared" si="61"/>
        <v>42000</v>
      </c>
      <c r="AB172" s="32">
        <f t="shared" si="73"/>
        <v>0</v>
      </c>
      <c r="AC172" s="32">
        <f t="shared" si="66"/>
        <v>0</v>
      </c>
      <c r="AD172" s="32">
        <f t="shared" si="70"/>
        <v>0</v>
      </c>
      <c r="AE172" s="59">
        <f t="shared" si="71"/>
        <v>0</v>
      </c>
      <c r="AF172" s="32">
        <f t="shared" si="76"/>
        <v>0</v>
      </c>
      <c r="AG172" s="40" t="str">
        <f>IF(A172&gt;$D$6,"",SUM($AB$10:AE172)/($Y$10+Y172)*2/A172*12)</f>
        <v/>
      </c>
      <c r="AH172" s="40" t="str">
        <f>IF(A172&gt;$D$6,"",SUM($AF$10:AF172)/($Y$10+Y172)*2/A172*12)</f>
        <v/>
      </c>
      <c r="AI172" s="32">
        <f t="shared" si="77"/>
        <v>0</v>
      </c>
      <c r="AQ172" s="32">
        <f>SUM(AB$10:AB172)</f>
        <v>754616.07882335607</v>
      </c>
      <c r="AR172" s="32">
        <f>SUM(AC$10:AC172)</f>
        <v>-741728.78666842484</v>
      </c>
      <c r="AS172" s="32">
        <f>SUM(AD$10:AD172)</f>
        <v>13860.000000000002</v>
      </c>
      <c r="AT172" s="32">
        <f>SUM(AE$10:AE172)</f>
        <v>236083.75892605007</v>
      </c>
      <c r="AU172" s="32">
        <f>SUM(AF$10:AF172)</f>
        <v>-42000</v>
      </c>
      <c r="AW172" s="32">
        <f t="shared" si="67"/>
        <v>0</v>
      </c>
      <c r="AX172" s="32">
        <f t="shared" si="67"/>
        <v>0</v>
      </c>
      <c r="AY172" s="32">
        <f t="shared" si="62"/>
        <v>0</v>
      </c>
      <c r="AZ172" s="32">
        <f t="shared" si="62"/>
        <v>0</v>
      </c>
      <c r="BA172" s="32">
        <f t="shared" si="62"/>
        <v>42000</v>
      </c>
      <c r="BB172" s="32">
        <f t="shared" si="81"/>
        <v>0</v>
      </c>
      <c r="BC172" s="32"/>
    </row>
    <row r="173" spans="1:55" x14ac:dyDescent="0.25">
      <c r="A173" s="29">
        <v>163</v>
      </c>
      <c r="B173" s="32">
        <f t="shared" si="63"/>
        <v>0</v>
      </c>
      <c r="C173" s="32">
        <f t="shared" si="78"/>
        <v>0</v>
      </c>
      <c r="D173" s="32">
        <f t="shared" si="79"/>
        <v>0</v>
      </c>
      <c r="E173" s="32"/>
      <c r="F173" s="32">
        <f t="shared" si="64"/>
        <v>0</v>
      </c>
      <c r="G173" s="32"/>
      <c r="H173" s="32"/>
      <c r="I173" s="32"/>
      <c r="J173" s="32"/>
      <c r="K173" s="32"/>
      <c r="L173" s="32">
        <f t="shared" si="56"/>
        <v>0</v>
      </c>
      <c r="M173" s="32">
        <f t="shared" si="57"/>
        <v>0</v>
      </c>
      <c r="N173" s="80">
        <v>49157</v>
      </c>
      <c r="O173" s="39">
        <f t="shared" si="58"/>
        <v>0</v>
      </c>
      <c r="P173" s="39">
        <f t="shared" si="80"/>
        <v>0.03</v>
      </c>
      <c r="Q173" s="39">
        <f t="shared" si="65"/>
        <v>0</v>
      </c>
      <c r="R173" s="39">
        <f t="shared" si="68"/>
        <v>0</v>
      </c>
      <c r="S173" s="39">
        <f t="shared" si="74"/>
        <v>0</v>
      </c>
      <c r="T173" s="39">
        <f t="shared" si="72"/>
        <v>0</v>
      </c>
      <c r="U173" s="39">
        <f t="shared" si="75"/>
        <v>0.03</v>
      </c>
      <c r="V173" s="12"/>
      <c r="W173" s="32">
        <f t="shared" si="69"/>
        <v>0</v>
      </c>
      <c r="X173" s="32">
        <f t="shared" si="59"/>
        <v>42000</v>
      </c>
      <c r="Y173" s="32">
        <f t="shared" si="60"/>
        <v>42000</v>
      </c>
      <c r="Z173" s="32">
        <f t="shared" si="61"/>
        <v>42000</v>
      </c>
      <c r="AB173" s="32">
        <f t="shared" si="73"/>
        <v>0</v>
      </c>
      <c r="AC173" s="32">
        <f t="shared" si="66"/>
        <v>0</v>
      </c>
      <c r="AD173" s="32">
        <f t="shared" si="70"/>
        <v>0</v>
      </c>
      <c r="AE173" s="59">
        <f t="shared" si="71"/>
        <v>0</v>
      </c>
      <c r="AF173" s="32">
        <f t="shared" si="76"/>
        <v>0</v>
      </c>
      <c r="AG173" s="40" t="str">
        <f>IF(A173&gt;$D$6,"",SUM($AB$10:AE173)/($Y$10+Y173)*2/A173*12)</f>
        <v/>
      </c>
      <c r="AH173" s="40" t="str">
        <f>IF(A173&gt;$D$6,"",SUM($AF$10:AF173)/($Y$10+Y173)*2/A173*12)</f>
        <v/>
      </c>
      <c r="AI173" s="32">
        <f t="shared" si="77"/>
        <v>0</v>
      </c>
      <c r="AQ173" s="32">
        <f>SUM(AB$10:AB173)</f>
        <v>754616.07882335607</v>
      </c>
      <c r="AR173" s="32">
        <f>SUM(AC$10:AC173)</f>
        <v>-741728.78666842484</v>
      </c>
      <c r="AS173" s="32">
        <f>SUM(AD$10:AD173)</f>
        <v>13860.000000000002</v>
      </c>
      <c r="AT173" s="32">
        <f>SUM(AE$10:AE173)</f>
        <v>236083.75892605007</v>
      </c>
      <c r="AU173" s="32">
        <f>SUM(AF$10:AF173)</f>
        <v>-42000</v>
      </c>
      <c r="AW173" s="32">
        <f t="shared" si="67"/>
        <v>0</v>
      </c>
      <c r="AX173" s="32">
        <f t="shared" si="67"/>
        <v>0</v>
      </c>
      <c r="AY173" s="32">
        <f t="shared" si="62"/>
        <v>0</v>
      </c>
      <c r="AZ173" s="32">
        <f t="shared" si="62"/>
        <v>0</v>
      </c>
      <c r="BA173" s="32">
        <f t="shared" si="62"/>
        <v>42000</v>
      </c>
      <c r="BB173" s="32">
        <f t="shared" si="81"/>
        <v>0</v>
      </c>
      <c r="BC173" s="32"/>
    </row>
    <row r="174" spans="1:55" x14ac:dyDescent="0.25">
      <c r="A174" s="29">
        <v>164</v>
      </c>
      <c r="B174" s="32">
        <f t="shared" si="63"/>
        <v>0</v>
      </c>
      <c r="C174" s="32">
        <f t="shared" si="78"/>
        <v>0</v>
      </c>
      <c r="D174" s="32">
        <f t="shared" si="79"/>
        <v>0</v>
      </c>
      <c r="E174" s="32"/>
      <c r="F174" s="32">
        <f t="shared" si="64"/>
        <v>0</v>
      </c>
      <c r="G174" s="32"/>
      <c r="H174" s="32"/>
      <c r="I174" s="32"/>
      <c r="J174" s="32"/>
      <c r="K174" s="32"/>
      <c r="L174" s="32">
        <f t="shared" si="56"/>
        <v>0</v>
      </c>
      <c r="M174" s="32">
        <f t="shared" si="57"/>
        <v>0</v>
      </c>
      <c r="N174" s="80">
        <v>49188</v>
      </c>
      <c r="O174" s="39">
        <f t="shared" si="58"/>
        <v>0</v>
      </c>
      <c r="P174" s="39">
        <f t="shared" si="80"/>
        <v>0.03</v>
      </c>
      <c r="Q174" s="39">
        <f t="shared" si="65"/>
        <v>0</v>
      </c>
      <c r="R174" s="39">
        <f t="shared" si="68"/>
        <v>0</v>
      </c>
      <c r="S174" s="39">
        <f t="shared" si="74"/>
        <v>0</v>
      </c>
      <c r="T174" s="39">
        <f t="shared" si="72"/>
        <v>0</v>
      </c>
      <c r="U174" s="39">
        <f t="shared" si="75"/>
        <v>0.03</v>
      </c>
      <c r="V174" s="12"/>
      <c r="W174" s="32">
        <f t="shared" si="69"/>
        <v>0</v>
      </c>
      <c r="X174" s="32">
        <f t="shared" si="59"/>
        <v>42000</v>
      </c>
      <c r="Y174" s="32">
        <f t="shared" si="60"/>
        <v>42000</v>
      </c>
      <c r="Z174" s="32">
        <f t="shared" si="61"/>
        <v>42000</v>
      </c>
      <c r="AB174" s="32">
        <f t="shared" si="73"/>
        <v>0</v>
      </c>
      <c r="AC174" s="32">
        <f t="shared" si="66"/>
        <v>0</v>
      </c>
      <c r="AD174" s="32">
        <f t="shared" si="70"/>
        <v>0</v>
      </c>
      <c r="AE174" s="59">
        <f t="shared" si="71"/>
        <v>0</v>
      </c>
      <c r="AF174" s="32">
        <f t="shared" si="76"/>
        <v>0</v>
      </c>
      <c r="AG174" s="40" t="str">
        <f>IF(A174&gt;$D$6,"",SUM($AB$10:AE174)/($Y$10+Y174)*2/A174*12)</f>
        <v/>
      </c>
      <c r="AH174" s="40" t="str">
        <f>IF(A174&gt;$D$6,"",SUM($AF$10:AF174)/($Y$10+Y174)*2/A174*12)</f>
        <v/>
      </c>
      <c r="AI174" s="32">
        <f t="shared" si="77"/>
        <v>0</v>
      </c>
      <c r="AQ174" s="32">
        <f>SUM(AB$10:AB174)</f>
        <v>754616.07882335607</v>
      </c>
      <c r="AR174" s="32">
        <f>SUM(AC$10:AC174)</f>
        <v>-741728.78666842484</v>
      </c>
      <c r="AS174" s="32">
        <f>SUM(AD$10:AD174)</f>
        <v>13860.000000000002</v>
      </c>
      <c r="AT174" s="32">
        <f>SUM(AE$10:AE174)</f>
        <v>236083.75892605007</v>
      </c>
      <c r="AU174" s="32">
        <f>SUM(AF$10:AF174)</f>
        <v>-42000</v>
      </c>
      <c r="AW174" s="32">
        <f t="shared" si="67"/>
        <v>0</v>
      </c>
      <c r="AX174" s="32">
        <f t="shared" si="67"/>
        <v>0</v>
      </c>
      <c r="AY174" s="32">
        <f t="shared" si="62"/>
        <v>0</v>
      </c>
      <c r="AZ174" s="32">
        <f t="shared" si="62"/>
        <v>0</v>
      </c>
      <c r="BA174" s="32">
        <f t="shared" si="62"/>
        <v>42000</v>
      </c>
      <c r="BB174" s="32">
        <f t="shared" si="81"/>
        <v>0</v>
      </c>
      <c r="BC174" s="32"/>
    </row>
    <row r="175" spans="1:55" x14ac:dyDescent="0.25">
      <c r="A175" s="29">
        <v>165</v>
      </c>
      <c r="B175" s="32">
        <f t="shared" si="63"/>
        <v>0</v>
      </c>
      <c r="C175" s="32">
        <f t="shared" si="78"/>
        <v>0</v>
      </c>
      <c r="D175" s="32">
        <f t="shared" si="79"/>
        <v>0</v>
      </c>
      <c r="E175" s="32"/>
      <c r="F175" s="32">
        <f t="shared" si="64"/>
        <v>0</v>
      </c>
      <c r="G175" s="32"/>
      <c r="H175" s="32"/>
      <c r="I175" s="32"/>
      <c r="J175" s="32"/>
      <c r="K175" s="32"/>
      <c r="L175" s="32">
        <f t="shared" si="56"/>
        <v>0</v>
      </c>
      <c r="M175" s="32">
        <f t="shared" si="57"/>
        <v>0</v>
      </c>
      <c r="N175" s="80">
        <v>49218</v>
      </c>
      <c r="O175" s="39">
        <f t="shared" si="58"/>
        <v>0</v>
      </c>
      <c r="P175" s="39">
        <f t="shared" si="80"/>
        <v>0.03</v>
      </c>
      <c r="Q175" s="39">
        <f t="shared" si="65"/>
        <v>0</v>
      </c>
      <c r="R175" s="39">
        <f t="shared" si="68"/>
        <v>0</v>
      </c>
      <c r="S175" s="39">
        <f t="shared" si="74"/>
        <v>0</v>
      </c>
      <c r="T175" s="39">
        <f t="shared" si="72"/>
        <v>0</v>
      </c>
      <c r="U175" s="39">
        <f t="shared" si="75"/>
        <v>0.03</v>
      </c>
      <c r="V175" s="12"/>
      <c r="W175" s="32">
        <f t="shared" si="69"/>
        <v>0</v>
      </c>
      <c r="X175" s="32">
        <f t="shared" si="59"/>
        <v>42000</v>
      </c>
      <c r="Y175" s="32">
        <f t="shared" si="60"/>
        <v>42000</v>
      </c>
      <c r="Z175" s="32">
        <f t="shared" si="61"/>
        <v>42000</v>
      </c>
      <c r="AB175" s="32">
        <f t="shared" si="73"/>
        <v>0</v>
      </c>
      <c r="AC175" s="32">
        <f t="shared" si="66"/>
        <v>0</v>
      </c>
      <c r="AD175" s="32">
        <f t="shared" si="70"/>
        <v>0</v>
      </c>
      <c r="AE175" s="59">
        <f t="shared" si="71"/>
        <v>0</v>
      </c>
      <c r="AF175" s="32">
        <f t="shared" si="76"/>
        <v>0</v>
      </c>
      <c r="AG175" s="40" t="str">
        <f>IF(A175&gt;$D$6,"",SUM($AB$10:AE175)/($Y$10+Y175)*2/A175*12)</f>
        <v/>
      </c>
      <c r="AH175" s="40" t="str">
        <f>IF(A175&gt;$D$6,"",SUM($AF$10:AF175)/($Y$10+Y175)*2/A175*12)</f>
        <v/>
      </c>
      <c r="AI175" s="32">
        <f t="shared" si="77"/>
        <v>0</v>
      </c>
      <c r="AQ175" s="32">
        <f>SUM(AB$10:AB175)</f>
        <v>754616.07882335607</v>
      </c>
      <c r="AR175" s="32">
        <f>SUM(AC$10:AC175)</f>
        <v>-741728.78666842484</v>
      </c>
      <c r="AS175" s="32">
        <f>SUM(AD$10:AD175)</f>
        <v>13860.000000000002</v>
      </c>
      <c r="AT175" s="32">
        <f>SUM(AE$10:AE175)</f>
        <v>236083.75892605007</v>
      </c>
      <c r="AU175" s="32">
        <f>SUM(AF$10:AF175)</f>
        <v>-42000</v>
      </c>
      <c r="AW175" s="32">
        <f t="shared" si="67"/>
        <v>0</v>
      </c>
      <c r="AX175" s="32">
        <f t="shared" si="67"/>
        <v>0</v>
      </c>
      <c r="AY175" s="32">
        <f t="shared" si="62"/>
        <v>0</v>
      </c>
      <c r="AZ175" s="32">
        <f t="shared" si="62"/>
        <v>0</v>
      </c>
      <c r="BA175" s="32">
        <f t="shared" si="62"/>
        <v>42000</v>
      </c>
      <c r="BB175" s="32">
        <f t="shared" si="81"/>
        <v>0</v>
      </c>
      <c r="BC175" s="32"/>
    </row>
    <row r="176" spans="1:55" x14ac:dyDescent="0.25">
      <c r="A176" s="29">
        <v>166</v>
      </c>
      <c r="B176" s="32">
        <f t="shared" si="63"/>
        <v>0</v>
      </c>
      <c r="C176" s="32">
        <f t="shared" si="78"/>
        <v>0</v>
      </c>
      <c r="D176" s="32">
        <f t="shared" si="79"/>
        <v>0</v>
      </c>
      <c r="E176" s="32"/>
      <c r="F176" s="32">
        <f t="shared" si="64"/>
        <v>0</v>
      </c>
      <c r="G176" s="32"/>
      <c r="H176" s="32"/>
      <c r="I176" s="32"/>
      <c r="J176" s="32"/>
      <c r="K176" s="32"/>
      <c r="L176" s="32">
        <f t="shared" si="56"/>
        <v>0</v>
      </c>
      <c r="M176" s="32">
        <f t="shared" si="57"/>
        <v>0</v>
      </c>
      <c r="N176" s="80">
        <v>49249</v>
      </c>
      <c r="O176" s="39">
        <f t="shared" si="58"/>
        <v>0</v>
      </c>
      <c r="P176" s="39">
        <f t="shared" si="80"/>
        <v>0.03</v>
      </c>
      <c r="Q176" s="39">
        <f t="shared" si="65"/>
        <v>0</v>
      </c>
      <c r="R176" s="39">
        <f t="shared" si="68"/>
        <v>0</v>
      </c>
      <c r="S176" s="39">
        <f t="shared" si="74"/>
        <v>0</v>
      </c>
      <c r="T176" s="39">
        <f t="shared" si="72"/>
        <v>0</v>
      </c>
      <c r="U176" s="39">
        <f t="shared" si="75"/>
        <v>0.03</v>
      </c>
      <c r="V176" s="12"/>
      <c r="W176" s="32">
        <f t="shared" si="69"/>
        <v>0</v>
      </c>
      <c r="X176" s="32">
        <f t="shared" si="59"/>
        <v>42000</v>
      </c>
      <c r="Y176" s="32">
        <f t="shared" si="60"/>
        <v>42000</v>
      </c>
      <c r="Z176" s="32">
        <f t="shared" si="61"/>
        <v>42000</v>
      </c>
      <c r="AB176" s="32">
        <f t="shared" si="73"/>
        <v>0</v>
      </c>
      <c r="AC176" s="32">
        <f t="shared" si="66"/>
        <v>0</v>
      </c>
      <c r="AD176" s="32">
        <f t="shared" si="70"/>
        <v>0</v>
      </c>
      <c r="AE176" s="59">
        <f t="shared" si="71"/>
        <v>0</v>
      </c>
      <c r="AF176" s="32">
        <f t="shared" si="76"/>
        <v>0</v>
      </c>
      <c r="AG176" s="40" t="str">
        <f>IF(A176&gt;$D$6,"",SUM($AB$10:AE176)/($Y$10+Y176)*2/A176*12)</f>
        <v/>
      </c>
      <c r="AH176" s="40" t="str">
        <f>IF(A176&gt;$D$6,"",SUM($AF$10:AF176)/($Y$10+Y176)*2/A176*12)</f>
        <v/>
      </c>
      <c r="AI176" s="32">
        <f t="shared" si="77"/>
        <v>0</v>
      </c>
      <c r="AQ176" s="32">
        <f>SUM(AB$10:AB176)</f>
        <v>754616.07882335607</v>
      </c>
      <c r="AR176" s="32">
        <f>SUM(AC$10:AC176)</f>
        <v>-741728.78666842484</v>
      </c>
      <c r="AS176" s="32">
        <f>SUM(AD$10:AD176)</f>
        <v>13860.000000000002</v>
      </c>
      <c r="AT176" s="32">
        <f>SUM(AE$10:AE176)</f>
        <v>236083.75892605007</v>
      </c>
      <c r="AU176" s="32">
        <f>SUM(AF$10:AF176)</f>
        <v>-42000</v>
      </c>
      <c r="AW176" s="32">
        <f t="shared" si="67"/>
        <v>0</v>
      </c>
      <c r="AX176" s="32">
        <f t="shared" si="67"/>
        <v>0</v>
      </c>
      <c r="AY176" s="32">
        <f t="shared" si="62"/>
        <v>0</v>
      </c>
      <c r="AZ176" s="32">
        <f t="shared" si="62"/>
        <v>0</v>
      </c>
      <c r="BA176" s="32">
        <f t="shared" si="62"/>
        <v>42000</v>
      </c>
      <c r="BB176" s="32">
        <f t="shared" si="81"/>
        <v>0</v>
      </c>
      <c r="BC176" s="32"/>
    </row>
    <row r="177" spans="1:55" x14ac:dyDescent="0.25">
      <c r="A177" s="29">
        <v>167</v>
      </c>
      <c r="B177" s="32">
        <f t="shared" si="63"/>
        <v>0</v>
      </c>
      <c r="C177" s="32">
        <f t="shared" si="78"/>
        <v>0</v>
      </c>
      <c r="D177" s="32">
        <f t="shared" si="79"/>
        <v>0</v>
      </c>
      <c r="E177" s="32"/>
      <c r="F177" s="32">
        <f t="shared" si="64"/>
        <v>0</v>
      </c>
      <c r="G177" s="32"/>
      <c r="H177" s="32"/>
      <c r="I177" s="32"/>
      <c r="J177" s="32"/>
      <c r="K177" s="32"/>
      <c r="L177" s="32">
        <f t="shared" si="56"/>
        <v>0</v>
      </c>
      <c r="M177" s="32">
        <f t="shared" si="57"/>
        <v>0</v>
      </c>
      <c r="N177" s="80">
        <v>49279</v>
      </c>
      <c r="O177" s="39">
        <f t="shared" si="58"/>
        <v>0</v>
      </c>
      <c r="P177" s="39">
        <f t="shared" si="80"/>
        <v>0.03</v>
      </c>
      <c r="Q177" s="39">
        <f t="shared" si="65"/>
        <v>0</v>
      </c>
      <c r="R177" s="39">
        <f t="shared" si="68"/>
        <v>0</v>
      </c>
      <c r="S177" s="39">
        <f t="shared" si="74"/>
        <v>0</v>
      </c>
      <c r="T177" s="39">
        <f t="shared" si="72"/>
        <v>0</v>
      </c>
      <c r="U177" s="39">
        <f t="shared" si="75"/>
        <v>0.03</v>
      </c>
      <c r="V177" s="12"/>
      <c r="W177" s="32">
        <f t="shared" si="69"/>
        <v>0</v>
      </c>
      <c r="X177" s="32">
        <f t="shared" si="59"/>
        <v>42000</v>
      </c>
      <c r="Y177" s="32">
        <f t="shared" si="60"/>
        <v>42000</v>
      </c>
      <c r="Z177" s="32">
        <f t="shared" si="61"/>
        <v>42000</v>
      </c>
      <c r="AB177" s="32">
        <f t="shared" si="73"/>
        <v>0</v>
      </c>
      <c r="AC177" s="32">
        <f t="shared" si="66"/>
        <v>0</v>
      </c>
      <c r="AD177" s="32">
        <f t="shared" si="70"/>
        <v>0</v>
      </c>
      <c r="AE177" s="59">
        <f t="shared" si="71"/>
        <v>0</v>
      </c>
      <c r="AF177" s="32">
        <f t="shared" si="76"/>
        <v>0</v>
      </c>
      <c r="AG177" s="40" t="str">
        <f>IF(A177&gt;$D$6,"",SUM($AB$10:AE177)/($Y$10+Y177)*2/A177*12)</f>
        <v/>
      </c>
      <c r="AH177" s="40" t="str">
        <f>IF(A177&gt;$D$6,"",SUM($AF$10:AF177)/($Y$10+Y177)*2/A177*12)</f>
        <v/>
      </c>
      <c r="AI177" s="32">
        <f t="shared" si="77"/>
        <v>0</v>
      </c>
      <c r="AQ177" s="32">
        <f>SUM(AB$10:AB177)</f>
        <v>754616.07882335607</v>
      </c>
      <c r="AR177" s="32">
        <f>SUM(AC$10:AC177)</f>
        <v>-741728.78666842484</v>
      </c>
      <c r="AS177" s="32">
        <f>SUM(AD$10:AD177)</f>
        <v>13860.000000000002</v>
      </c>
      <c r="AT177" s="32">
        <f>SUM(AE$10:AE177)</f>
        <v>236083.75892605007</v>
      </c>
      <c r="AU177" s="32">
        <f>SUM(AF$10:AF177)</f>
        <v>-42000</v>
      </c>
      <c r="AW177" s="32">
        <f t="shared" si="67"/>
        <v>0</v>
      </c>
      <c r="AX177" s="32">
        <f t="shared" si="67"/>
        <v>0</v>
      </c>
      <c r="AY177" s="32">
        <f t="shared" si="62"/>
        <v>0</v>
      </c>
      <c r="AZ177" s="32">
        <f t="shared" si="62"/>
        <v>0</v>
      </c>
      <c r="BA177" s="32">
        <f t="shared" si="62"/>
        <v>42000</v>
      </c>
      <c r="BB177" s="32">
        <f t="shared" si="81"/>
        <v>0</v>
      </c>
      <c r="BC177" s="32"/>
    </row>
    <row r="178" spans="1:55" x14ac:dyDescent="0.25">
      <c r="A178" s="29">
        <v>168</v>
      </c>
      <c r="B178" s="32">
        <f t="shared" si="63"/>
        <v>0</v>
      </c>
      <c r="C178" s="32">
        <f t="shared" si="78"/>
        <v>0</v>
      </c>
      <c r="D178" s="32">
        <f t="shared" si="79"/>
        <v>0</v>
      </c>
      <c r="E178" s="32"/>
      <c r="F178" s="32">
        <f t="shared" si="64"/>
        <v>0</v>
      </c>
      <c r="G178" s="67">
        <f>IF(B178&gt;0,B178*$J$1,0)</f>
        <v>0</v>
      </c>
      <c r="H178" s="32"/>
      <c r="I178" s="32"/>
      <c r="J178" s="32"/>
      <c r="K178" s="32"/>
      <c r="L178" s="32">
        <f t="shared" si="56"/>
        <v>0</v>
      </c>
      <c r="M178" s="32">
        <f t="shared" si="57"/>
        <v>0</v>
      </c>
      <c r="N178" s="80">
        <v>49310</v>
      </c>
      <c r="O178" s="39">
        <f t="shared" si="58"/>
        <v>0</v>
      </c>
      <c r="P178" s="39">
        <f t="shared" si="80"/>
        <v>0.03</v>
      </c>
      <c r="Q178" s="39">
        <f t="shared" si="65"/>
        <v>0</v>
      </c>
      <c r="R178" s="39">
        <f t="shared" si="68"/>
        <v>0</v>
      </c>
      <c r="S178" s="39">
        <f t="shared" si="74"/>
        <v>0</v>
      </c>
      <c r="T178" s="39">
        <f t="shared" si="72"/>
        <v>0</v>
      </c>
      <c r="U178" s="39">
        <f t="shared" si="75"/>
        <v>0.03</v>
      </c>
      <c r="V178" s="12"/>
      <c r="W178" s="32">
        <f t="shared" si="69"/>
        <v>0</v>
      </c>
      <c r="X178" s="32">
        <f t="shared" si="59"/>
        <v>42000</v>
      </c>
      <c r="Y178" s="32">
        <f t="shared" si="60"/>
        <v>42000</v>
      </c>
      <c r="Z178" s="32">
        <f t="shared" si="61"/>
        <v>42000</v>
      </c>
      <c r="AB178" s="32">
        <f t="shared" si="73"/>
        <v>0</v>
      </c>
      <c r="AC178" s="32">
        <f t="shared" si="66"/>
        <v>0</v>
      </c>
      <c r="AD178" s="32">
        <f t="shared" si="70"/>
        <v>0</v>
      </c>
      <c r="AE178" s="59">
        <f t="shared" si="71"/>
        <v>0</v>
      </c>
      <c r="AF178" s="32">
        <f t="shared" si="76"/>
        <v>0</v>
      </c>
      <c r="AG178" s="40" t="str">
        <f>IF(A178&gt;$D$6,"",SUM($AB$10:AE178)/($Y$10+Y178)*2/A178*12)</f>
        <v/>
      </c>
      <c r="AH178" s="40" t="str">
        <f>IF(A178&gt;$D$6,"",SUM($AF$10:AF178)/($Y$10+Y178)*2/A178*12)</f>
        <v/>
      </c>
      <c r="AI178" s="32">
        <f t="shared" si="77"/>
        <v>0</v>
      </c>
      <c r="AQ178" s="32">
        <f>SUM(AB$10:AB178)</f>
        <v>754616.07882335607</v>
      </c>
      <c r="AR178" s="32">
        <f>SUM(AC$10:AC178)</f>
        <v>-741728.78666842484</v>
      </c>
      <c r="AS178" s="32">
        <f>SUM(AD$10:AD178)</f>
        <v>13860.000000000002</v>
      </c>
      <c r="AT178" s="32">
        <f>SUM(AE$10:AE178)</f>
        <v>236083.75892605007</v>
      </c>
      <c r="AU178" s="32">
        <f>SUM(AF$10:AF178)</f>
        <v>-42000</v>
      </c>
      <c r="AW178" s="32">
        <f t="shared" si="67"/>
        <v>0</v>
      </c>
      <c r="AX178" s="32">
        <f t="shared" si="67"/>
        <v>0</v>
      </c>
      <c r="AY178" s="32">
        <f t="shared" si="62"/>
        <v>0</v>
      </c>
      <c r="AZ178" s="32">
        <f t="shared" si="62"/>
        <v>0</v>
      </c>
      <c r="BA178" s="32">
        <f t="shared" si="62"/>
        <v>42000</v>
      </c>
      <c r="BB178" s="32">
        <f t="shared" si="81"/>
        <v>0</v>
      </c>
      <c r="BC178" s="32"/>
    </row>
    <row r="179" spans="1:55" x14ac:dyDescent="0.25">
      <c r="A179" s="29">
        <v>169</v>
      </c>
      <c r="B179" s="32">
        <f t="shared" si="63"/>
        <v>0</v>
      </c>
      <c r="C179" s="32">
        <f t="shared" si="78"/>
        <v>0</v>
      </c>
      <c r="D179" s="32">
        <f t="shared" si="79"/>
        <v>0</v>
      </c>
      <c r="E179" s="32"/>
      <c r="F179" s="32">
        <f t="shared" si="64"/>
        <v>0</v>
      </c>
      <c r="G179" s="32"/>
      <c r="H179" s="32"/>
      <c r="I179" s="32"/>
      <c r="J179" s="32"/>
      <c r="K179" s="32"/>
      <c r="L179" s="32">
        <f t="shared" si="56"/>
        <v>0</v>
      </c>
      <c r="M179" s="32">
        <f t="shared" si="57"/>
        <v>0</v>
      </c>
      <c r="N179" s="80">
        <v>49341</v>
      </c>
      <c r="O179" s="39">
        <f t="shared" si="58"/>
        <v>0</v>
      </c>
      <c r="P179" s="39">
        <f t="shared" si="80"/>
        <v>0.03</v>
      </c>
      <c r="Q179" s="39">
        <f t="shared" si="65"/>
        <v>0</v>
      </c>
      <c r="R179" s="39">
        <f t="shared" si="68"/>
        <v>0</v>
      </c>
      <c r="S179" s="39">
        <f t="shared" si="74"/>
        <v>0</v>
      </c>
      <c r="T179" s="39">
        <f t="shared" si="72"/>
        <v>0</v>
      </c>
      <c r="U179" s="39">
        <f t="shared" si="75"/>
        <v>0.03</v>
      </c>
      <c r="V179" s="12"/>
      <c r="W179" s="32">
        <f t="shared" si="69"/>
        <v>0</v>
      </c>
      <c r="X179" s="32">
        <f t="shared" si="59"/>
        <v>42000</v>
      </c>
      <c r="Y179" s="32">
        <f t="shared" si="60"/>
        <v>42000</v>
      </c>
      <c r="Z179" s="32">
        <f t="shared" si="61"/>
        <v>42000</v>
      </c>
      <c r="AB179" s="32">
        <f t="shared" si="73"/>
        <v>0</v>
      </c>
      <c r="AC179" s="32">
        <f t="shared" si="66"/>
        <v>0</v>
      </c>
      <c r="AD179" s="32">
        <f t="shared" si="70"/>
        <v>0</v>
      </c>
      <c r="AE179" s="59">
        <f t="shared" si="71"/>
        <v>0</v>
      </c>
      <c r="AF179" s="32">
        <f t="shared" si="76"/>
        <v>0</v>
      </c>
      <c r="AG179" s="40" t="str">
        <f>IF(A179&gt;$D$6,"",SUM($AB$10:AE179)/($Y$10+Y179)*2/A179*12)</f>
        <v/>
      </c>
      <c r="AH179" s="40" t="str">
        <f>IF(A179&gt;$D$6,"",SUM($AF$10:AF179)/($Y$10+Y179)*2/A179*12)</f>
        <v/>
      </c>
      <c r="AI179" s="32">
        <f t="shared" si="77"/>
        <v>0</v>
      </c>
      <c r="AQ179" s="32">
        <f>SUM(AB$10:AB179)</f>
        <v>754616.07882335607</v>
      </c>
      <c r="AR179" s="32">
        <f>SUM(AC$10:AC179)</f>
        <v>-741728.78666842484</v>
      </c>
      <c r="AS179" s="32">
        <f>SUM(AD$10:AD179)</f>
        <v>13860.000000000002</v>
      </c>
      <c r="AT179" s="32">
        <f>SUM(AE$10:AE179)</f>
        <v>236083.75892605007</v>
      </c>
      <c r="AU179" s="32">
        <f>SUM(AF$10:AF179)</f>
        <v>-42000</v>
      </c>
      <c r="AW179" s="32">
        <f t="shared" si="67"/>
        <v>0</v>
      </c>
      <c r="AX179" s="32">
        <f t="shared" si="67"/>
        <v>0</v>
      </c>
      <c r="AY179" s="32">
        <f t="shared" si="62"/>
        <v>0</v>
      </c>
      <c r="AZ179" s="32">
        <f t="shared" si="62"/>
        <v>0</v>
      </c>
      <c r="BA179" s="32">
        <f t="shared" si="62"/>
        <v>42000</v>
      </c>
      <c r="BB179" s="32">
        <f t="shared" si="81"/>
        <v>0</v>
      </c>
      <c r="BC179" s="32"/>
    </row>
    <row r="180" spans="1:55" x14ac:dyDescent="0.25">
      <c r="A180" s="29">
        <v>170</v>
      </c>
      <c r="B180" s="32">
        <f t="shared" si="63"/>
        <v>0</v>
      </c>
      <c r="C180" s="32">
        <f t="shared" si="78"/>
        <v>0</v>
      </c>
      <c r="D180" s="32">
        <f t="shared" si="79"/>
        <v>0</v>
      </c>
      <c r="E180" s="32"/>
      <c r="F180" s="32">
        <f t="shared" si="64"/>
        <v>0</v>
      </c>
      <c r="G180" s="32"/>
      <c r="H180" s="32"/>
      <c r="I180" s="32"/>
      <c r="J180" s="32"/>
      <c r="K180" s="32"/>
      <c r="L180" s="32">
        <f t="shared" si="56"/>
        <v>0</v>
      </c>
      <c r="M180" s="32">
        <f t="shared" si="57"/>
        <v>0</v>
      </c>
      <c r="N180" s="80">
        <v>49369</v>
      </c>
      <c r="O180" s="39">
        <f t="shared" si="58"/>
        <v>0</v>
      </c>
      <c r="P180" s="39">
        <f t="shared" si="80"/>
        <v>0.03</v>
      </c>
      <c r="Q180" s="39">
        <f t="shared" si="65"/>
        <v>0</v>
      </c>
      <c r="R180" s="39">
        <f t="shared" si="68"/>
        <v>0</v>
      </c>
      <c r="S180" s="39">
        <f t="shared" si="74"/>
        <v>0</v>
      </c>
      <c r="T180" s="39">
        <f t="shared" si="72"/>
        <v>0</v>
      </c>
      <c r="U180" s="39">
        <f t="shared" si="75"/>
        <v>0.03</v>
      </c>
      <c r="V180" s="12"/>
      <c r="W180" s="32">
        <f t="shared" si="69"/>
        <v>0</v>
      </c>
      <c r="X180" s="32">
        <f t="shared" si="59"/>
        <v>42000</v>
      </c>
      <c r="Y180" s="32">
        <f t="shared" si="60"/>
        <v>42000</v>
      </c>
      <c r="Z180" s="32">
        <f t="shared" si="61"/>
        <v>42000</v>
      </c>
      <c r="AB180" s="32">
        <f t="shared" si="73"/>
        <v>0</v>
      </c>
      <c r="AC180" s="32">
        <f t="shared" si="66"/>
        <v>0</v>
      </c>
      <c r="AD180" s="32">
        <f t="shared" si="70"/>
        <v>0</v>
      </c>
      <c r="AE180" s="59">
        <f t="shared" si="71"/>
        <v>0</v>
      </c>
      <c r="AF180" s="32">
        <f t="shared" si="76"/>
        <v>0</v>
      </c>
      <c r="AG180" s="40" t="str">
        <f>IF(A180&gt;$D$6,"",SUM($AB$10:AE180)/($Y$10+Y180)*2/A180*12)</f>
        <v/>
      </c>
      <c r="AH180" s="40" t="str">
        <f>IF(A180&gt;$D$6,"",SUM($AF$10:AF180)/($Y$10+Y180)*2/A180*12)</f>
        <v/>
      </c>
      <c r="AI180" s="32">
        <f t="shared" si="77"/>
        <v>0</v>
      </c>
      <c r="AQ180" s="32">
        <f>SUM(AB$10:AB180)</f>
        <v>754616.07882335607</v>
      </c>
      <c r="AR180" s="32">
        <f>SUM(AC$10:AC180)</f>
        <v>-741728.78666842484</v>
      </c>
      <c r="AS180" s="32">
        <f>SUM(AD$10:AD180)</f>
        <v>13860.000000000002</v>
      </c>
      <c r="AT180" s="32">
        <f>SUM(AE$10:AE180)</f>
        <v>236083.75892605007</v>
      </c>
      <c r="AU180" s="32">
        <f>SUM(AF$10:AF180)</f>
        <v>-42000</v>
      </c>
      <c r="AW180" s="32">
        <f t="shared" si="67"/>
        <v>0</v>
      </c>
      <c r="AX180" s="32">
        <f t="shared" si="67"/>
        <v>0</v>
      </c>
      <c r="AY180" s="32">
        <f t="shared" si="62"/>
        <v>0</v>
      </c>
      <c r="AZ180" s="32">
        <f t="shared" si="62"/>
        <v>0</v>
      </c>
      <c r="BA180" s="32">
        <f t="shared" si="62"/>
        <v>42000</v>
      </c>
      <c r="BB180" s="32">
        <f t="shared" si="81"/>
        <v>0</v>
      </c>
      <c r="BC180" s="32"/>
    </row>
    <row r="181" spans="1:55" x14ac:dyDescent="0.25">
      <c r="A181" s="29">
        <v>171</v>
      </c>
      <c r="B181" s="32">
        <f t="shared" si="63"/>
        <v>0</v>
      </c>
      <c r="C181" s="32">
        <f t="shared" si="78"/>
        <v>0</v>
      </c>
      <c r="D181" s="32">
        <f t="shared" si="79"/>
        <v>0</v>
      </c>
      <c r="E181" s="32"/>
      <c r="F181" s="32">
        <f t="shared" si="64"/>
        <v>0</v>
      </c>
      <c r="G181" s="32"/>
      <c r="H181" s="32"/>
      <c r="I181" s="32"/>
      <c r="J181" s="32"/>
      <c r="K181" s="32"/>
      <c r="L181" s="32">
        <f t="shared" si="56"/>
        <v>0</v>
      </c>
      <c r="M181" s="32">
        <f t="shared" si="57"/>
        <v>0</v>
      </c>
      <c r="N181" s="80">
        <v>49400</v>
      </c>
      <c r="O181" s="39">
        <f t="shared" si="58"/>
        <v>0</v>
      </c>
      <c r="P181" s="39">
        <f t="shared" si="80"/>
        <v>0.03</v>
      </c>
      <c r="Q181" s="39">
        <f t="shared" si="65"/>
        <v>0</v>
      </c>
      <c r="R181" s="39">
        <f t="shared" si="68"/>
        <v>0</v>
      </c>
      <c r="S181" s="39">
        <f t="shared" si="74"/>
        <v>0</v>
      </c>
      <c r="T181" s="39">
        <f t="shared" si="72"/>
        <v>0</v>
      </c>
      <c r="U181" s="39">
        <f t="shared" si="75"/>
        <v>0.03</v>
      </c>
      <c r="V181" s="12"/>
      <c r="W181" s="32">
        <f t="shared" si="69"/>
        <v>0</v>
      </c>
      <c r="X181" s="32">
        <f t="shared" si="59"/>
        <v>42000</v>
      </c>
      <c r="Y181" s="32">
        <f t="shared" si="60"/>
        <v>42000</v>
      </c>
      <c r="Z181" s="32">
        <f t="shared" si="61"/>
        <v>42000</v>
      </c>
      <c r="AB181" s="32">
        <f t="shared" si="73"/>
        <v>0</v>
      </c>
      <c r="AC181" s="32">
        <f t="shared" si="66"/>
        <v>0</v>
      </c>
      <c r="AD181" s="32">
        <f t="shared" si="70"/>
        <v>0</v>
      </c>
      <c r="AE181" s="59">
        <f t="shared" si="71"/>
        <v>0</v>
      </c>
      <c r="AF181" s="32">
        <f t="shared" si="76"/>
        <v>0</v>
      </c>
      <c r="AG181" s="40" t="str">
        <f>IF(A181&gt;$D$6,"",SUM($AB$10:AE181)/($Y$10+Y181)*2/A181*12)</f>
        <v/>
      </c>
      <c r="AH181" s="40" t="str">
        <f>IF(A181&gt;$D$6,"",SUM($AF$10:AF181)/($Y$10+Y181)*2/A181*12)</f>
        <v/>
      </c>
      <c r="AI181" s="32">
        <f t="shared" si="77"/>
        <v>0</v>
      </c>
      <c r="AQ181" s="32">
        <f>SUM(AB$10:AB181)</f>
        <v>754616.07882335607</v>
      </c>
      <c r="AR181" s="32">
        <f>SUM(AC$10:AC181)</f>
        <v>-741728.78666842484</v>
      </c>
      <c r="AS181" s="32">
        <f>SUM(AD$10:AD181)</f>
        <v>13860.000000000002</v>
      </c>
      <c r="AT181" s="32">
        <f>SUM(AE$10:AE181)</f>
        <v>236083.75892605007</v>
      </c>
      <c r="AU181" s="32">
        <f>SUM(AF$10:AF181)</f>
        <v>-42000</v>
      </c>
      <c r="AW181" s="32">
        <f t="shared" si="67"/>
        <v>0</v>
      </c>
      <c r="AX181" s="32">
        <f t="shared" si="67"/>
        <v>0</v>
      </c>
      <c r="AY181" s="32">
        <f t="shared" si="62"/>
        <v>0</v>
      </c>
      <c r="AZ181" s="32">
        <f t="shared" si="62"/>
        <v>0</v>
      </c>
      <c r="BA181" s="32">
        <f t="shared" si="62"/>
        <v>42000</v>
      </c>
      <c r="BB181" s="32">
        <f t="shared" si="81"/>
        <v>0</v>
      </c>
      <c r="BC181" s="32"/>
    </row>
    <row r="182" spans="1:55" x14ac:dyDescent="0.25">
      <c r="A182" s="29">
        <v>172</v>
      </c>
      <c r="B182" s="32">
        <f t="shared" si="63"/>
        <v>0</v>
      </c>
      <c r="C182" s="32">
        <f t="shared" si="78"/>
        <v>0</v>
      </c>
      <c r="D182" s="32">
        <f t="shared" si="79"/>
        <v>0</v>
      </c>
      <c r="E182" s="32"/>
      <c r="F182" s="32">
        <f t="shared" si="64"/>
        <v>0</v>
      </c>
      <c r="G182" s="32"/>
      <c r="H182" s="32"/>
      <c r="I182" s="32"/>
      <c r="J182" s="32"/>
      <c r="K182" s="32"/>
      <c r="L182" s="32">
        <f t="shared" si="56"/>
        <v>0</v>
      </c>
      <c r="M182" s="32">
        <f t="shared" si="57"/>
        <v>0</v>
      </c>
      <c r="N182" s="80">
        <v>49430</v>
      </c>
      <c r="O182" s="39">
        <f t="shared" si="58"/>
        <v>0</v>
      </c>
      <c r="P182" s="39">
        <f t="shared" si="80"/>
        <v>0.03</v>
      </c>
      <c r="Q182" s="39">
        <f t="shared" si="65"/>
        <v>0</v>
      </c>
      <c r="R182" s="39">
        <f t="shared" si="68"/>
        <v>0</v>
      </c>
      <c r="S182" s="39">
        <f t="shared" si="74"/>
        <v>0</v>
      </c>
      <c r="T182" s="39">
        <f t="shared" si="72"/>
        <v>0</v>
      </c>
      <c r="U182" s="39">
        <f t="shared" si="75"/>
        <v>0.03</v>
      </c>
      <c r="V182" s="12"/>
      <c r="W182" s="32">
        <f t="shared" si="69"/>
        <v>0</v>
      </c>
      <c r="X182" s="32">
        <f t="shared" si="59"/>
        <v>42000</v>
      </c>
      <c r="Y182" s="32">
        <f t="shared" si="60"/>
        <v>42000</v>
      </c>
      <c r="Z182" s="32">
        <f t="shared" si="61"/>
        <v>42000</v>
      </c>
      <c r="AB182" s="32">
        <f t="shared" si="73"/>
        <v>0</v>
      </c>
      <c r="AC182" s="32">
        <f t="shared" si="66"/>
        <v>0</v>
      </c>
      <c r="AD182" s="32">
        <f t="shared" si="70"/>
        <v>0</v>
      </c>
      <c r="AE182" s="59">
        <f t="shared" si="71"/>
        <v>0</v>
      </c>
      <c r="AF182" s="32">
        <f t="shared" si="76"/>
        <v>0</v>
      </c>
      <c r="AG182" s="40" t="str">
        <f>IF(A182&gt;$D$6,"",SUM($AB$10:AE182)/($Y$10+Y182)*2/A182*12)</f>
        <v/>
      </c>
      <c r="AH182" s="40" t="str">
        <f>IF(A182&gt;$D$6,"",SUM($AF$10:AF182)/($Y$10+Y182)*2/A182*12)</f>
        <v/>
      </c>
      <c r="AI182" s="32">
        <f t="shared" si="77"/>
        <v>0</v>
      </c>
      <c r="AQ182" s="32">
        <f>SUM(AB$10:AB182)</f>
        <v>754616.07882335607</v>
      </c>
      <c r="AR182" s="32">
        <f>SUM(AC$10:AC182)</f>
        <v>-741728.78666842484</v>
      </c>
      <c r="AS182" s="32">
        <f>SUM(AD$10:AD182)</f>
        <v>13860.000000000002</v>
      </c>
      <c r="AT182" s="32">
        <f>SUM(AE$10:AE182)</f>
        <v>236083.75892605007</v>
      </c>
      <c r="AU182" s="32">
        <f>SUM(AF$10:AF182)</f>
        <v>-42000</v>
      </c>
      <c r="AW182" s="32">
        <f t="shared" si="67"/>
        <v>0</v>
      </c>
      <c r="AX182" s="32">
        <f t="shared" si="67"/>
        <v>0</v>
      </c>
      <c r="AY182" s="32">
        <f t="shared" si="62"/>
        <v>0</v>
      </c>
      <c r="AZ182" s="32">
        <f t="shared" si="62"/>
        <v>0</v>
      </c>
      <c r="BA182" s="32">
        <f t="shared" si="62"/>
        <v>42000</v>
      </c>
      <c r="BB182" s="32">
        <f t="shared" si="81"/>
        <v>0</v>
      </c>
      <c r="BC182" s="32"/>
    </row>
    <row r="183" spans="1:55" x14ac:dyDescent="0.25">
      <c r="A183" s="29">
        <v>173</v>
      </c>
      <c r="B183" s="32">
        <f t="shared" si="63"/>
        <v>0</v>
      </c>
      <c r="C183" s="32">
        <f t="shared" si="78"/>
        <v>0</v>
      </c>
      <c r="D183" s="32">
        <f t="shared" si="79"/>
        <v>0</v>
      </c>
      <c r="E183" s="32"/>
      <c r="F183" s="32">
        <f t="shared" si="64"/>
        <v>0</v>
      </c>
      <c r="G183" s="32"/>
      <c r="H183" s="32"/>
      <c r="I183" s="32"/>
      <c r="J183" s="32"/>
      <c r="K183" s="32"/>
      <c r="L183" s="32">
        <f t="shared" si="56"/>
        <v>0</v>
      </c>
      <c r="M183" s="32">
        <f t="shared" si="57"/>
        <v>0</v>
      </c>
      <c r="N183" s="80">
        <v>49461</v>
      </c>
      <c r="O183" s="39">
        <f t="shared" si="58"/>
        <v>0</v>
      </c>
      <c r="P183" s="39">
        <f t="shared" si="80"/>
        <v>0.03</v>
      </c>
      <c r="Q183" s="39">
        <f t="shared" si="65"/>
        <v>0</v>
      </c>
      <c r="R183" s="39">
        <f t="shared" si="68"/>
        <v>0</v>
      </c>
      <c r="S183" s="39">
        <f t="shared" si="74"/>
        <v>0</v>
      </c>
      <c r="T183" s="39">
        <f t="shared" si="72"/>
        <v>0</v>
      </c>
      <c r="U183" s="39">
        <f t="shared" si="75"/>
        <v>0.03</v>
      </c>
      <c r="V183" s="12"/>
      <c r="W183" s="32">
        <f t="shared" si="69"/>
        <v>0</v>
      </c>
      <c r="X183" s="32">
        <f t="shared" si="59"/>
        <v>42000</v>
      </c>
      <c r="Y183" s="32">
        <f t="shared" si="60"/>
        <v>42000</v>
      </c>
      <c r="Z183" s="32">
        <f t="shared" si="61"/>
        <v>42000</v>
      </c>
      <c r="AB183" s="32">
        <f t="shared" si="73"/>
        <v>0</v>
      </c>
      <c r="AC183" s="32">
        <f t="shared" si="66"/>
        <v>0</v>
      </c>
      <c r="AD183" s="32">
        <f t="shared" si="70"/>
        <v>0</v>
      </c>
      <c r="AE183" s="59">
        <f t="shared" si="71"/>
        <v>0</v>
      </c>
      <c r="AF183" s="32">
        <f t="shared" si="76"/>
        <v>0</v>
      </c>
      <c r="AG183" s="40" t="str">
        <f>IF(A183&gt;$D$6,"",SUM($AB$10:AE183)/($Y$10+Y183)*2/A183*12)</f>
        <v/>
      </c>
      <c r="AH183" s="40" t="str">
        <f>IF(A183&gt;$D$6,"",SUM($AF$10:AF183)/($Y$10+Y183)*2/A183*12)</f>
        <v/>
      </c>
      <c r="AI183" s="32">
        <f t="shared" si="77"/>
        <v>0</v>
      </c>
      <c r="AQ183" s="32">
        <f>SUM(AB$10:AB183)</f>
        <v>754616.07882335607</v>
      </c>
      <c r="AR183" s="32">
        <f>SUM(AC$10:AC183)</f>
        <v>-741728.78666842484</v>
      </c>
      <c r="AS183" s="32">
        <f>SUM(AD$10:AD183)</f>
        <v>13860.000000000002</v>
      </c>
      <c r="AT183" s="32">
        <f>SUM(AE$10:AE183)</f>
        <v>236083.75892605007</v>
      </c>
      <c r="AU183" s="32">
        <f>SUM(AF$10:AF183)</f>
        <v>-42000</v>
      </c>
      <c r="AW183" s="32">
        <f t="shared" si="67"/>
        <v>0</v>
      </c>
      <c r="AX183" s="32">
        <f t="shared" si="67"/>
        <v>0</v>
      </c>
      <c r="AY183" s="32">
        <f t="shared" si="62"/>
        <v>0</v>
      </c>
      <c r="AZ183" s="32">
        <f t="shared" si="62"/>
        <v>0</v>
      </c>
      <c r="BA183" s="32">
        <f t="shared" si="62"/>
        <v>42000</v>
      </c>
      <c r="BB183" s="32">
        <f t="shared" si="81"/>
        <v>0</v>
      </c>
      <c r="BC183" s="32"/>
    </row>
    <row r="184" spans="1:55" x14ac:dyDescent="0.25">
      <c r="A184" s="29">
        <v>174</v>
      </c>
      <c r="B184" s="32">
        <f t="shared" si="63"/>
        <v>0</v>
      </c>
      <c r="C184" s="32">
        <f t="shared" si="78"/>
        <v>0</v>
      </c>
      <c r="D184" s="32">
        <f t="shared" si="79"/>
        <v>0</v>
      </c>
      <c r="E184" s="32"/>
      <c r="F184" s="32">
        <f t="shared" si="64"/>
        <v>0</v>
      </c>
      <c r="G184" s="32"/>
      <c r="H184" s="32"/>
      <c r="I184" s="32"/>
      <c r="J184" s="32"/>
      <c r="K184" s="32"/>
      <c r="L184" s="32">
        <f t="shared" si="56"/>
        <v>0</v>
      </c>
      <c r="M184" s="32">
        <f t="shared" si="57"/>
        <v>0</v>
      </c>
      <c r="N184" s="80">
        <v>49491</v>
      </c>
      <c r="O184" s="39">
        <f t="shared" si="58"/>
        <v>0</v>
      </c>
      <c r="P184" s="39">
        <f t="shared" si="80"/>
        <v>0.03</v>
      </c>
      <c r="Q184" s="39">
        <f t="shared" si="65"/>
        <v>0</v>
      </c>
      <c r="R184" s="39">
        <f t="shared" si="68"/>
        <v>0</v>
      </c>
      <c r="S184" s="39">
        <f t="shared" si="74"/>
        <v>0</v>
      </c>
      <c r="T184" s="39">
        <f t="shared" si="72"/>
        <v>0</v>
      </c>
      <c r="U184" s="39">
        <f t="shared" si="75"/>
        <v>0.03</v>
      </c>
      <c r="V184" s="12"/>
      <c r="W184" s="32">
        <f t="shared" si="69"/>
        <v>0</v>
      </c>
      <c r="X184" s="32">
        <f t="shared" si="59"/>
        <v>42000</v>
      </c>
      <c r="Y184" s="32">
        <f t="shared" si="60"/>
        <v>42000</v>
      </c>
      <c r="Z184" s="32">
        <f t="shared" si="61"/>
        <v>42000</v>
      </c>
      <c r="AB184" s="32">
        <f t="shared" si="73"/>
        <v>0</v>
      </c>
      <c r="AC184" s="32">
        <f t="shared" si="66"/>
        <v>0</v>
      </c>
      <c r="AD184" s="32">
        <f t="shared" si="70"/>
        <v>0</v>
      </c>
      <c r="AE184" s="59">
        <f t="shared" si="71"/>
        <v>0</v>
      </c>
      <c r="AF184" s="32">
        <f t="shared" si="76"/>
        <v>0</v>
      </c>
      <c r="AG184" s="40" t="str">
        <f>IF(A184&gt;$D$6,"",SUM($AB$10:AE184)/($Y$10+Y184)*2/A184*12)</f>
        <v/>
      </c>
      <c r="AH184" s="40" t="str">
        <f>IF(A184&gt;$D$6,"",SUM($AF$10:AF184)/($Y$10+Y184)*2/A184*12)</f>
        <v/>
      </c>
      <c r="AI184" s="32">
        <f t="shared" si="77"/>
        <v>0</v>
      </c>
      <c r="AQ184" s="32">
        <f>SUM(AB$10:AB184)</f>
        <v>754616.07882335607</v>
      </c>
      <c r="AR184" s="32">
        <f>SUM(AC$10:AC184)</f>
        <v>-741728.78666842484</v>
      </c>
      <c r="AS184" s="32">
        <f>SUM(AD$10:AD184)</f>
        <v>13860.000000000002</v>
      </c>
      <c r="AT184" s="32">
        <f>SUM(AE$10:AE184)</f>
        <v>236083.75892605007</v>
      </c>
      <c r="AU184" s="32">
        <f>SUM(AF$10:AF184)</f>
        <v>-42000</v>
      </c>
      <c r="AW184" s="32">
        <f t="shared" si="67"/>
        <v>0</v>
      </c>
      <c r="AX184" s="32">
        <f t="shared" si="67"/>
        <v>0</v>
      </c>
      <c r="AY184" s="32">
        <f t="shared" si="62"/>
        <v>0</v>
      </c>
      <c r="AZ184" s="32">
        <f t="shared" si="62"/>
        <v>0</v>
      </c>
      <c r="BA184" s="32">
        <f t="shared" si="62"/>
        <v>42000</v>
      </c>
      <c r="BB184" s="32">
        <f t="shared" si="81"/>
        <v>0</v>
      </c>
      <c r="BC184" s="32"/>
    </row>
    <row r="185" spans="1:55" x14ac:dyDescent="0.25">
      <c r="A185" s="29">
        <v>175</v>
      </c>
      <c r="B185" s="32">
        <f t="shared" si="63"/>
        <v>0</v>
      </c>
      <c r="C185" s="32">
        <f t="shared" si="78"/>
        <v>0</v>
      </c>
      <c r="D185" s="32">
        <f t="shared" si="79"/>
        <v>0</v>
      </c>
      <c r="E185" s="32"/>
      <c r="F185" s="32">
        <f t="shared" si="64"/>
        <v>0</v>
      </c>
      <c r="G185" s="32"/>
      <c r="H185" s="32"/>
      <c r="I185" s="32"/>
      <c r="J185" s="32"/>
      <c r="K185" s="32"/>
      <c r="L185" s="32">
        <f t="shared" si="56"/>
        <v>0</v>
      </c>
      <c r="M185" s="32">
        <f t="shared" si="57"/>
        <v>0</v>
      </c>
      <c r="N185" s="80">
        <v>49522</v>
      </c>
      <c r="O185" s="39">
        <f t="shared" si="58"/>
        <v>0</v>
      </c>
      <c r="P185" s="39">
        <f t="shared" si="80"/>
        <v>0.03</v>
      </c>
      <c r="Q185" s="39">
        <f t="shared" si="65"/>
        <v>0</v>
      </c>
      <c r="R185" s="39">
        <f t="shared" si="68"/>
        <v>0</v>
      </c>
      <c r="S185" s="39">
        <f t="shared" si="74"/>
        <v>0</v>
      </c>
      <c r="T185" s="39">
        <f t="shared" si="72"/>
        <v>0</v>
      </c>
      <c r="U185" s="39">
        <f t="shared" si="75"/>
        <v>0.03</v>
      </c>
      <c r="V185" s="12"/>
      <c r="W185" s="32">
        <f t="shared" si="69"/>
        <v>0</v>
      </c>
      <c r="X185" s="32">
        <f t="shared" si="59"/>
        <v>42000</v>
      </c>
      <c r="Y185" s="32">
        <f t="shared" si="60"/>
        <v>42000</v>
      </c>
      <c r="Z185" s="32">
        <f t="shared" si="61"/>
        <v>42000</v>
      </c>
      <c r="AB185" s="32">
        <f t="shared" si="73"/>
        <v>0</v>
      </c>
      <c r="AC185" s="32">
        <f t="shared" si="66"/>
        <v>0</v>
      </c>
      <c r="AD185" s="32">
        <f t="shared" si="70"/>
        <v>0</v>
      </c>
      <c r="AE185" s="59">
        <f t="shared" si="71"/>
        <v>0</v>
      </c>
      <c r="AF185" s="32">
        <f t="shared" si="76"/>
        <v>0</v>
      </c>
      <c r="AG185" s="40" t="str">
        <f>IF(A185&gt;$D$6,"",SUM($AB$10:AE185)/($Y$10+Y185)*2/A185*12)</f>
        <v/>
      </c>
      <c r="AH185" s="40" t="str">
        <f>IF(A185&gt;$D$6,"",SUM($AF$10:AF185)/($Y$10+Y185)*2/A185*12)</f>
        <v/>
      </c>
      <c r="AI185" s="32">
        <f t="shared" si="77"/>
        <v>0</v>
      </c>
      <c r="AQ185" s="32">
        <f>SUM(AB$10:AB185)</f>
        <v>754616.07882335607</v>
      </c>
      <c r="AR185" s="32">
        <f>SUM(AC$10:AC185)</f>
        <v>-741728.78666842484</v>
      </c>
      <c r="AS185" s="32">
        <f>SUM(AD$10:AD185)</f>
        <v>13860.000000000002</v>
      </c>
      <c r="AT185" s="32">
        <f>SUM(AE$10:AE185)</f>
        <v>236083.75892605007</v>
      </c>
      <c r="AU185" s="32">
        <f>SUM(AF$10:AF185)</f>
        <v>-42000</v>
      </c>
      <c r="AW185" s="32">
        <f t="shared" si="67"/>
        <v>0</v>
      </c>
      <c r="AX185" s="32">
        <f t="shared" si="67"/>
        <v>0</v>
      </c>
      <c r="AY185" s="32">
        <f t="shared" si="62"/>
        <v>0</v>
      </c>
      <c r="AZ185" s="32">
        <f t="shared" si="62"/>
        <v>0</v>
      </c>
      <c r="BA185" s="32">
        <f t="shared" si="62"/>
        <v>42000</v>
      </c>
      <c r="BB185" s="32">
        <f t="shared" si="81"/>
        <v>0</v>
      </c>
      <c r="BC185" s="32"/>
    </row>
    <row r="186" spans="1:55" x14ac:dyDescent="0.25">
      <c r="A186" s="29">
        <v>176</v>
      </c>
      <c r="B186" s="32">
        <f t="shared" si="63"/>
        <v>0</v>
      </c>
      <c r="C186" s="32">
        <f t="shared" si="78"/>
        <v>0</v>
      </c>
      <c r="D186" s="32">
        <f t="shared" si="79"/>
        <v>0</v>
      </c>
      <c r="E186" s="32"/>
      <c r="F186" s="32">
        <f t="shared" si="64"/>
        <v>0</v>
      </c>
      <c r="G186" s="32"/>
      <c r="H186" s="32"/>
      <c r="I186" s="32"/>
      <c r="J186" s="32"/>
      <c r="K186" s="32"/>
      <c r="L186" s="32">
        <f t="shared" si="56"/>
        <v>0</v>
      </c>
      <c r="M186" s="32">
        <f t="shared" si="57"/>
        <v>0</v>
      </c>
      <c r="N186" s="80">
        <v>49553</v>
      </c>
      <c r="O186" s="39">
        <f t="shared" si="58"/>
        <v>0</v>
      </c>
      <c r="P186" s="39">
        <f t="shared" si="80"/>
        <v>0.03</v>
      </c>
      <c r="Q186" s="39">
        <f t="shared" si="65"/>
        <v>0</v>
      </c>
      <c r="R186" s="39">
        <f t="shared" si="68"/>
        <v>0</v>
      </c>
      <c r="S186" s="39">
        <f t="shared" si="74"/>
        <v>0</v>
      </c>
      <c r="T186" s="39">
        <f t="shared" si="72"/>
        <v>0</v>
      </c>
      <c r="U186" s="39">
        <f t="shared" si="75"/>
        <v>0.03</v>
      </c>
      <c r="V186" s="12"/>
      <c r="W186" s="32">
        <f t="shared" si="69"/>
        <v>0</v>
      </c>
      <c r="X186" s="32">
        <f t="shared" si="59"/>
        <v>42000</v>
      </c>
      <c r="Y186" s="32">
        <f t="shared" si="60"/>
        <v>42000</v>
      </c>
      <c r="Z186" s="32">
        <f t="shared" si="61"/>
        <v>42000</v>
      </c>
      <c r="AB186" s="32">
        <f t="shared" si="73"/>
        <v>0</v>
      </c>
      <c r="AC186" s="32">
        <f t="shared" si="66"/>
        <v>0</v>
      </c>
      <c r="AD186" s="32">
        <f t="shared" si="70"/>
        <v>0</v>
      </c>
      <c r="AE186" s="59">
        <f t="shared" si="71"/>
        <v>0</v>
      </c>
      <c r="AF186" s="32">
        <f t="shared" si="76"/>
        <v>0</v>
      </c>
      <c r="AG186" s="40" t="str">
        <f>IF(A186&gt;$D$6,"",SUM($AB$10:AE186)/($Y$10+Y186)*2/A186*12)</f>
        <v/>
      </c>
      <c r="AH186" s="40" t="str">
        <f>IF(A186&gt;$D$6,"",SUM($AF$10:AF186)/($Y$10+Y186)*2/A186*12)</f>
        <v/>
      </c>
      <c r="AI186" s="32">
        <f t="shared" si="77"/>
        <v>0</v>
      </c>
      <c r="AQ186" s="32">
        <f>SUM(AB$10:AB186)</f>
        <v>754616.07882335607</v>
      </c>
      <c r="AR186" s="32">
        <f>SUM(AC$10:AC186)</f>
        <v>-741728.78666842484</v>
      </c>
      <c r="AS186" s="32">
        <f>SUM(AD$10:AD186)</f>
        <v>13860.000000000002</v>
      </c>
      <c r="AT186" s="32">
        <f>SUM(AE$10:AE186)</f>
        <v>236083.75892605007</v>
      </c>
      <c r="AU186" s="32">
        <f>SUM(AF$10:AF186)</f>
        <v>-42000</v>
      </c>
      <c r="AW186" s="32">
        <f t="shared" si="67"/>
        <v>0</v>
      </c>
      <c r="AX186" s="32">
        <f t="shared" si="67"/>
        <v>0</v>
      </c>
      <c r="AY186" s="32">
        <f t="shared" si="62"/>
        <v>0</v>
      </c>
      <c r="AZ186" s="32">
        <f t="shared" si="62"/>
        <v>0</v>
      </c>
      <c r="BA186" s="32">
        <f t="shared" si="62"/>
        <v>42000</v>
      </c>
      <c r="BB186" s="32">
        <f t="shared" si="81"/>
        <v>0</v>
      </c>
      <c r="BC186" s="32"/>
    </row>
    <row r="187" spans="1:55" x14ac:dyDescent="0.25">
      <c r="A187" s="29">
        <v>177</v>
      </c>
      <c r="B187" s="32">
        <f t="shared" si="63"/>
        <v>0</v>
      </c>
      <c r="C187" s="32">
        <f t="shared" si="78"/>
        <v>0</v>
      </c>
      <c r="D187" s="32">
        <f t="shared" si="79"/>
        <v>0</v>
      </c>
      <c r="E187" s="32"/>
      <c r="F187" s="32">
        <f t="shared" si="64"/>
        <v>0</v>
      </c>
      <c r="G187" s="32"/>
      <c r="H187" s="32"/>
      <c r="I187" s="32"/>
      <c r="J187" s="32"/>
      <c r="K187" s="32"/>
      <c r="L187" s="32">
        <f t="shared" si="56"/>
        <v>0</v>
      </c>
      <c r="M187" s="32">
        <f t="shared" si="57"/>
        <v>0</v>
      </c>
      <c r="N187" s="80">
        <v>49583</v>
      </c>
      <c r="O187" s="39">
        <f t="shared" si="58"/>
        <v>0</v>
      </c>
      <c r="P187" s="39">
        <f t="shared" si="80"/>
        <v>0.03</v>
      </c>
      <c r="Q187" s="39">
        <f t="shared" si="65"/>
        <v>0</v>
      </c>
      <c r="R187" s="39">
        <f t="shared" si="68"/>
        <v>0</v>
      </c>
      <c r="S187" s="39">
        <f t="shared" si="74"/>
        <v>0</v>
      </c>
      <c r="T187" s="39">
        <f t="shared" si="72"/>
        <v>0</v>
      </c>
      <c r="U187" s="39">
        <f t="shared" si="75"/>
        <v>0.03</v>
      </c>
      <c r="V187" s="12"/>
      <c r="W187" s="32">
        <f t="shared" si="69"/>
        <v>0</v>
      </c>
      <c r="X187" s="32">
        <f t="shared" si="59"/>
        <v>42000</v>
      </c>
      <c r="Y187" s="32">
        <f t="shared" si="60"/>
        <v>42000</v>
      </c>
      <c r="Z187" s="32">
        <f t="shared" si="61"/>
        <v>42000</v>
      </c>
      <c r="AB187" s="32">
        <f t="shared" si="73"/>
        <v>0</v>
      </c>
      <c r="AC187" s="32">
        <f t="shared" si="66"/>
        <v>0</v>
      </c>
      <c r="AD187" s="32">
        <f t="shared" si="70"/>
        <v>0</v>
      </c>
      <c r="AE187" s="59">
        <f t="shared" si="71"/>
        <v>0</v>
      </c>
      <c r="AF187" s="32">
        <f t="shared" si="76"/>
        <v>0</v>
      </c>
      <c r="AG187" s="40" t="str">
        <f>IF(A187&gt;$D$6,"",SUM($AB$10:AE187)/($Y$10+Y187)*2/A187*12)</f>
        <v/>
      </c>
      <c r="AH187" s="40" t="str">
        <f>IF(A187&gt;$D$6,"",SUM($AF$10:AF187)/($Y$10+Y187)*2/A187*12)</f>
        <v/>
      </c>
      <c r="AI187" s="32">
        <f t="shared" si="77"/>
        <v>0</v>
      </c>
      <c r="AQ187" s="32">
        <f>SUM(AB$10:AB187)</f>
        <v>754616.07882335607</v>
      </c>
      <c r="AR187" s="32">
        <f>SUM(AC$10:AC187)</f>
        <v>-741728.78666842484</v>
      </c>
      <c r="AS187" s="32">
        <f>SUM(AD$10:AD187)</f>
        <v>13860.000000000002</v>
      </c>
      <c r="AT187" s="32">
        <f>SUM(AE$10:AE187)</f>
        <v>236083.75892605007</v>
      </c>
      <c r="AU187" s="32">
        <f>SUM(AF$10:AF187)</f>
        <v>-42000</v>
      </c>
      <c r="AW187" s="32">
        <f t="shared" si="67"/>
        <v>0</v>
      </c>
      <c r="AX187" s="32">
        <f t="shared" si="67"/>
        <v>0</v>
      </c>
      <c r="AY187" s="32">
        <f t="shared" si="62"/>
        <v>0</v>
      </c>
      <c r="AZ187" s="32">
        <f t="shared" si="62"/>
        <v>0</v>
      </c>
      <c r="BA187" s="32">
        <f t="shared" si="62"/>
        <v>42000</v>
      </c>
      <c r="BB187" s="32">
        <f t="shared" si="81"/>
        <v>0</v>
      </c>
      <c r="BC187" s="32"/>
    </row>
    <row r="188" spans="1:55" x14ac:dyDescent="0.25">
      <c r="A188" s="29">
        <v>178</v>
      </c>
      <c r="B188" s="32">
        <f t="shared" si="63"/>
        <v>0</v>
      </c>
      <c r="C188" s="32">
        <f t="shared" si="78"/>
        <v>0</v>
      </c>
      <c r="D188" s="32">
        <f t="shared" si="79"/>
        <v>0</v>
      </c>
      <c r="E188" s="32"/>
      <c r="F188" s="32">
        <f t="shared" si="64"/>
        <v>0</v>
      </c>
      <c r="G188" s="32"/>
      <c r="H188" s="32"/>
      <c r="I188" s="32"/>
      <c r="J188" s="32"/>
      <c r="K188" s="32"/>
      <c r="L188" s="32">
        <f t="shared" si="56"/>
        <v>0</v>
      </c>
      <c r="M188" s="32">
        <f t="shared" si="57"/>
        <v>0</v>
      </c>
      <c r="N188" s="80">
        <v>49614</v>
      </c>
      <c r="O188" s="39">
        <f t="shared" si="58"/>
        <v>0</v>
      </c>
      <c r="P188" s="39">
        <f t="shared" si="80"/>
        <v>0.03</v>
      </c>
      <c r="Q188" s="39">
        <f t="shared" si="65"/>
        <v>0</v>
      </c>
      <c r="R188" s="39">
        <f t="shared" si="68"/>
        <v>0</v>
      </c>
      <c r="S188" s="39">
        <f t="shared" si="74"/>
        <v>0</v>
      </c>
      <c r="T188" s="39">
        <f t="shared" si="72"/>
        <v>0</v>
      </c>
      <c r="U188" s="39">
        <f t="shared" si="75"/>
        <v>0.03</v>
      </c>
      <c r="V188" s="12"/>
      <c r="W188" s="32">
        <f t="shared" si="69"/>
        <v>0</v>
      </c>
      <c r="X188" s="32">
        <f t="shared" si="59"/>
        <v>42000</v>
      </c>
      <c r="Y188" s="32">
        <f t="shared" si="60"/>
        <v>42000</v>
      </c>
      <c r="Z188" s="32">
        <f t="shared" si="61"/>
        <v>42000</v>
      </c>
      <c r="AB188" s="32">
        <f t="shared" si="73"/>
        <v>0</v>
      </c>
      <c r="AC188" s="32">
        <f t="shared" si="66"/>
        <v>0</v>
      </c>
      <c r="AD188" s="32">
        <f t="shared" si="70"/>
        <v>0</v>
      </c>
      <c r="AE188" s="59">
        <f t="shared" si="71"/>
        <v>0</v>
      </c>
      <c r="AF188" s="32">
        <f t="shared" si="76"/>
        <v>0</v>
      </c>
      <c r="AG188" s="40" t="str">
        <f>IF(A188&gt;$D$6,"",SUM($AB$10:AE188)/($Y$10+Y188)*2/A188*12)</f>
        <v/>
      </c>
      <c r="AH188" s="40" t="str">
        <f>IF(A188&gt;$D$6,"",SUM($AF$10:AF188)/($Y$10+Y188)*2/A188*12)</f>
        <v/>
      </c>
      <c r="AI188" s="32">
        <f t="shared" si="77"/>
        <v>0</v>
      </c>
      <c r="AQ188" s="32">
        <f>SUM(AB$10:AB188)</f>
        <v>754616.07882335607</v>
      </c>
      <c r="AR188" s="32">
        <f>SUM(AC$10:AC188)</f>
        <v>-741728.78666842484</v>
      </c>
      <c r="AS188" s="32">
        <f>SUM(AD$10:AD188)</f>
        <v>13860.000000000002</v>
      </c>
      <c r="AT188" s="32">
        <f>SUM(AE$10:AE188)</f>
        <v>236083.75892605007</v>
      </c>
      <c r="AU188" s="32">
        <f>SUM(AF$10:AF188)</f>
        <v>-42000</v>
      </c>
      <c r="AW188" s="32">
        <f t="shared" si="67"/>
        <v>0</v>
      </c>
      <c r="AX188" s="32">
        <f t="shared" si="67"/>
        <v>0</v>
      </c>
      <c r="AY188" s="32">
        <f t="shared" si="62"/>
        <v>0</v>
      </c>
      <c r="AZ188" s="32">
        <f t="shared" si="62"/>
        <v>0</v>
      </c>
      <c r="BA188" s="32">
        <f t="shared" si="62"/>
        <v>42000</v>
      </c>
      <c r="BB188" s="32">
        <f t="shared" si="81"/>
        <v>0</v>
      </c>
      <c r="BC188" s="32"/>
    </row>
    <row r="189" spans="1:55" x14ac:dyDescent="0.25">
      <c r="A189" s="29">
        <v>179</v>
      </c>
      <c r="B189" s="32">
        <f t="shared" si="63"/>
        <v>0</v>
      </c>
      <c r="C189" s="32">
        <f t="shared" si="78"/>
        <v>0</v>
      </c>
      <c r="D189" s="32">
        <f t="shared" si="79"/>
        <v>0</v>
      </c>
      <c r="E189" s="32"/>
      <c r="F189" s="32">
        <f t="shared" si="64"/>
        <v>0</v>
      </c>
      <c r="G189" s="32"/>
      <c r="H189" s="32"/>
      <c r="I189" s="32"/>
      <c r="J189" s="32"/>
      <c r="K189" s="32"/>
      <c r="L189" s="32">
        <f t="shared" si="56"/>
        <v>0</v>
      </c>
      <c r="M189" s="32">
        <f t="shared" si="57"/>
        <v>0</v>
      </c>
      <c r="N189" s="80">
        <v>49644</v>
      </c>
      <c r="O189" s="39">
        <f t="shared" si="58"/>
        <v>0</v>
      </c>
      <c r="P189" s="39">
        <f t="shared" si="80"/>
        <v>0.03</v>
      </c>
      <c r="Q189" s="39">
        <f t="shared" si="65"/>
        <v>0</v>
      </c>
      <c r="R189" s="39">
        <f t="shared" si="68"/>
        <v>0</v>
      </c>
      <c r="S189" s="39">
        <f t="shared" si="74"/>
        <v>0</v>
      </c>
      <c r="T189" s="39">
        <f t="shared" si="72"/>
        <v>0</v>
      </c>
      <c r="U189" s="39">
        <f t="shared" si="75"/>
        <v>0.03</v>
      </c>
      <c r="V189" s="12"/>
      <c r="W189" s="32">
        <f t="shared" si="69"/>
        <v>0</v>
      </c>
      <c r="X189" s="32">
        <f t="shared" si="59"/>
        <v>42000</v>
      </c>
      <c r="Y189" s="32">
        <f t="shared" si="60"/>
        <v>42000</v>
      </c>
      <c r="Z189" s="32">
        <f t="shared" si="61"/>
        <v>42000</v>
      </c>
      <c r="AB189" s="32">
        <f t="shared" si="73"/>
        <v>0</v>
      </c>
      <c r="AC189" s="32">
        <f t="shared" si="66"/>
        <v>0</v>
      </c>
      <c r="AD189" s="32">
        <f t="shared" si="70"/>
        <v>0</v>
      </c>
      <c r="AE189" s="59">
        <f t="shared" si="71"/>
        <v>0</v>
      </c>
      <c r="AF189" s="32">
        <f t="shared" si="76"/>
        <v>0</v>
      </c>
      <c r="AG189" s="40" t="str">
        <f>IF(A189&gt;$D$6,"",SUM($AB$10:AE189)/($Y$10+Y189)*2/A189*12)</f>
        <v/>
      </c>
      <c r="AH189" s="40" t="str">
        <f>IF(A189&gt;$D$6,"",SUM($AF$10:AF189)/($Y$10+Y189)*2/A189*12)</f>
        <v/>
      </c>
      <c r="AI189" s="32">
        <f t="shared" si="77"/>
        <v>0</v>
      </c>
      <c r="AQ189" s="32">
        <f>SUM(AB$10:AB189)</f>
        <v>754616.07882335607</v>
      </c>
      <c r="AR189" s="32">
        <f>SUM(AC$10:AC189)</f>
        <v>-741728.78666842484</v>
      </c>
      <c r="AS189" s="32">
        <f>SUM(AD$10:AD189)</f>
        <v>13860.000000000002</v>
      </c>
      <c r="AT189" s="32">
        <f>SUM(AE$10:AE189)</f>
        <v>236083.75892605007</v>
      </c>
      <c r="AU189" s="32">
        <f>SUM(AF$10:AF189)</f>
        <v>-42000</v>
      </c>
      <c r="AW189" s="32">
        <f t="shared" si="67"/>
        <v>0</v>
      </c>
      <c r="AX189" s="32">
        <f t="shared" si="67"/>
        <v>0</v>
      </c>
      <c r="AY189" s="32">
        <f t="shared" si="62"/>
        <v>0</v>
      </c>
      <c r="AZ189" s="32">
        <f t="shared" si="62"/>
        <v>0</v>
      </c>
      <c r="BA189" s="32">
        <f t="shared" si="62"/>
        <v>42000</v>
      </c>
      <c r="BB189" s="32">
        <f t="shared" si="81"/>
        <v>0</v>
      </c>
      <c r="BC189" s="32"/>
    </row>
    <row r="190" spans="1:55" x14ac:dyDescent="0.25">
      <c r="A190" s="29">
        <v>180</v>
      </c>
      <c r="B190" s="32">
        <f t="shared" si="63"/>
        <v>0</v>
      </c>
      <c r="C190" s="32">
        <f t="shared" si="78"/>
        <v>0</v>
      </c>
      <c r="D190" s="32">
        <f t="shared" si="79"/>
        <v>0</v>
      </c>
      <c r="E190" s="32"/>
      <c r="F190" s="32">
        <f t="shared" si="64"/>
        <v>0</v>
      </c>
      <c r="G190" s="67">
        <f>IF(B190&gt;0,B190*$J$1,0)</f>
        <v>0</v>
      </c>
      <c r="H190" s="32"/>
      <c r="I190" s="32"/>
      <c r="J190" s="32"/>
      <c r="K190" s="32"/>
      <c r="L190" s="32">
        <f t="shared" si="56"/>
        <v>0</v>
      </c>
      <c r="M190" s="32">
        <f t="shared" si="57"/>
        <v>0</v>
      </c>
      <c r="N190" s="80">
        <v>49675</v>
      </c>
      <c r="O190" s="39">
        <f t="shared" si="58"/>
        <v>0</v>
      </c>
      <c r="P190" s="39">
        <f t="shared" si="80"/>
        <v>0.03</v>
      </c>
      <c r="Q190" s="39">
        <f t="shared" si="65"/>
        <v>0</v>
      </c>
      <c r="R190" s="39">
        <f t="shared" si="68"/>
        <v>0</v>
      </c>
      <c r="S190" s="39">
        <f t="shared" si="74"/>
        <v>0</v>
      </c>
      <c r="T190" s="39">
        <f t="shared" si="72"/>
        <v>0</v>
      </c>
      <c r="U190" s="39">
        <f t="shared" si="75"/>
        <v>0.03</v>
      </c>
      <c r="V190" s="12"/>
      <c r="W190" s="32">
        <f t="shared" si="69"/>
        <v>0</v>
      </c>
      <c r="X190" s="32">
        <f t="shared" si="59"/>
        <v>42000</v>
      </c>
      <c r="Y190" s="32">
        <f t="shared" si="60"/>
        <v>42000</v>
      </c>
      <c r="Z190" s="32">
        <f t="shared" si="61"/>
        <v>42000</v>
      </c>
      <c r="AB190" s="32">
        <f t="shared" si="73"/>
        <v>0</v>
      </c>
      <c r="AC190" s="32">
        <f t="shared" si="66"/>
        <v>0</v>
      </c>
      <c r="AD190" s="32">
        <f t="shared" si="70"/>
        <v>0</v>
      </c>
      <c r="AE190" s="59">
        <f t="shared" si="71"/>
        <v>0</v>
      </c>
      <c r="AF190" s="32">
        <f t="shared" si="76"/>
        <v>0</v>
      </c>
      <c r="AG190" s="40" t="str">
        <f>IF(A190&gt;$D$6,"",SUM($AB$10:AE190)/($Y$10+Y190)*2/A190*12)</f>
        <v/>
      </c>
      <c r="AH190" s="40" t="str">
        <f>IF(A190&gt;$D$6,"",SUM($AF$10:AF190)/($Y$10+Y190)*2/A190*12)</f>
        <v/>
      </c>
      <c r="AI190" s="32">
        <f t="shared" si="77"/>
        <v>0</v>
      </c>
      <c r="AQ190" s="32">
        <f>SUM(AB$10:AB190)</f>
        <v>754616.07882335607</v>
      </c>
      <c r="AR190" s="32">
        <f>SUM(AC$10:AC190)</f>
        <v>-741728.78666842484</v>
      </c>
      <c r="AS190" s="32">
        <f>SUM(AD$10:AD190)</f>
        <v>13860.000000000002</v>
      </c>
      <c r="AT190" s="32">
        <f>SUM(AE$10:AE190)</f>
        <v>236083.75892605007</v>
      </c>
      <c r="AU190" s="32">
        <f>SUM(AF$10:AF190)</f>
        <v>-42000</v>
      </c>
      <c r="AW190" s="32">
        <f t="shared" si="67"/>
        <v>0</v>
      </c>
      <c r="AX190" s="32">
        <f t="shared" si="67"/>
        <v>0</v>
      </c>
      <c r="AY190" s="32">
        <f t="shared" si="62"/>
        <v>0</v>
      </c>
      <c r="AZ190" s="32">
        <f t="shared" si="62"/>
        <v>0</v>
      </c>
      <c r="BA190" s="32">
        <f t="shared" si="62"/>
        <v>42000</v>
      </c>
      <c r="BB190" s="32">
        <f t="shared" si="81"/>
        <v>0</v>
      </c>
      <c r="BC190" s="32"/>
    </row>
    <row r="191" spans="1:55" x14ac:dyDescent="0.25">
      <c r="A191" s="29">
        <v>181</v>
      </c>
      <c r="B191" s="32">
        <f t="shared" si="63"/>
        <v>0</v>
      </c>
      <c r="C191" s="32">
        <f t="shared" si="78"/>
        <v>0</v>
      </c>
      <c r="D191" s="32">
        <f t="shared" si="79"/>
        <v>0</v>
      </c>
      <c r="E191" s="32"/>
      <c r="F191" s="32">
        <f t="shared" si="64"/>
        <v>0</v>
      </c>
      <c r="G191" s="32"/>
      <c r="H191" s="32"/>
      <c r="I191" s="32"/>
      <c r="J191" s="32"/>
      <c r="K191" s="32"/>
      <c r="L191" s="32">
        <f t="shared" si="56"/>
        <v>0</v>
      </c>
      <c r="M191" s="32">
        <f t="shared" si="57"/>
        <v>0</v>
      </c>
      <c r="N191" s="80">
        <v>49706</v>
      </c>
      <c r="O191" s="39">
        <f t="shared" si="58"/>
        <v>0</v>
      </c>
      <c r="P191" s="39">
        <f t="shared" si="80"/>
        <v>0.03</v>
      </c>
      <c r="Q191" s="39">
        <f t="shared" si="65"/>
        <v>0</v>
      </c>
      <c r="R191" s="39">
        <f t="shared" si="68"/>
        <v>0</v>
      </c>
      <c r="S191" s="39">
        <f t="shared" si="74"/>
        <v>0</v>
      </c>
      <c r="T191" s="39">
        <f t="shared" si="72"/>
        <v>0</v>
      </c>
      <c r="U191" s="39">
        <f t="shared" si="75"/>
        <v>0.03</v>
      </c>
      <c r="V191" s="12"/>
      <c r="W191" s="32">
        <f t="shared" si="69"/>
        <v>0</v>
      </c>
      <c r="X191" s="32">
        <f t="shared" si="59"/>
        <v>42000</v>
      </c>
      <c r="Y191" s="32">
        <f t="shared" si="60"/>
        <v>42000</v>
      </c>
      <c r="Z191" s="32">
        <f t="shared" si="61"/>
        <v>42000</v>
      </c>
      <c r="AB191" s="32">
        <f t="shared" si="73"/>
        <v>0</v>
      </c>
      <c r="AC191" s="32">
        <f t="shared" si="66"/>
        <v>0</v>
      </c>
      <c r="AD191" s="32">
        <f t="shared" si="70"/>
        <v>0</v>
      </c>
      <c r="AE191" s="59">
        <f t="shared" si="71"/>
        <v>0</v>
      </c>
      <c r="AF191" s="32">
        <f t="shared" si="76"/>
        <v>0</v>
      </c>
      <c r="AG191" s="40" t="str">
        <f>IF(A191&gt;$D$6,"",SUM($AB$10:AE191)/($Y$10+Y191)*2/A191*12)</f>
        <v/>
      </c>
      <c r="AH191" s="40" t="str">
        <f>IF(A191&gt;$D$6,"",SUM($AF$10:AF191)/($Y$10+Y191)*2/A191*12)</f>
        <v/>
      </c>
      <c r="AI191" s="32">
        <f t="shared" si="77"/>
        <v>0</v>
      </c>
      <c r="AQ191" s="32">
        <f>SUM(AB$10:AB191)</f>
        <v>754616.07882335607</v>
      </c>
      <c r="AR191" s="32">
        <f>SUM(AC$10:AC191)</f>
        <v>-741728.78666842484</v>
      </c>
      <c r="AS191" s="32">
        <f>SUM(AD$10:AD191)</f>
        <v>13860.000000000002</v>
      </c>
      <c r="AT191" s="32">
        <f>SUM(AE$10:AE191)</f>
        <v>236083.75892605007</v>
      </c>
      <c r="AU191" s="32">
        <f>SUM(AF$10:AF191)</f>
        <v>-42000</v>
      </c>
      <c r="AW191" s="32">
        <f t="shared" si="67"/>
        <v>0</v>
      </c>
      <c r="AX191" s="32">
        <f t="shared" si="67"/>
        <v>0</v>
      </c>
      <c r="AY191" s="32">
        <f t="shared" si="62"/>
        <v>0</v>
      </c>
      <c r="AZ191" s="32">
        <f t="shared" si="62"/>
        <v>0</v>
      </c>
      <c r="BA191" s="32">
        <f t="shared" si="62"/>
        <v>42000</v>
      </c>
      <c r="BB191" s="32">
        <f t="shared" si="81"/>
        <v>0</v>
      </c>
      <c r="BC191" s="32"/>
    </row>
    <row r="192" spans="1:55" x14ac:dyDescent="0.25">
      <c r="A192" s="29">
        <v>182</v>
      </c>
      <c r="B192" s="32">
        <f t="shared" si="63"/>
        <v>0</v>
      </c>
      <c r="C192" s="32">
        <f t="shared" si="78"/>
        <v>0</v>
      </c>
      <c r="D192" s="32">
        <f t="shared" si="79"/>
        <v>0</v>
      </c>
      <c r="E192" s="32"/>
      <c r="F192" s="32">
        <f t="shared" si="64"/>
        <v>0</v>
      </c>
      <c r="G192" s="32"/>
      <c r="H192" s="32"/>
      <c r="I192" s="32"/>
      <c r="J192" s="32"/>
      <c r="K192" s="32"/>
      <c r="L192" s="32">
        <f t="shared" si="56"/>
        <v>0</v>
      </c>
      <c r="M192" s="32">
        <f t="shared" si="57"/>
        <v>0</v>
      </c>
      <c r="N192" s="80">
        <v>49735</v>
      </c>
      <c r="O192" s="39">
        <f t="shared" si="58"/>
        <v>0</v>
      </c>
      <c r="P192" s="39">
        <f t="shared" si="80"/>
        <v>0.03</v>
      </c>
      <c r="Q192" s="39">
        <f t="shared" si="65"/>
        <v>0</v>
      </c>
      <c r="R192" s="39">
        <f t="shared" si="68"/>
        <v>0</v>
      </c>
      <c r="S192" s="39">
        <f t="shared" si="74"/>
        <v>0</v>
      </c>
      <c r="T192" s="39">
        <f t="shared" si="72"/>
        <v>0</v>
      </c>
      <c r="U192" s="39">
        <f t="shared" si="75"/>
        <v>0.03</v>
      </c>
      <c r="V192" s="12"/>
      <c r="W192" s="32">
        <f t="shared" si="69"/>
        <v>0</v>
      </c>
      <c r="X192" s="32">
        <f t="shared" si="59"/>
        <v>42000</v>
      </c>
      <c r="Y192" s="32">
        <f t="shared" si="60"/>
        <v>42000</v>
      </c>
      <c r="Z192" s="32">
        <f t="shared" si="61"/>
        <v>42000</v>
      </c>
      <c r="AB192" s="32">
        <f t="shared" si="73"/>
        <v>0</v>
      </c>
      <c r="AC192" s="32">
        <f t="shared" si="66"/>
        <v>0</v>
      </c>
      <c r="AD192" s="32">
        <f t="shared" si="70"/>
        <v>0</v>
      </c>
      <c r="AE192" s="59">
        <f t="shared" si="71"/>
        <v>0</v>
      </c>
      <c r="AF192" s="32">
        <f t="shared" si="76"/>
        <v>0</v>
      </c>
      <c r="AG192" s="40" t="str">
        <f>IF(A192&gt;$D$6,"",SUM($AB$10:AE192)/($Y$10+Y192)*2/A192*12)</f>
        <v/>
      </c>
      <c r="AH192" s="40" t="str">
        <f>IF(A192&gt;$D$6,"",SUM($AF$10:AF192)/($Y$10+Y192)*2/A192*12)</f>
        <v/>
      </c>
      <c r="AI192" s="32">
        <f t="shared" si="77"/>
        <v>0</v>
      </c>
      <c r="AQ192" s="32">
        <f>SUM(AB$10:AB192)</f>
        <v>754616.07882335607</v>
      </c>
      <c r="AR192" s="32">
        <f>SUM(AC$10:AC192)</f>
        <v>-741728.78666842484</v>
      </c>
      <c r="AS192" s="32">
        <f>SUM(AD$10:AD192)</f>
        <v>13860.000000000002</v>
      </c>
      <c r="AT192" s="32">
        <f>SUM(AE$10:AE192)</f>
        <v>236083.75892605007</v>
      </c>
      <c r="AU192" s="32">
        <f>SUM(AF$10:AF192)</f>
        <v>-42000</v>
      </c>
      <c r="AW192" s="32">
        <f t="shared" si="67"/>
        <v>0</v>
      </c>
      <c r="AX192" s="32">
        <f t="shared" si="67"/>
        <v>0</v>
      </c>
      <c r="AY192" s="32">
        <f t="shared" si="62"/>
        <v>0</v>
      </c>
      <c r="AZ192" s="32">
        <f t="shared" si="62"/>
        <v>0</v>
      </c>
      <c r="BA192" s="32">
        <f t="shared" si="62"/>
        <v>42000</v>
      </c>
      <c r="BB192" s="32">
        <f t="shared" si="81"/>
        <v>0</v>
      </c>
      <c r="BC192" s="32"/>
    </row>
    <row r="193" spans="1:55" x14ac:dyDescent="0.25">
      <c r="A193" s="29">
        <v>183</v>
      </c>
      <c r="B193" s="32">
        <f t="shared" si="63"/>
        <v>0</v>
      </c>
      <c r="C193" s="32">
        <f t="shared" si="78"/>
        <v>0</v>
      </c>
      <c r="D193" s="32">
        <f t="shared" si="79"/>
        <v>0</v>
      </c>
      <c r="E193" s="32"/>
      <c r="F193" s="32">
        <f t="shared" si="64"/>
        <v>0</v>
      </c>
      <c r="G193" s="32"/>
      <c r="H193" s="32"/>
      <c r="I193" s="32"/>
      <c r="J193" s="32"/>
      <c r="K193" s="32"/>
      <c r="L193" s="32">
        <f t="shared" si="56"/>
        <v>0</v>
      </c>
      <c r="M193" s="32">
        <f t="shared" si="57"/>
        <v>0</v>
      </c>
      <c r="N193" s="80">
        <v>49766</v>
      </c>
      <c r="O193" s="39">
        <f t="shared" si="58"/>
        <v>0</v>
      </c>
      <c r="P193" s="39">
        <f t="shared" si="80"/>
        <v>0.03</v>
      </c>
      <c r="Q193" s="39">
        <f t="shared" si="65"/>
        <v>0</v>
      </c>
      <c r="R193" s="39">
        <f t="shared" si="68"/>
        <v>0</v>
      </c>
      <c r="S193" s="39">
        <f t="shared" si="74"/>
        <v>0</v>
      </c>
      <c r="T193" s="39">
        <f t="shared" si="72"/>
        <v>0</v>
      </c>
      <c r="U193" s="39">
        <f t="shared" si="75"/>
        <v>0.03</v>
      </c>
      <c r="V193" s="12"/>
      <c r="W193" s="32">
        <f t="shared" si="69"/>
        <v>0</v>
      </c>
      <c r="X193" s="32">
        <f t="shared" si="59"/>
        <v>42000</v>
      </c>
      <c r="Y193" s="32">
        <f t="shared" si="60"/>
        <v>42000</v>
      </c>
      <c r="Z193" s="32">
        <f t="shared" si="61"/>
        <v>42000</v>
      </c>
      <c r="AB193" s="32">
        <f t="shared" si="73"/>
        <v>0</v>
      </c>
      <c r="AC193" s="32">
        <f t="shared" si="66"/>
        <v>0</v>
      </c>
      <c r="AD193" s="32">
        <f t="shared" si="70"/>
        <v>0</v>
      </c>
      <c r="AE193" s="59">
        <f t="shared" si="71"/>
        <v>0</v>
      </c>
      <c r="AF193" s="32">
        <f t="shared" si="76"/>
        <v>0</v>
      </c>
      <c r="AG193" s="40" t="str">
        <f>IF(A193&gt;$D$6,"",SUM($AB$10:AE193)/($Y$10+Y193)*2/A193*12)</f>
        <v/>
      </c>
      <c r="AH193" s="40" t="str">
        <f>IF(A193&gt;$D$6,"",SUM($AF$10:AF193)/($Y$10+Y193)*2/A193*12)</f>
        <v/>
      </c>
      <c r="AI193" s="32">
        <f t="shared" si="77"/>
        <v>0</v>
      </c>
      <c r="AQ193" s="32">
        <f>SUM(AB$10:AB193)</f>
        <v>754616.07882335607</v>
      </c>
      <c r="AR193" s="32">
        <f>SUM(AC$10:AC193)</f>
        <v>-741728.78666842484</v>
      </c>
      <c r="AS193" s="32">
        <f>SUM(AD$10:AD193)</f>
        <v>13860.000000000002</v>
      </c>
      <c r="AT193" s="32">
        <f>SUM(AE$10:AE193)</f>
        <v>236083.75892605007</v>
      </c>
      <c r="AU193" s="32">
        <f>SUM(AF$10:AF193)</f>
        <v>-42000</v>
      </c>
      <c r="AW193" s="32">
        <f t="shared" si="67"/>
        <v>0</v>
      </c>
      <c r="AX193" s="32">
        <f t="shared" si="67"/>
        <v>0</v>
      </c>
      <c r="AY193" s="32">
        <f t="shared" si="62"/>
        <v>0</v>
      </c>
      <c r="AZ193" s="32">
        <f t="shared" si="62"/>
        <v>0</v>
      </c>
      <c r="BA193" s="32">
        <f t="shared" si="62"/>
        <v>42000</v>
      </c>
      <c r="BB193" s="32">
        <f t="shared" si="81"/>
        <v>0</v>
      </c>
      <c r="BC193" s="32"/>
    </row>
    <row r="194" spans="1:55" x14ac:dyDescent="0.25">
      <c r="A194" s="29">
        <v>184</v>
      </c>
      <c r="B194" s="32">
        <f t="shared" si="63"/>
        <v>0</v>
      </c>
      <c r="C194" s="32">
        <f t="shared" si="78"/>
        <v>0</v>
      </c>
      <c r="D194" s="32">
        <f t="shared" si="79"/>
        <v>0</v>
      </c>
      <c r="E194" s="32"/>
      <c r="F194" s="32">
        <f t="shared" si="64"/>
        <v>0</v>
      </c>
      <c r="G194" s="32"/>
      <c r="H194" s="32"/>
      <c r="I194" s="32"/>
      <c r="J194" s="32"/>
      <c r="K194" s="32"/>
      <c r="L194" s="32">
        <f t="shared" si="56"/>
        <v>0</v>
      </c>
      <c r="M194" s="32">
        <f t="shared" si="57"/>
        <v>0</v>
      </c>
      <c r="N194" s="80">
        <v>49796</v>
      </c>
      <c r="O194" s="39">
        <f t="shared" si="58"/>
        <v>0</v>
      </c>
      <c r="P194" s="39">
        <f t="shared" si="80"/>
        <v>0.03</v>
      </c>
      <c r="Q194" s="39">
        <f t="shared" si="65"/>
        <v>0</v>
      </c>
      <c r="R194" s="39">
        <f t="shared" si="68"/>
        <v>0</v>
      </c>
      <c r="S194" s="39">
        <f t="shared" si="74"/>
        <v>0</v>
      </c>
      <c r="T194" s="39">
        <f t="shared" si="72"/>
        <v>0</v>
      </c>
      <c r="U194" s="39">
        <f t="shared" si="75"/>
        <v>0.03</v>
      </c>
      <c r="V194" s="12"/>
      <c r="W194" s="32">
        <f t="shared" si="69"/>
        <v>0</v>
      </c>
      <c r="X194" s="32">
        <f t="shared" si="59"/>
        <v>42000</v>
      </c>
      <c r="Y194" s="32">
        <f t="shared" si="60"/>
        <v>42000</v>
      </c>
      <c r="Z194" s="32">
        <f t="shared" si="61"/>
        <v>42000</v>
      </c>
      <c r="AB194" s="32">
        <f t="shared" si="73"/>
        <v>0</v>
      </c>
      <c r="AC194" s="32">
        <f t="shared" si="66"/>
        <v>0</v>
      </c>
      <c r="AD194" s="32">
        <f t="shared" si="70"/>
        <v>0</v>
      </c>
      <c r="AE194" s="59">
        <f t="shared" si="71"/>
        <v>0</v>
      </c>
      <c r="AF194" s="32">
        <f t="shared" si="76"/>
        <v>0</v>
      </c>
      <c r="AG194" s="40" t="str">
        <f>IF(A194&gt;$D$6,"",SUM($AB$10:AE194)/($Y$10+Y194)*2/A194*12)</f>
        <v/>
      </c>
      <c r="AH194" s="40" t="str">
        <f>IF(A194&gt;$D$6,"",SUM($AF$10:AF194)/($Y$10+Y194)*2/A194*12)</f>
        <v/>
      </c>
      <c r="AI194" s="32">
        <f t="shared" si="77"/>
        <v>0</v>
      </c>
      <c r="AQ194" s="32">
        <f>SUM(AB$10:AB194)</f>
        <v>754616.07882335607</v>
      </c>
      <c r="AR194" s="32">
        <f>SUM(AC$10:AC194)</f>
        <v>-741728.78666842484</v>
      </c>
      <c r="AS194" s="32">
        <f>SUM(AD$10:AD194)</f>
        <v>13860.000000000002</v>
      </c>
      <c r="AT194" s="32">
        <f>SUM(AE$10:AE194)</f>
        <v>236083.75892605007</v>
      </c>
      <c r="AU194" s="32">
        <f>SUM(AF$10:AF194)</f>
        <v>-42000</v>
      </c>
      <c r="AW194" s="32">
        <f t="shared" si="67"/>
        <v>0</v>
      </c>
      <c r="AX194" s="32">
        <f t="shared" si="67"/>
        <v>0</v>
      </c>
      <c r="AY194" s="32">
        <f t="shared" si="62"/>
        <v>0</v>
      </c>
      <c r="AZ194" s="32">
        <f t="shared" si="62"/>
        <v>0</v>
      </c>
      <c r="BA194" s="32">
        <f t="shared" si="62"/>
        <v>42000</v>
      </c>
      <c r="BB194" s="32">
        <f t="shared" si="81"/>
        <v>0</v>
      </c>
      <c r="BC194" s="32"/>
    </row>
    <row r="195" spans="1:55" x14ac:dyDescent="0.25">
      <c r="A195" s="29">
        <v>185</v>
      </c>
      <c r="B195" s="32">
        <f t="shared" si="63"/>
        <v>0</v>
      </c>
      <c r="C195" s="32">
        <f t="shared" si="78"/>
        <v>0</v>
      </c>
      <c r="D195" s="32">
        <f t="shared" si="79"/>
        <v>0</v>
      </c>
      <c r="E195" s="32"/>
      <c r="F195" s="32">
        <f t="shared" si="64"/>
        <v>0</v>
      </c>
      <c r="G195" s="32"/>
      <c r="H195" s="32"/>
      <c r="I195" s="32"/>
      <c r="J195" s="32"/>
      <c r="K195" s="32"/>
      <c r="L195" s="32">
        <f t="shared" si="56"/>
        <v>0</v>
      </c>
      <c r="M195" s="32">
        <f t="shared" si="57"/>
        <v>0</v>
      </c>
      <c r="N195" s="80">
        <v>49827</v>
      </c>
      <c r="O195" s="39">
        <f t="shared" si="58"/>
        <v>0</v>
      </c>
      <c r="P195" s="39">
        <f t="shared" si="80"/>
        <v>0.03</v>
      </c>
      <c r="Q195" s="39">
        <f t="shared" si="65"/>
        <v>0</v>
      </c>
      <c r="R195" s="39">
        <f t="shared" si="68"/>
        <v>0</v>
      </c>
      <c r="S195" s="39">
        <f t="shared" si="74"/>
        <v>0</v>
      </c>
      <c r="T195" s="39">
        <f t="shared" si="72"/>
        <v>0</v>
      </c>
      <c r="U195" s="39">
        <f t="shared" si="75"/>
        <v>0.03</v>
      </c>
      <c r="V195" s="12"/>
      <c r="W195" s="32">
        <f t="shared" si="69"/>
        <v>0</v>
      </c>
      <c r="X195" s="32">
        <f t="shared" si="59"/>
        <v>42000</v>
      </c>
      <c r="Y195" s="32">
        <f t="shared" si="60"/>
        <v>42000</v>
      </c>
      <c r="Z195" s="32">
        <f t="shared" si="61"/>
        <v>42000</v>
      </c>
      <c r="AB195" s="32">
        <f t="shared" si="73"/>
        <v>0</v>
      </c>
      <c r="AC195" s="32">
        <f t="shared" si="66"/>
        <v>0</v>
      </c>
      <c r="AD195" s="32">
        <f t="shared" si="70"/>
        <v>0</v>
      </c>
      <c r="AE195" s="59">
        <f t="shared" si="71"/>
        <v>0</v>
      </c>
      <c r="AF195" s="32">
        <f t="shared" si="76"/>
        <v>0</v>
      </c>
      <c r="AG195" s="40" t="str">
        <f>IF(A195&gt;$D$6,"",SUM($AB$10:AE195)/($Y$10+Y195)*2/A195*12)</f>
        <v/>
      </c>
      <c r="AH195" s="40" t="str">
        <f>IF(A195&gt;$D$6,"",SUM($AF$10:AF195)/($Y$10+Y195)*2/A195*12)</f>
        <v/>
      </c>
      <c r="AI195" s="32">
        <f t="shared" si="77"/>
        <v>0</v>
      </c>
      <c r="AQ195" s="32">
        <f>SUM(AB$10:AB195)</f>
        <v>754616.07882335607</v>
      </c>
      <c r="AR195" s="32">
        <f>SUM(AC$10:AC195)</f>
        <v>-741728.78666842484</v>
      </c>
      <c r="AS195" s="32">
        <f>SUM(AD$10:AD195)</f>
        <v>13860.000000000002</v>
      </c>
      <c r="AT195" s="32">
        <f>SUM(AE$10:AE195)</f>
        <v>236083.75892605007</v>
      </c>
      <c r="AU195" s="32">
        <f>SUM(AF$10:AF195)</f>
        <v>-42000</v>
      </c>
      <c r="AW195" s="32">
        <f t="shared" si="67"/>
        <v>0</v>
      </c>
      <c r="AX195" s="32">
        <f t="shared" si="67"/>
        <v>0</v>
      </c>
      <c r="AY195" s="32">
        <f t="shared" si="62"/>
        <v>0</v>
      </c>
      <c r="AZ195" s="32">
        <f t="shared" si="62"/>
        <v>0</v>
      </c>
      <c r="BA195" s="32">
        <f t="shared" si="62"/>
        <v>42000</v>
      </c>
      <c r="BB195" s="32">
        <f t="shared" si="81"/>
        <v>0</v>
      </c>
      <c r="BC195" s="32"/>
    </row>
    <row r="196" spans="1:55" x14ac:dyDescent="0.25">
      <c r="A196" s="29">
        <v>186</v>
      </c>
      <c r="B196" s="32">
        <f t="shared" si="63"/>
        <v>0</v>
      </c>
      <c r="C196" s="32">
        <f t="shared" si="78"/>
        <v>0</v>
      </c>
      <c r="D196" s="32">
        <f t="shared" si="79"/>
        <v>0</v>
      </c>
      <c r="E196" s="32"/>
      <c r="F196" s="32">
        <f t="shared" si="64"/>
        <v>0</v>
      </c>
      <c r="G196" s="32"/>
      <c r="H196" s="32"/>
      <c r="I196" s="32"/>
      <c r="J196" s="32"/>
      <c r="K196" s="32"/>
      <c r="L196" s="32">
        <f t="shared" si="56"/>
        <v>0</v>
      </c>
      <c r="M196" s="32">
        <f t="shared" si="57"/>
        <v>0</v>
      </c>
      <c r="N196" s="80">
        <v>49857</v>
      </c>
      <c r="O196" s="39">
        <f t="shared" si="58"/>
        <v>0</v>
      </c>
      <c r="P196" s="39">
        <f t="shared" si="80"/>
        <v>0.03</v>
      </c>
      <c r="Q196" s="39">
        <f t="shared" si="65"/>
        <v>0</v>
      </c>
      <c r="R196" s="39">
        <f t="shared" si="68"/>
        <v>0</v>
      </c>
      <c r="S196" s="39">
        <f t="shared" si="74"/>
        <v>0</v>
      </c>
      <c r="T196" s="39">
        <f t="shared" si="72"/>
        <v>0</v>
      </c>
      <c r="U196" s="39">
        <f t="shared" si="75"/>
        <v>0.03</v>
      </c>
      <c r="V196" s="12"/>
      <c r="W196" s="32">
        <f t="shared" si="69"/>
        <v>0</v>
      </c>
      <c r="X196" s="32">
        <f t="shared" si="59"/>
        <v>42000</v>
      </c>
      <c r="Y196" s="32">
        <f t="shared" si="60"/>
        <v>42000</v>
      </c>
      <c r="Z196" s="32">
        <f t="shared" si="61"/>
        <v>42000</v>
      </c>
      <c r="AB196" s="32">
        <f t="shared" si="73"/>
        <v>0</v>
      </c>
      <c r="AC196" s="32">
        <f t="shared" si="66"/>
        <v>0</v>
      </c>
      <c r="AD196" s="32">
        <f t="shared" si="70"/>
        <v>0</v>
      </c>
      <c r="AE196" s="59">
        <f t="shared" si="71"/>
        <v>0</v>
      </c>
      <c r="AF196" s="32">
        <f t="shared" si="76"/>
        <v>0</v>
      </c>
      <c r="AG196" s="40" t="str">
        <f>IF(A196&gt;$D$6,"",SUM($AB$10:AE196)/($Y$10+Y196)*2/A196*12)</f>
        <v/>
      </c>
      <c r="AH196" s="40" t="str">
        <f>IF(A196&gt;$D$6,"",SUM($AF$10:AF196)/($Y$10+Y196)*2/A196*12)</f>
        <v/>
      </c>
      <c r="AI196" s="32">
        <f t="shared" si="77"/>
        <v>0</v>
      </c>
      <c r="AQ196" s="32">
        <f>SUM(AB$10:AB196)</f>
        <v>754616.07882335607</v>
      </c>
      <c r="AR196" s="32">
        <f>SUM(AC$10:AC196)</f>
        <v>-741728.78666842484</v>
      </c>
      <c r="AS196" s="32">
        <f>SUM(AD$10:AD196)</f>
        <v>13860.000000000002</v>
      </c>
      <c r="AT196" s="32">
        <f>SUM(AE$10:AE196)</f>
        <v>236083.75892605007</v>
      </c>
      <c r="AU196" s="32">
        <f>SUM(AF$10:AF196)</f>
        <v>-42000</v>
      </c>
      <c r="AW196" s="32">
        <f t="shared" si="67"/>
        <v>0</v>
      </c>
      <c r="AX196" s="32">
        <f t="shared" si="67"/>
        <v>0</v>
      </c>
      <c r="AY196" s="32">
        <f t="shared" si="62"/>
        <v>0</v>
      </c>
      <c r="AZ196" s="32">
        <f t="shared" si="62"/>
        <v>0</v>
      </c>
      <c r="BA196" s="32">
        <f t="shared" si="62"/>
        <v>42000</v>
      </c>
      <c r="BB196" s="32">
        <f t="shared" si="81"/>
        <v>0</v>
      </c>
      <c r="BC196" s="32"/>
    </row>
    <row r="197" spans="1:55" x14ac:dyDescent="0.25">
      <c r="A197" s="29">
        <v>187</v>
      </c>
      <c r="B197" s="32">
        <f t="shared" si="63"/>
        <v>0</v>
      </c>
      <c r="C197" s="32">
        <f t="shared" si="78"/>
        <v>0</v>
      </c>
      <c r="D197" s="32">
        <f t="shared" si="79"/>
        <v>0</v>
      </c>
      <c r="E197" s="32"/>
      <c r="F197" s="32">
        <f t="shared" si="64"/>
        <v>0</v>
      </c>
      <c r="G197" s="32"/>
      <c r="H197" s="32"/>
      <c r="I197" s="32"/>
      <c r="J197" s="32"/>
      <c r="K197" s="32"/>
      <c r="L197" s="32">
        <f t="shared" si="56"/>
        <v>0</v>
      </c>
      <c r="M197" s="32">
        <f t="shared" si="57"/>
        <v>0</v>
      </c>
      <c r="N197" s="80">
        <v>49888</v>
      </c>
      <c r="O197" s="39">
        <f t="shared" si="58"/>
        <v>0</v>
      </c>
      <c r="P197" s="39">
        <f t="shared" si="80"/>
        <v>0.03</v>
      </c>
      <c r="Q197" s="39">
        <f t="shared" si="65"/>
        <v>0</v>
      </c>
      <c r="R197" s="39">
        <f t="shared" si="68"/>
        <v>0</v>
      </c>
      <c r="S197" s="39">
        <f t="shared" si="74"/>
        <v>0</v>
      </c>
      <c r="T197" s="39">
        <f t="shared" si="72"/>
        <v>0</v>
      </c>
      <c r="U197" s="39">
        <f t="shared" si="75"/>
        <v>0.03</v>
      </c>
      <c r="V197" s="12"/>
      <c r="W197" s="32">
        <f t="shared" si="69"/>
        <v>0</v>
      </c>
      <c r="X197" s="32">
        <f t="shared" si="59"/>
        <v>42000</v>
      </c>
      <c r="Y197" s="32">
        <f t="shared" si="60"/>
        <v>42000</v>
      </c>
      <c r="Z197" s="32">
        <f t="shared" si="61"/>
        <v>42000</v>
      </c>
      <c r="AB197" s="32">
        <f t="shared" si="73"/>
        <v>0</v>
      </c>
      <c r="AC197" s="32">
        <f t="shared" si="66"/>
        <v>0</v>
      </c>
      <c r="AD197" s="32">
        <f t="shared" si="70"/>
        <v>0</v>
      </c>
      <c r="AE197" s="59">
        <f t="shared" si="71"/>
        <v>0</v>
      </c>
      <c r="AF197" s="32">
        <f t="shared" si="76"/>
        <v>0</v>
      </c>
      <c r="AG197" s="40" t="str">
        <f>IF(A197&gt;$D$6,"",SUM($AB$10:AE197)/($Y$10+Y197)*2/A197*12)</f>
        <v/>
      </c>
      <c r="AH197" s="40" t="str">
        <f>IF(A197&gt;$D$6,"",SUM($AF$10:AF197)/($Y$10+Y197)*2/A197*12)</f>
        <v/>
      </c>
      <c r="AI197" s="32">
        <f t="shared" si="77"/>
        <v>0</v>
      </c>
      <c r="AQ197" s="32">
        <f>SUM(AB$10:AB197)</f>
        <v>754616.07882335607</v>
      </c>
      <c r="AR197" s="32">
        <f>SUM(AC$10:AC197)</f>
        <v>-741728.78666842484</v>
      </c>
      <c r="AS197" s="32">
        <f>SUM(AD$10:AD197)</f>
        <v>13860.000000000002</v>
      </c>
      <c r="AT197" s="32">
        <f>SUM(AE$10:AE197)</f>
        <v>236083.75892605007</v>
      </c>
      <c r="AU197" s="32">
        <f>SUM(AF$10:AF197)</f>
        <v>-42000</v>
      </c>
      <c r="AW197" s="32">
        <f t="shared" si="67"/>
        <v>0</v>
      </c>
      <c r="AX197" s="32">
        <f t="shared" si="67"/>
        <v>0</v>
      </c>
      <c r="AY197" s="32">
        <f t="shared" si="62"/>
        <v>0</v>
      </c>
      <c r="AZ197" s="32">
        <f t="shared" si="62"/>
        <v>0</v>
      </c>
      <c r="BA197" s="32">
        <f t="shared" si="62"/>
        <v>42000</v>
      </c>
      <c r="BB197" s="32">
        <f t="shared" si="81"/>
        <v>0</v>
      </c>
      <c r="BC197" s="32"/>
    </row>
    <row r="198" spans="1:55" x14ac:dyDescent="0.25">
      <c r="A198" s="29">
        <v>188</v>
      </c>
      <c r="B198" s="32">
        <f t="shared" si="63"/>
        <v>0</v>
      </c>
      <c r="C198" s="32">
        <f t="shared" si="78"/>
        <v>0</v>
      </c>
      <c r="D198" s="32">
        <f t="shared" si="79"/>
        <v>0</v>
      </c>
      <c r="E198" s="32"/>
      <c r="F198" s="32">
        <f t="shared" si="64"/>
        <v>0</v>
      </c>
      <c r="G198" s="32"/>
      <c r="H198" s="32"/>
      <c r="I198" s="32"/>
      <c r="J198" s="32"/>
      <c r="K198" s="32"/>
      <c r="L198" s="32">
        <f t="shared" si="56"/>
        <v>0</v>
      </c>
      <c r="M198" s="32">
        <f t="shared" si="57"/>
        <v>0</v>
      </c>
      <c r="N198" s="80">
        <v>49919</v>
      </c>
      <c r="O198" s="39">
        <f t="shared" si="58"/>
        <v>0</v>
      </c>
      <c r="P198" s="39">
        <f t="shared" si="80"/>
        <v>0.03</v>
      </c>
      <c r="Q198" s="39">
        <f t="shared" si="65"/>
        <v>0</v>
      </c>
      <c r="R198" s="39">
        <f t="shared" si="68"/>
        <v>0</v>
      </c>
      <c r="S198" s="39">
        <f t="shared" si="74"/>
        <v>0</v>
      </c>
      <c r="T198" s="39">
        <f t="shared" si="72"/>
        <v>0</v>
      </c>
      <c r="U198" s="39">
        <f t="shared" si="75"/>
        <v>0.03</v>
      </c>
      <c r="V198" s="12"/>
      <c r="W198" s="32">
        <f t="shared" si="69"/>
        <v>0</v>
      </c>
      <c r="X198" s="32">
        <f t="shared" si="59"/>
        <v>42000</v>
      </c>
      <c r="Y198" s="32">
        <f t="shared" si="60"/>
        <v>42000</v>
      </c>
      <c r="Z198" s="32">
        <f t="shared" si="61"/>
        <v>42000</v>
      </c>
      <c r="AB198" s="32">
        <f t="shared" si="73"/>
        <v>0</v>
      </c>
      <c r="AC198" s="32">
        <f t="shared" si="66"/>
        <v>0</v>
      </c>
      <c r="AD198" s="32">
        <f t="shared" si="70"/>
        <v>0</v>
      </c>
      <c r="AE198" s="59">
        <f t="shared" si="71"/>
        <v>0</v>
      </c>
      <c r="AF198" s="32">
        <f t="shared" si="76"/>
        <v>0</v>
      </c>
      <c r="AG198" s="40" t="str">
        <f>IF(A198&gt;$D$6,"",SUM($AB$10:AE198)/($Y$10+Y198)*2/A198*12)</f>
        <v/>
      </c>
      <c r="AH198" s="40" t="str">
        <f>IF(A198&gt;$D$6,"",SUM($AF$10:AF198)/($Y$10+Y198)*2/A198*12)</f>
        <v/>
      </c>
      <c r="AI198" s="32">
        <f t="shared" si="77"/>
        <v>0</v>
      </c>
      <c r="AQ198" s="32">
        <f>SUM(AB$10:AB198)</f>
        <v>754616.07882335607</v>
      </c>
      <c r="AR198" s="32">
        <f>SUM(AC$10:AC198)</f>
        <v>-741728.78666842484</v>
      </c>
      <c r="AS198" s="32">
        <f>SUM(AD$10:AD198)</f>
        <v>13860.000000000002</v>
      </c>
      <c r="AT198" s="32">
        <f>SUM(AE$10:AE198)</f>
        <v>236083.75892605007</v>
      </c>
      <c r="AU198" s="32">
        <f>SUM(AF$10:AF198)</f>
        <v>-42000</v>
      </c>
      <c r="AW198" s="32">
        <f t="shared" si="67"/>
        <v>0</v>
      </c>
      <c r="AX198" s="32">
        <f t="shared" si="67"/>
        <v>0</v>
      </c>
      <c r="AY198" s="32">
        <f t="shared" si="62"/>
        <v>0</v>
      </c>
      <c r="AZ198" s="32">
        <f t="shared" si="62"/>
        <v>0</v>
      </c>
      <c r="BA198" s="32">
        <f t="shared" si="62"/>
        <v>42000</v>
      </c>
      <c r="BB198" s="32">
        <f t="shared" si="81"/>
        <v>0</v>
      </c>
      <c r="BC198" s="32"/>
    </row>
    <row r="199" spans="1:55" x14ac:dyDescent="0.25">
      <c r="A199" s="29">
        <v>189</v>
      </c>
      <c r="B199" s="32">
        <f t="shared" si="63"/>
        <v>0</v>
      </c>
      <c r="C199" s="32">
        <f t="shared" si="78"/>
        <v>0</v>
      </c>
      <c r="D199" s="32">
        <f t="shared" si="79"/>
        <v>0</v>
      </c>
      <c r="E199" s="32"/>
      <c r="F199" s="32">
        <f t="shared" si="64"/>
        <v>0</v>
      </c>
      <c r="G199" s="32"/>
      <c r="H199" s="32"/>
      <c r="I199" s="32"/>
      <c r="J199" s="32"/>
      <c r="K199" s="32"/>
      <c r="L199" s="32">
        <f t="shared" si="56"/>
        <v>0</v>
      </c>
      <c r="M199" s="32">
        <f t="shared" si="57"/>
        <v>0</v>
      </c>
      <c r="N199" s="80">
        <v>49949</v>
      </c>
      <c r="O199" s="39">
        <f t="shared" si="58"/>
        <v>0</v>
      </c>
      <c r="P199" s="39">
        <f t="shared" si="80"/>
        <v>0.03</v>
      </c>
      <c r="Q199" s="39">
        <f t="shared" si="65"/>
        <v>0</v>
      </c>
      <c r="R199" s="39">
        <f t="shared" si="68"/>
        <v>0</v>
      </c>
      <c r="S199" s="39">
        <f t="shared" si="74"/>
        <v>0</v>
      </c>
      <c r="T199" s="39">
        <f t="shared" si="72"/>
        <v>0</v>
      </c>
      <c r="U199" s="39">
        <f t="shared" si="75"/>
        <v>0.03</v>
      </c>
      <c r="V199" s="12"/>
      <c r="W199" s="32">
        <f t="shared" si="69"/>
        <v>0</v>
      </c>
      <c r="X199" s="32">
        <f t="shared" si="59"/>
        <v>42000</v>
      </c>
      <c r="Y199" s="32">
        <f t="shared" si="60"/>
        <v>42000</v>
      </c>
      <c r="Z199" s="32">
        <f t="shared" si="61"/>
        <v>42000</v>
      </c>
      <c r="AB199" s="32">
        <f t="shared" si="73"/>
        <v>0</v>
      </c>
      <c r="AC199" s="32">
        <f t="shared" si="66"/>
        <v>0</v>
      </c>
      <c r="AD199" s="32">
        <f t="shared" si="70"/>
        <v>0</v>
      </c>
      <c r="AE199" s="59">
        <f t="shared" si="71"/>
        <v>0</v>
      </c>
      <c r="AF199" s="32">
        <f t="shared" si="76"/>
        <v>0</v>
      </c>
      <c r="AG199" s="40" t="str">
        <f>IF(A199&gt;$D$6,"",SUM($AB$10:AE199)/($Y$10+Y199)*2/A199*12)</f>
        <v/>
      </c>
      <c r="AH199" s="40" t="str">
        <f>IF(A199&gt;$D$6,"",SUM($AF$10:AF199)/($Y$10+Y199)*2/A199*12)</f>
        <v/>
      </c>
      <c r="AI199" s="32">
        <f t="shared" si="77"/>
        <v>0</v>
      </c>
      <c r="AQ199" s="32">
        <f>SUM(AB$10:AB199)</f>
        <v>754616.07882335607</v>
      </c>
      <c r="AR199" s="32">
        <f>SUM(AC$10:AC199)</f>
        <v>-741728.78666842484</v>
      </c>
      <c r="AS199" s="32">
        <f>SUM(AD$10:AD199)</f>
        <v>13860.000000000002</v>
      </c>
      <c r="AT199" s="32">
        <f>SUM(AE$10:AE199)</f>
        <v>236083.75892605007</v>
      </c>
      <c r="AU199" s="32">
        <f>SUM(AF$10:AF199)</f>
        <v>-42000</v>
      </c>
      <c r="AW199" s="32">
        <f t="shared" si="67"/>
        <v>0</v>
      </c>
      <c r="AX199" s="32">
        <f t="shared" si="67"/>
        <v>0</v>
      </c>
      <c r="AY199" s="32">
        <f t="shared" si="62"/>
        <v>0</v>
      </c>
      <c r="AZ199" s="32">
        <f t="shared" si="62"/>
        <v>0</v>
      </c>
      <c r="BA199" s="32">
        <f t="shared" si="62"/>
        <v>42000</v>
      </c>
      <c r="BB199" s="32">
        <f t="shared" si="81"/>
        <v>0</v>
      </c>
      <c r="BC199" s="32"/>
    </row>
    <row r="200" spans="1:55" x14ac:dyDescent="0.25">
      <c r="A200" s="29">
        <v>190</v>
      </c>
      <c r="B200" s="32">
        <f t="shared" si="63"/>
        <v>0</v>
      </c>
      <c r="C200" s="32">
        <f t="shared" si="78"/>
        <v>0</v>
      </c>
      <c r="D200" s="32">
        <f t="shared" si="79"/>
        <v>0</v>
      </c>
      <c r="E200" s="32"/>
      <c r="F200" s="32">
        <f t="shared" si="64"/>
        <v>0</v>
      </c>
      <c r="G200" s="32"/>
      <c r="H200" s="32"/>
      <c r="I200" s="32"/>
      <c r="J200" s="32"/>
      <c r="K200" s="32"/>
      <c r="L200" s="32">
        <f t="shared" si="56"/>
        <v>0</v>
      </c>
      <c r="M200" s="32">
        <f t="shared" si="57"/>
        <v>0</v>
      </c>
      <c r="N200" s="80">
        <v>49980</v>
      </c>
      <c r="O200" s="39">
        <f t="shared" si="58"/>
        <v>0</v>
      </c>
      <c r="P200" s="39">
        <f t="shared" si="80"/>
        <v>0.03</v>
      </c>
      <c r="Q200" s="39">
        <f t="shared" si="65"/>
        <v>0</v>
      </c>
      <c r="R200" s="39">
        <f t="shared" si="68"/>
        <v>0</v>
      </c>
      <c r="S200" s="39">
        <f t="shared" si="74"/>
        <v>0</v>
      </c>
      <c r="T200" s="39">
        <f t="shared" si="72"/>
        <v>0</v>
      </c>
      <c r="U200" s="39">
        <f t="shared" si="75"/>
        <v>0.03</v>
      </c>
      <c r="V200" s="12"/>
      <c r="W200" s="32">
        <f t="shared" si="69"/>
        <v>0</v>
      </c>
      <c r="X200" s="32">
        <f t="shared" si="59"/>
        <v>42000</v>
      </c>
      <c r="Y200" s="32">
        <f t="shared" si="60"/>
        <v>42000</v>
      </c>
      <c r="Z200" s="32">
        <f t="shared" si="61"/>
        <v>42000</v>
      </c>
      <c r="AB200" s="32">
        <f t="shared" si="73"/>
        <v>0</v>
      </c>
      <c r="AC200" s="32">
        <f t="shared" si="66"/>
        <v>0</v>
      </c>
      <c r="AD200" s="32">
        <f t="shared" si="70"/>
        <v>0</v>
      </c>
      <c r="AE200" s="59">
        <f t="shared" si="71"/>
        <v>0</v>
      </c>
      <c r="AF200" s="32">
        <f t="shared" si="76"/>
        <v>0</v>
      </c>
      <c r="AG200" s="40" t="str">
        <f>IF(A200&gt;$D$6,"",SUM($AB$10:AE200)/($Y$10+Y200)*2/A200*12)</f>
        <v/>
      </c>
      <c r="AH200" s="40" t="str">
        <f>IF(A200&gt;$D$6,"",SUM($AF$10:AF200)/($Y$10+Y200)*2/A200*12)</f>
        <v/>
      </c>
      <c r="AI200" s="32">
        <f t="shared" si="77"/>
        <v>0</v>
      </c>
      <c r="AQ200" s="32">
        <f>SUM(AB$10:AB200)</f>
        <v>754616.07882335607</v>
      </c>
      <c r="AR200" s="32">
        <f>SUM(AC$10:AC200)</f>
        <v>-741728.78666842484</v>
      </c>
      <c r="AS200" s="32">
        <f>SUM(AD$10:AD200)</f>
        <v>13860.000000000002</v>
      </c>
      <c r="AT200" s="32">
        <f>SUM(AE$10:AE200)</f>
        <v>236083.75892605007</v>
      </c>
      <c r="AU200" s="32">
        <f>SUM(AF$10:AF200)</f>
        <v>-42000</v>
      </c>
      <c r="AW200" s="32">
        <f t="shared" si="67"/>
        <v>0</v>
      </c>
      <c r="AX200" s="32">
        <f t="shared" si="67"/>
        <v>0</v>
      </c>
      <c r="AY200" s="32">
        <f t="shared" si="62"/>
        <v>0</v>
      </c>
      <c r="AZ200" s="32">
        <f t="shared" si="62"/>
        <v>0</v>
      </c>
      <c r="BA200" s="32">
        <f t="shared" si="62"/>
        <v>42000</v>
      </c>
      <c r="BB200" s="32">
        <f t="shared" si="81"/>
        <v>0</v>
      </c>
      <c r="BC200" s="32"/>
    </row>
    <row r="201" spans="1:55" x14ac:dyDescent="0.25">
      <c r="A201" s="29">
        <v>191</v>
      </c>
      <c r="B201" s="32">
        <f t="shared" si="63"/>
        <v>0</v>
      </c>
      <c r="C201" s="32">
        <f t="shared" si="78"/>
        <v>0</v>
      </c>
      <c r="D201" s="32">
        <f t="shared" si="79"/>
        <v>0</v>
      </c>
      <c r="E201" s="32"/>
      <c r="F201" s="32">
        <f t="shared" si="64"/>
        <v>0</v>
      </c>
      <c r="G201" s="32"/>
      <c r="H201" s="32"/>
      <c r="I201" s="32"/>
      <c r="J201" s="32"/>
      <c r="K201" s="32"/>
      <c r="L201" s="32">
        <f t="shared" si="56"/>
        <v>0</v>
      </c>
      <c r="M201" s="32">
        <f t="shared" si="57"/>
        <v>0</v>
      </c>
      <c r="N201" s="80">
        <v>50010</v>
      </c>
      <c r="O201" s="39">
        <f t="shared" si="58"/>
        <v>0</v>
      </c>
      <c r="P201" s="39">
        <f t="shared" si="80"/>
        <v>0.03</v>
      </c>
      <c r="Q201" s="39">
        <f t="shared" si="65"/>
        <v>0</v>
      </c>
      <c r="R201" s="39">
        <f t="shared" si="68"/>
        <v>0</v>
      </c>
      <c r="S201" s="39">
        <f t="shared" si="74"/>
        <v>0</v>
      </c>
      <c r="T201" s="39">
        <f t="shared" si="72"/>
        <v>0</v>
      </c>
      <c r="U201" s="39">
        <f t="shared" si="75"/>
        <v>0.03</v>
      </c>
      <c r="V201" s="12"/>
      <c r="W201" s="32">
        <f t="shared" si="69"/>
        <v>0</v>
      </c>
      <c r="X201" s="32">
        <f t="shared" si="59"/>
        <v>42000</v>
      </c>
      <c r="Y201" s="32">
        <f t="shared" si="60"/>
        <v>42000</v>
      </c>
      <c r="Z201" s="32">
        <f t="shared" si="61"/>
        <v>42000</v>
      </c>
      <c r="AB201" s="32">
        <f t="shared" si="73"/>
        <v>0</v>
      </c>
      <c r="AC201" s="32">
        <f t="shared" si="66"/>
        <v>0</v>
      </c>
      <c r="AD201" s="32">
        <f t="shared" si="70"/>
        <v>0</v>
      </c>
      <c r="AE201" s="59">
        <f t="shared" si="71"/>
        <v>0</v>
      </c>
      <c r="AF201" s="32">
        <f t="shared" si="76"/>
        <v>0</v>
      </c>
      <c r="AG201" s="40" t="str">
        <f>IF(A201&gt;$D$6,"",SUM($AB$10:AE201)/($Y$10+Y201)*2/A201*12)</f>
        <v/>
      </c>
      <c r="AH201" s="40" t="str">
        <f>IF(A201&gt;$D$6,"",SUM($AF$10:AF201)/($Y$10+Y201)*2/A201*12)</f>
        <v/>
      </c>
      <c r="AI201" s="32">
        <f t="shared" si="77"/>
        <v>0</v>
      </c>
      <c r="AQ201" s="32">
        <f>SUM(AB$10:AB201)</f>
        <v>754616.07882335607</v>
      </c>
      <c r="AR201" s="32">
        <f>SUM(AC$10:AC201)</f>
        <v>-741728.78666842484</v>
      </c>
      <c r="AS201" s="32">
        <f>SUM(AD$10:AD201)</f>
        <v>13860.000000000002</v>
      </c>
      <c r="AT201" s="32">
        <f>SUM(AE$10:AE201)</f>
        <v>236083.75892605007</v>
      </c>
      <c r="AU201" s="32">
        <f>SUM(AF$10:AF201)</f>
        <v>-42000</v>
      </c>
      <c r="AW201" s="32">
        <f t="shared" si="67"/>
        <v>0</v>
      </c>
      <c r="AX201" s="32">
        <f t="shared" si="67"/>
        <v>0</v>
      </c>
      <c r="AY201" s="32">
        <f t="shared" si="62"/>
        <v>0</v>
      </c>
      <c r="AZ201" s="32">
        <f t="shared" si="62"/>
        <v>0</v>
      </c>
      <c r="BA201" s="32">
        <f t="shared" si="62"/>
        <v>42000</v>
      </c>
      <c r="BB201" s="32">
        <f t="shared" si="81"/>
        <v>0</v>
      </c>
      <c r="BC201" s="32"/>
    </row>
    <row r="202" spans="1:55" x14ac:dyDescent="0.25">
      <c r="A202" s="29">
        <v>192</v>
      </c>
      <c r="B202" s="32">
        <f t="shared" si="63"/>
        <v>0</v>
      </c>
      <c r="C202" s="32">
        <f t="shared" si="78"/>
        <v>0</v>
      </c>
      <c r="D202" s="32">
        <f t="shared" si="79"/>
        <v>0</v>
      </c>
      <c r="E202" s="32"/>
      <c r="F202" s="32">
        <f t="shared" si="64"/>
        <v>0</v>
      </c>
      <c r="G202" s="67">
        <f>IF(B202&gt;0,B202*$J$1,0)</f>
        <v>0</v>
      </c>
      <c r="H202" s="32"/>
      <c r="I202" s="32"/>
      <c r="J202" s="32"/>
      <c r="K202" s="32"/>
      <c r="L202" s="32">
        <f t="shared" ref="L202:L250" si="82">SUM(C202:I202)</f>
        <v>0</v>
      </c>
      <c r="M202" s="32">
        <f t="shared" ref="M202:M250" si="83">SUM(C202:F202)+G202*$J$2+H202*$J$4+J202</f>
        <v>0</v>
      </c>
      <c r="N202" s="80">
        <v>50041</v>
      </c>
      <c r="O202" s="39">
        <f t="shared" ref="O202:O250" si="84">B202/$D$3</f>
        <v>0</v>
      </c>
      <c r="P202" s="39">
        <f t="shared" si="80"/>
        <v>0.03</v>
      </c>
      <c r="Q202" s="39">
        <f t="shared" si="65"/>
        <v>0</v>
      </c>
      <c r="R202" s="39">
        <f t="shared" si="68"/>
        <v>0</v>
      </c>
      <c r="S202" s="39">
        <f t="shared" si="74"/>
        <v>0</v>
      </c>
      <c r="T202" s="39">
        <f t="shared" si="72"/>
        <v>0</v>
      </c>
      <c r="U202" s="39">
        <f t="shared" si="75"/>
        <v>0.03</v>
      </c>
      <c r="V202" s="12"/>
      <c r="W202" s="32">
        <f t="shared" si="69"/>
        <v>0</v>
      </c>
      <c r="X202" s="32">
        <f t="shared" ref="X202:X250" si="85">U202*$D$3</f>
        <v>42000</v>
      </c>
      <c r="Y202" s="32">
        <f t="shared" ref="Y202:Y250" si="86">X202+W202</f>
        <v>42000</v>
      </c>
      <c r="Z202" s="32">
        <f t="shared" ref="Z202:Z250" si="87">(Q202*$X$2+R202*$X$3+S202*$X$4+T202*$X$5+U202*$X$6)*$D$3</f>
        <v>42000</v>
      </c>
      <c r="AB202" s="32">
        <f t="shared" si="73"/>
        <v>0</v>
      </c>
      <c r="AC202" s="32">
        <f t="shared" si="66"/>
        <v>0</v>
      </c>
      <c r="AD202" s="32">
        <f t="shared" si="70"/>
        <v>0</v>
      </c>
      <c r="AE202" s="59">
        <f t="shared" si="71"/>
        <v>0</v>
      </c>
      <c r="AF202" s="32">
        <f t="shared" si="76"/>
        <v>0</v>
      </c>
      <c r="AG202" s="40" t="str">
        <f>IF(A202&gt;$D$6,"",SUM($AB$10:AE202)/($Y$10+Y202)*2/A202*12)</f>
        <v/>
      </c>
      <c r="AH202" s="40" t="str">
        <f>IF(A202&gt;$D$6,"",SUM($AF$10:AF202)/($Y$10+Y202)*2/A202*12)</f>
        <v/>
      </c>
      <c r="AI202" s="32">
        <f t="shared" si="77"/>
        <v>0</v>
      </c>
      <c r="AQ202" s="32">
        <f>SUM(AB$10:AB202)</f>
        <v>754616.07882335607</v>
      </c>
      <c r="AR202" s="32">
        <f>SUM(AC$10:AC202)</f>
        <v>-741728.78666842484</v>
      </c>
      <c r="AS202" s="32">
        <f>SUM(AD$10:AD202)</f>
        <v>13860.000000000002</v>
      </c>
      <c r="AT202" s="32">
        <f>SUM(AE$10:AE202)</f>
        <v>236083.75892605007</v>
      </c>
      <c r="AU202" s="32">
        <f>SUM(AF$10:AF202)</f>
        <v>-42000</v>
      </c>
      <c r="AW202" s="32">
        <f t="shared" si="67"/>
        <v>0</v>
      </c>
      <c r="AX202" s="32">
        <f t="shared" si="67"/>
        <v>0</v>
      </c>
      <c r="AY202" s="32">
        <f t="shared" si="67"/>
        <v>0</v>
      </c>
      <c r="AZ202" s="32">
        <f t="shared" si="67"/>
        <v>0</v>
      </c>
      <c r="BA202" s="32">
        <f t="shared" si="67"/>
        <v>42000</v>
      </c>
      <c r="BB202" s="32">
        <f t="shared" si="81"/>
        <v>0</v>
      </c>
      <c r="BC202" s="32"/>
    </row>
    <row r="203" spans="1:55" x14ac:dyDescent="0.25">
      <c r="A203" s="29">
        <v>193</v>
      </c>
      <c r="B203" s="32">
        <f t="shared" ref="B203:B250" si="88">B202-C203</f>
        <v>0</v>
      </c>
      <c r="C203" s="32">
        <f t="shared" si="78"/>
        <v>0</v>
      </c>
      <c r="D203" s="32">
        <f t="shared" si="79"/>
        <v>0</v>
      </c>
      <c r="E203" s="32"/>
      <c r="F203" s="32">
        <f t="shared" ref="F203:F250" si="89">IF(B203&gt;0,$D$3*$G$4,0)</f>
        <v>0</v>
      </c>
      <c r="G203" s="32"/>
      <c r="H203" s="32"/>
      <c r="I203" s="32"/>
      <c r="J203" s="32"/>
      <c r="K203" s="32"/>
      <c r="L203" s="32">
        <f t="shared" si="82"/>
        <v>0</v>
      </c>
      <c r="M203" s="32">
        <f t="shared" si="83"/>
        <v>0</v>
      </c>
      <c r="N203" s="80">
        <v>50072</v>
      </c>
      <c r="O203" s="39">
        <f t="shared" si="84"/>
        <v>0</v>
      </c>
      <c r="P203" s="39">
        <f t="shared" si="80"/>
        <v>0.03</v>
      </c>
      <c r="Q203" s="39">
        <f t="shared" ref="Q203:Q250" si="90">IFERROR((Q202+R202*(1-$T$3)+S202*(1-$T$4)+T202*(1-$T$5))*(O203/O202)-R203,0)</f>
        <v>0</v>
      </c>
      <c r="R203" s="39">
        <f t="shared" si="68"/>
        <v>0</v>
      </c>
      <c r="S203" s="39">
        <f t="shared" si="74"/>
        <v>0</v>
      </c>
      <c r="T203" s="39">
        <f t="shared" si="72"/>
        <v>0</v>
      </c>
      <c r="U203" s="39">
        <f t="shared" si="75"/>
        <v>0.03</v>
      </c>
      <c r="V203" s="12"/>
      <c r="W203" s="32">
        <f t="shared" si="69"/>
        <v>0</v>
      </c>
      <c r="X203" s="32">
        <f t="shared" si="85"/>
        <v>42000</v>
      </c>
      <c r="Y203" s="32">
        <f t="shared" si="86"/>
        <v>42000</v>
      </c>
      <c r="Z203" s="32">
        <f t="shared" si="87"/>
        <v>42000</v>
      </c>
      <c r="AB203" s="32">
        <f t="shared" si="73"/>
        <v>0</v>
      </c>
      <c r="AC203" s="32">
        <f t="shared" ref="AC203:AC250" si="91">-(Q202*(1-$X$2)+R202*(1-$X$3)+S202*(1-$X$4)+T202*(1-$X$5)+U202*(1-$X$6))*$D$3*$AD$2/12</f>
        <v>0</v>
      </c>
      <c r="AD203" s="32">
        <f t="shared" si="70"/>
        <v>0</v>
      </c>
      <c r="AE203" s="59">
        <f t="shared" si="71"/>
        <v>0</v>
      </c>
      <c r="AF203" s="32">
        <f t="shared" si="76"/>
        <v>0</v>
      </c>
      <c r="AG203" s="40" t="str">
        <f>IF(A203&gt;$D$6,"",SUM($AB$10:AE203)/($Y$10+Y203)*2/A203*12)</f>
        <v/>
      </c>
      <c r="AH203" s="40" t="str">
        <f>IF(A203&gt;$D$6,"",SUM($AF$10:AF203)/($Y$10+Y203)*2/A203*12)</f>
        <v/>
      </c>
      <c r="AI203" s="32">
        <f t="shared" si="77"/>
        <v>0</v>
      </c>
      <c r="AQ203" s="32">
        <f>SUM(AB$10:AB203)</f>
        <v>754616.07882335607</v>
      </c>
      <c r="AR203" s="32">
        <f>SUM(AC$10:AC203)</f>
        <v>-741728.78666842484</v>
      </c>
      <c r="AS203" s="32">
        <f>SUM(AD$10:AD203)</f>
        <v>13860.000000000002</v>
      </c>
      <c r="AT203" s="32">
        <f>SUM(AE$10:AE203)</f>
        <v>236083.75892605007</v>
      </c>
      <c r="AU203" s="32">
        <f>SUM(AF$10:AF203)</f>
        <v>-42000</v>
      </c>
      <c r="AW203" s="32">
        <f t="shared" ref="AW203:BA250" si="92">Q203*$D$3</f>
        <v>0</v>
      </c>
      <c r="AX203" s="32">
        <f t="shared" si="92"/>
        <v>0</v>
      </c>
      <c r="AY203" s="32">
        <f t="shared" si="92"/>
        <v>0</v>
      </c>
      <c r="AZ203" s="32">
        <f t="shared" si="92"/>
        <v>0</v>
      </c>
      <c r="BA203" s="32">
        <f t="shared" si="92"/>
        <v>42000</v>
      </c>
      <c r="BB203" s="32">
        <f t="shared" si="81"/>
        <v>0</v>
      </c>
      <c r="BC203" s="32"/>
    </row>
    <row r="204" spans="1:55" x14ac:dyDescent="0.25">
      <c r="A204" s="29">
        <v>194</v>
      </c>
      <c r="B204" s="32">
        <f t="shared" si="88"/>
        <v>0</v>
      </c>
      <c r="C204" s="32">
        <f t="shared" si="78"/>
        <v>0</v>
      </c>
      <c r="D204" s="32">
        <f t="shared" si="79"/>
        <v>0</v>
      </c>
      <c r="E204" s="32"/>
      <c r="F204" s="32">
        <f t="shared" si="89"/>
        <v>0</v>
      </c>
      <c r="G204" s="45"/>
      <c r="H204" s="32"/>
      <c r="I204" s="32"/>
      <c r="J204" s="32"/>
      <c r="K204" s="32"/>
      <c r="L204" s="32">
        <f t="shared" si="82"/>
        <v>0</v>
      </c>
      <c r="M204" s="32">
        <f t="shared" si="83"/>
        <v>0</v>
      </c>
      <c r="N204" s="80">
        <v>50100</v>
      </c>
      <c r="O204" s="39">
        <f t="shared" si="84"/>
        <v>0</v>
      </c>
      <c r="P204" s="39">
        <f t="shared" si="80"/>
        <v>0.03</v>
      </c>
      <c r="Q204" s="39">
        <f t="shared" si="90"/>
        <v>0</v>
      </c>
      <c r="R204" s="39">
        <f t="shared" ref="R204:R249" si="93">IF(A204&gt;=$D$6,0,S205/$T$3)</f>
        <v>0</v>
      </c>
      <c r="S204" s="39">
        <f t="shared" si="74"/>
        <v>0</v>
      </c>
      <c r="T204" s="39">
        <f t="shared" si="72"/>
        <v>0</v>
      </c>
      <c r="U204" s="39">
        <f t="shared" si="75"/>
        <v>0.03</v>
      </c>
      <c r="V204" s="12"/>
      <c r="W204" s="32">
        <f t="shared" ref="W204:W250" si="94">SUM(Q204:T204)*$D$3</f>
        <v>0</v>
      </c>
      <c r="X204" s="32">
        <f t="shared" si="85"/>
        <v>42000</v>
      </c>
      <c r="Y204" s="32">
        <f t="shared" si="86"/>
        <v>42000</v>
      </c>
      <c r="Z204" s="32">
        <f t="shared" si="87"/>
        <v>42000</v>
      </c>
      <c r="AB204" s="32">
        <f t="shared" si="73"/>
        <v>0</v>
      </c>
      <c r="AC204" s="32">
        <f t="shared" si="91"/>
        <v>0</v>
      </c>
      <c r="AD204" s="32">
        <f t="shared" ref="AD204:AD250" si="95">IFERROR((E204+F204)*(Q204*(1-$X$2)+R204*(1-$X$3)+S204*(1-$X$4)+T204*(1-$X$5)+U204*(1-$X$6))/O204,0)</f>
        <v>0</v>
      </c>
      <c r="AE204" s="59">
        <f t="shared" ref="AE204:AE250" si="96">IFERROR((G204*$J$2+H204*$J$4+J204)*(Q204*(1-$X$2)+R204*(1-$X$3)+S204*(1-$X$4)+T204*(1-$X$5)+U204*(1-$X$6))/O204,0)</f>
        <v>0</v>
      </c>
      <c r="AF204" s="32">
        <f t="shared" si="76"/>
        <v>0</v>
      </c>
      <c r="AG204" s="40" t="str">
        <f>IF(A204&gt;$D$6,"",SUM($AB$10:AE204)/($Y$10+Y204)*2/A204*12)</f>
        <v/>
      </c>
      <c r="AH204" s="40" t="str">
        <f>IF(A204&gt;$D$6,"",SUM($AF$10:AF204)/($Y$10+Y204)*2/A204*12)</f>
        <v/>
      </c>
      <c r="AI204" s="32">
        <f t="shared" si="77"/>
        <v>0</v>
      </c>
      <c r="AQ204" s="32">
        <f>SUM(AB$10:AB204)</f>
        <v>754616.07882335607</v>
      </c>
      <c r="AR204" s="32">
        <f>SUM(AC$10:AC204)</f>
        <v>-741728.78666842484</v>
      </c>
      <c r="AS204" s="32">
        <f>SUM(AD$10:AD204)</f>
        <v>13860.000000000002</v>
      </c>
      <c r="AT204" s="32">
        <f>SUM(AE$10:AE204)</f>
        <v>236083.75892605007</v>
      </c>
      <c r="AU204" s="32">
        <f>SUM(AF$10:AF204)</f>
        <v>-42000</v>
      </c>
      <c r="AW204" s="32">
        <f t="shared" si="92"/>
        <v>0</v>
      </c>
      <c r="AX204" s="32">
        <f t="shared" si="92"/>
        <v>0</v>
      </c>
      <c r="AY204" s="32">
        <f t="shared" si="92"/>
        <v>0</v>
      </c>
      <c r="AZ204" s="32">
        <f t="shared" si="92"/>
        <v>0</v>
      </c>
      <c r="BA204" s="32">
        <f t="shared" si="92"/>
        <v>42000</v>
      </c>
      <c r="BB204" s="32">
        <f t="shared" si="81"/>
        <v>0</v>
      </c>
      <c r="BC204" s="32"/>
    </row>
    <row r="205" spans="1:55" x14ac:dyDescent="0.25">
      <c r="A205" s="29">
        <v>195</v>
      </c>
      <c r="B205" s="32">
        <f t="shared" si="88"/>
        <v>0</v>
      </c>
      <c r="C205" s="32">
        <f t="shared" si="78"/>
        <v>0</v>
      </c>
      <c r="D205" s="32">
        <f t="shared" si="79"/>
        <v>0</v>
      </c>
      <c r="E205" s="32"/>
      <c r="F205" s="32">
        <f t="shared" si="89"/>
        <v>0</v>
      </c>
      <c r="G205" s="32"/>
      <c r="H205" s="32"/>
      <c r="I205" s="32"/>
      <c r="J205" s="32"/>
      <c r="K205" s="32"/>
      <c r="L205" s="32">
        <f t="shared" si="82"/>
        <v>0</v>
      </c>
      <c r="M205" s="32">
        <f t="shared" si="83"/>
        <v>0</v>
      </c>
      <c r="N205" s="80">
        <v>50131</v>
      </c>
      <c r="O205" s="39">
        <f t="shared" si="84"/>
        <v>0</v>
      </c>
      <c r="P205" s="39">
        <f t="shared" si="80"/>
        <v>0.03</v>
      </c>
      <c r="Q205" s="39">
        <f t="shared" si="90"/>
        <v>0</v>
      </c>
      <c r="R205" s="39">
        <f t="shared" si="93"/>
        <v>0</v>
      </c>
      <c r="S205" s="39">
        <f t="shared" si="74"/>
        <v>0</v>
      </c>
      <c r="T205" s="39">
        <f t="shared" ref="T205:T249" si="97">IF(A205&gt;=$D$6,0,(U206-U205)/$T$5)</f>
        <v>0</v>
      </c>
      <c r="U205" s="39">
        <f t="shared" si="75"/>
        <v>0.03</v>
      </c>
      <c r="V205" s="12"/>
      <c r="W205" s="32">
        <f t="shared" si="94"/>
        <v>0</v>
      </c>
      <c r="X205" s="32">
        <f t="shared" si="85"/>
        <v>42000</v>
      </c>
      <c r="Y205" s="32">
        <f t="shared" si="86"/>
        <v>42000</v>
      </c>
      <c r="Z205" s="32">
        <f t="shared" si="87"/>
        <v>42000</v>
      </c>
      <c r="AB205" s="32">
        <f t="shared" ref="AB205:AB250" si="98">IFERROR(D205/O204*(Q204*(1-$X$2)+R204*(1-$X$3)+S204*(1-$X$4)+T204*(1-$X$5)+U204*(1-$X$6)),0)</f>
        <v>0</v>
      </c>
      <c r="AC205" s="32">
        <f t="shared" si="91"/>
        <v>0</v>
      </c>
      <c r="AD205" s="32">
        <f t="shared" si="95"/>
        <v>0</v>
      </c>
      <c r="AE205" s="59">
        <f t="shared" si="96"/>
        <v>0</v>
      </c>
      <c r="AF205" s="32">
        <f t="shared" si="76"/>
        <v>0</v>
      </c>
      <c r="AG205" s="40" t="str">
        <f>IF(A205&gt;$D$6,"",SUM($AB$10:AE205)/($Y$10+Y205)*2/A205*12)</f>
        <v/>
      </c>
      <c r="AH205" s="40" t="str">
        <f>IF(A205&gt;$D$6,"",SUM($AF$10:AF205)/($Y$10+Y205)*2/A205*12)</f>
        <v/>
      </c>
      <c r="AI205" s="32">
        <f t="shared" si="77"/>
        <v>0</v>
      </c>
      <c r="AQ205" s="32">
        <f>SUM(AB$10:AB205)</f>
        <v>754616.07882335607</v>
      </c>
      <c r="AR205" s="32">
        <f>SUM(AC$10:AC205)</f>
        <v>-741728.78666842484</v>
      </c>
      <c r="AS205" s="32">
        <f>SUM(AD$10:AD205)</f>
        <v>13860.000000000002</v>
      </c>
      <c r="AT205" s="32">
        <f>SUM(AE$10:AE205)</f>
        <v>236083.75892605007</v>
      </c>
      <c r="AU205" s="32">
        <f>SUM(AF$10:AF205)</f>
        <v>-42000</v>
      </c>
      <c r="AW205" s="32">
        <f t="shared" si="92"/>
        <v>0</v>
      </c>
      <c r="AX205" s="32">
        <f t="shared" si="92"/>
        <v>0</v>
      </c>
      <c r="AY205" s="32">
        <f t="shared" si="92"/>
        <v>0</v>
      </c>
      <c r="AZ205" s="32">
        <f t="shared" si="92"/>
        <v>0</v>
      </c>
      <c r="BA205" s="32">
        <f t="shared" si="92"/>
        <v>42000</v>
      </c>
      <c r="BB205" s="32">
        <f t="shared" si="81"/>
        <v>0</v>
      </c>
      <c r="BC205" s="32"/>
    </row>
    <row r="206" spans="1:55" x14ac:dyDescent="0.25">
      <c r="A206" s="29">
        <v>196</v>
      </c>
      <c r="B206" s="32">
        <f t="shared" si="88"/>
        <v>0</v>
      </c>
      <c r="C206" s="32">
        <f t="shared" si="78"/>
        <v>0</v>
      </c>
      <c r="D206" s="32">
        <f t="shared" si="79"/>
        <v>0</v>
      </c>
      <c r="E206" s="32"/>
      <c r="F206" s="32">
        <f t="shared" si="89"/>
        <v>0</v>
      </c>
      <c r="G206" s="32"/>
      <c r="H206" s="32"/>
      <c r="I206" s="32"/>
      <c r="J206" s="32"/>
      <c r="K206" s="32"/>
      <c r="L206" s="32">
        <f t="shared" si="82"/>
        <v>0</v>
      </c>
      <c r="M206" s="32">
        <f t="shared" si="83"/>
        <v>0</v>
      </c>
      <c r="N206" s="80">
        <v>50161</v>
      </c>
      <c r="O206" s="39">
        <f t="shared" si="84"/>
        <v>0</v>
      </c>
      <c r="P206" s="39">
        <f t="shared" si="80"/>
        <v>0.03</v>
      </c>
      <c r="Q206" s="39">
        <f t="shared" si="90"/>
        <v>0</v>
      </c>
      <c r="R206" s="39">
        <f t="shared" si="93"/>
        <v>0</v>
      </c>
      <c r="S206" s="39">
        <f t="shared" ref="S206:S249" si="99">IF(A206&gt;=$D$6,0,T207/$T$4)</f>
        <v>0</v>
      </c>
      <c r="T206" s="39">
        <f t="shared" si="97"/>
        <v>0</v>
      </c>
      <c r="U206" s="39">
        <f t="shared" ref="U206:U250" si="100">IF($A206&gt;D$6,Q$4,IF($A206&lt;3,0,Q$4*LN($A206-2)/LN(D$6-2)))</f>
        <v>0.03</v>
      </c>
      <c r="V206" s="12"/>
      <c r="W206" s="32">
        <f t="shared" si="94"/>
        <v>0</v>
      </c>
      <c r="X206" s="32">
        <f t="shared" si="85"/>
        <v>42000</v>
      </c>
      <c r="Y206" s="32">
        <f t="shared" si="86"/>
        <v>42000</v>
      </c>
      <c r="Z206" s="32">
        <f t="shared" si="87"/>
        <v>42000</v>
      </c>
      <c r="AB206" s="32">
        <f t="shared" si="98"/>
        <v>0</v>
      </c>
      <c r="AC206" s="32">
        <f t="shared" si="91"/>
        <v>0</v>
      </c>
      <c r="AD206" s="32">
        <f t="shared" si="95"/>
        <v>0</v>
      </c>
      <c r="AE206" s="59">
        <f t="shared" si="96"/>
        <v>0</v>
      </c>
      <c r="AF206" s="32">
        <f t="shared" ref="AF206:AF250" si="101">-(Z206-Z205)</f>
        <v>0</v>
      </c>
      <c r="AG206" s="40" t="str">
        <f>IF(A206&gt;$D$6,"",SUM($AB$10:AE206)/($Y$10+Y206)*2/A206*12)</f>
        <v/>
      </c>
      <c r="AH206" s="40" t="str">
        <f>IF(A206&gt;$D$6,"",SUM($AF$10:AF206)/($Y$10+Y206)*2/A206*12)</f>
        <v/>
      </c>
      <c r="AI206" s="32">
        <f t="shared" ref="AI206:AI250" si="102">Y205-Y206+AB206+AD206+AE206</f>
        <v>0</v>
      </c>
      <c r="AQ206" s="32">
        <f>SUM(AB$10:AB206)</f>
        <v>754616.07882335607</v>
      </c>
      <c r="AR206" s="32">
        <f>SUM(AC$10:AC206)</f>
        <v>-741728.78666842484</v>
      </c>
      <c r="AS206" s="32">
        <f>SUM(AD$10:AD206)</f>
        <v>13860.000000000002</v>
      </c>
      <c r="AT206" s="32">
        <f>SUM(AE$10:AE206)</f>
        <v>236083.75892605007</v>
      </c>
      <c r="AU206" s="32">
        <f>SUM(AF$10:AF206)</f>
        <v>-42000</v>
      </c>
      <c r="AW206" s="32">
        <f t="shared" si="92"/>
        <v>0</v>
      </c>
      <c r="AX206" s="32">
        <f t="shared" si="92"/>
        <v>0</v>
      </c>
      <c r="AY206" s="32">
        <f t="shared" si="92"/>
        <v>0</v>
      </c>
      <c r="AZ206" s="32">
        <f t="shared" si="92"/>
        <v>0</v>
      </c>
      <c r="BA206" s="32">
        <f t="shared" si="92"/>
        <v>42000</v>
      </c>
      <c r="BB206" s="32">
        <f t="shared" si="81"/>
        <v>0</v>
      </c>
      <c r="BC206" s="32"/>
    </row>
    <row r="207" spans="1:55" x14ac:dyDescent="0.25">
      <c r="A207" s="29">
        <v>197</v>
      </c>
      <c r="B207" s="32">
        <f t="shared" si="88"/>
        <v>0</v>
      </c>
      <c r="C207" s="32">
        <f t="shared" si="78"/>
        <v>0</v>
      </c>
      <c r="D207" s="32">
        <f t="shared" si="79"/>
        <v>0</v>
      </c>
      <c r="E207" s="32"/>
      <c r="F207" s="32">
        <f t="shared" si="89"/>
        <v>0</v>
      </c>
      <c r="G207" s="32"/>
      <c r="H207" s="32"/>
      <c r="I207" s="32"/>
      <c r="J207" s="32"/>
      <c r="K207" s="32"/>
      <c r="L207" s="32">
        <f t="shared" si="82"/>
        <v>0</v>
      </c>
      <c r="M207" s="32">
        <f t="shared" si="83"/>
        <v>0</v>
      </c>
      <c r="N207" s="80">
        <v>50192</v>
      </c>
      <c r="O207" s="39">
        <f t="shared" si="84"/>
        <v>0</v>
      </c>
      <c r="P207" s="39">
        <f t="shared" si="80"/>
        <v>0.03</v>
      </c>
      <c r="Q207" s="39">
        <f t="shared" si="90"/>
        <v>0</v>
      </c>
      <c r="R207" s="39">
        <f t="shared" si="93"/>
        <v>0</v>
      </c>
      <c r="S207" s="39">
        <f t="shared" si="99"/>
        <v>0</v>
      </c>
      <c r="T207" s="39">
        <f t="shared" si="97"/>
        <v>0</v>
      </c>
      <c r="U207" s="39">
        <f t="shared" si="100"/>
        <v>0.03</v>
      </c>
      <c r="V207" s="12"/>
      <c r="W207" s="32">
        <f t="shared" si="94"/>
        <v>0</v>
      </c>
      <c r="X207" s="32">
        <f t="shared" si="85"/>
        <v>42000</v>
      </c>
      <c r="Y207" s="32">
        <f t="shared" si="86"/>
        <v>42000</v>
      </c>
      <c r="Z207" s="32">
        <f t="shared" si="87"/>
        <v>42000</v>
      </c>
      <c r="AB207" s="32">
        <f t="shared" si="98"/>
        <v>0</v>
      </c>
      <c r="AC207" s="32">
        <f t="shared" si="91"/>
        <v>0</v>
      </c>
      <c r="AD207" s="32">
        <f t="shared" si="95"/>
        <v>0</v>
      </c>
      <c r="AE207" s="59">
        <f t="shared" si="96"/>
        <v>0</v>
      </c>
      <c r="AF207" s="32">
        <f t="shared" si="101"/>
        <v>0</v>
      </c>
      <c r="AG207" s="40" t="str">
        <f>IF(A207&gt;$D$6,"",SUM($AB$10:AE207)/($Y$10+Y207)*2/A207*12)</f>
        <v/>
      </c>
      <c r="AH207" s="40" t="str">
        <f>IF(A207&gt;$D$6,"",SUM($AF$10:AF207)/($Y$10+Y207)*2/A207*12)</f>
        <v/>
      </c>
      <c r="AI207" s="32">
        <f t="shared" si="102"/>
        <v>0</v>
      </c>
      <c r="AQ207" s="32">
        <f>SUM(AB$10:AB207)</f>
        <v>754616.07882335607</v>
      </c>
      <c r="AR207" s="32">
        <f>SUM(AC$10:AC207)</f>
        <v>-741728.78666842484</v>
      </c>
      <c r="AS207" s="32">
        <f>SUM(AD$10:AD207)</f>
        <v>13860.000000000002</v>
      </c>
      <c r="AT207" s="32">
        <f>SUM(AE$10:AE207)</f>
        <v>236083.75892605007</v>
      </c>
      <c r="AU207" s="32">
        <f>SUM(AF$10:AF207)</f>
        <v>-42000</v>
      </c>
      <c r="AW207" s="32">
        <f t="shared" si="92"/>
        <v>0</v>
      </c>
      <c r="AX207" s="32">
        <f t="shared" si="92"/>
        <v>0</v>
      </c>
      <c r="AY207" s="32">
        <f t="shared" si="92"/>
        <v>0</v>
      </c>
      <c r="AZ207" s="32">
        <f t="shared" si="92"/>
        <v>0</v>
      </c>
      <c r="BA207" s="32">
        <f t="shared" si="92"/>
        <v>42000</v>
      </c>
      <c r="BB207" s="32">
        <f t="shared" si="81"/>
        <v>0</v>
      </c>
      <c r="BC207" s="32"/>
    </row>
    <row r="208" spans="1:55" x14ac:dyDescent="0.25">
      <c r="A208" s="29">
        <v>198</v>
      </c>
      <c r="B208" s="32">
        <f t="shared" si="88"/>
        <v>0</v>
      </c>
      <c r="C208" s="32">
        <f t="shared" si="78"/>
        <v>0</v>
      </c>
      <c r="D208" s="32">
        <f t="shared" si="79"/>
        <v>0</v>
      </c>
      <c r="E208" s="32"/>
      <c r="F208" s="32">
        <f t="shared" si="89"/>
        <v>0</v>
      </c>
      <c r="G208" s="32"/>
      <c r="H208" s="32"/>
      <c r="I208" s="32"/>
      <c r="J208" s="32"/>
      <c r="K208" s="32"/>
      <c r="L208" s="32">
        <f t="shared" si="82"/>
        <v>0</v>
      </c>
      <c r="M208" s="32">
        <f t="shared" si="83"/>
        <v>0</v>
      </c>
      <c r="N208" s="80">
        <v>50222</v>
      </c>
      <c r="O208" s="39">
        <f t="shared" si="84"/>
        <v>0</v>
      </c>
      <c r="P208" s="39">
        <f t="shared" si="80"/>
        <v>0.03</v>
      </c>
      <c r="Q208" s="39">
        <f t="shared" si="90"/>
        <v>0</v>
      </c>
      <c r="R208" s="39">
        <f t="shared" si="93"/>
        <v>0</v>
      </c>
      <c r="S208" s="39">
        <f t="shared" si="99"/>
        <v>0</v>
      </c>
      <c r="T208" s="39">
        <f t="shared" si="97"/>
        <v>0</v>
      </c>
      <c r="U208" s="39">
        <f t="shared" si="100"/>
        <v>0.03</v>
      </c>
      <c r="V208" s="12"/>
      <c r="W208" s="32">
        <f t="shared" si="94"/>
        <v>0</v>
      </c>
      <c r="X208" s="32">
        <f t="shared" si="85"/>
        <v>42000</v>
      </c>
      <c r="Y208" s="32">
        <f t="shared" si="86"/>
        <v>42000</v>
      </c>
      <c r="Z208" s="32">
        <f t="shared" si="87"/>
        <v>42000</v>
      </c>
      <c r="AB208" s="32">
        <f t="shared" si="98"/>
        <v>0</v>
      </c>
      <c r="AC208" s="32">
        <f t="shared" si="91"/>
        <v>0</v>
      </c>
      <c r="AD208" s="32">
        <f t="shared" si="95"/>
        <v>0</v>
      </c>
      <c r="AE208" s="59">
        <f t="shared" si="96"/>
        <v>0</v>
      </c>
      <c r="AF208" s="32">
        <f t="shared" si="101"/>
        <v>0</v>
      </c>
      <c r="AG208" s="40" t="str">
        <f>IF(A208&gt;$D$6,"",SUM($AB$10:AE208)/($Y$10+Y208)*2/A208*12)</f>
        <v/>
      </c>
      <c r="AH208" s="40" t="str">
        <f>IF(A208&gt;$D$6,"",SUM($AF$10:AF208)/($Y$10+Y208)*2/A208*12)</f>
        <v/>
      </c>
      <c r="AI208" s="32">
        <f t="shared" si="102"/>
        <v>0</v>
      </c>
      <c r="AQ208" s="32">
        <f>SUM(AB$10:AB208)</f>
        <v>754616.07882335607</v>
      </c>
      <c r="AR208" s="32">
        <f>SUM(AC$10:AC208)</f>
        <v>-741728.78666842484</v>
      </c>
      <c r="AS208" s="32">
        <f>SUM(AD$10:AD208)</f>
        <v>13860.000000000002</v>
      </c>
      <c r="AT208" s="32">
        <f>SUM(AE$10:AE208)</f>
        <v>236083.75892605007</v>
      </c>
      <c r="AU208" s="32">
        <f>SUM(AF$10:AF208)</f>
        <v>-42000</v>
      </c>
      <c r="AW208" s="32">
        <f t="shared" si="92"/>
        <v>0</v>
      </c>
      <c r="AX208" s="32">
        <f t="shared" si="92"/>
        <v>0</v>
      </c>
      <c r="AY208" s="32">
        <f t="shared" si="92"/>
        <v>0</v>
      </c>
      <c r="AZ208" s="32">
        <f t="shared" si="92"/>
        <v>0</v>
      </c>
      <c r="BA208" s="32">
        <f t="shared" si="92"/>
        <v>42000</v>
      </c>
      <c r="BB208" s="32">
        <f t="shared" si="81"/>
        <v>0</v>
      </c>
      <c r="BC208" s="32"/>
    </row>
    <row r="209" spans="1:55" x14ac:dyDescent="0.25">
      <c r="A209" s="29">
        <v>199</v>
      </c>
      <c r="B209" s="32">
        <f t="shared" si="88"/>
        <v>0</v>
      </c>
      <c r="C209" s="32">
        <f t="shared" si="78"/>
        <v>0</v>
      </c>
      <c r="D209" s="32">
        <f t="shared" si="79"/>
        <v>0</v>
      </c>
      <c r="E209" s="32"/>
      <c r="F209" s="32">
        <f t="shared" si="89"/>
        <v>0</v>
      </c>
      <c r="G209" s="32"/>
      <c r="H209" s="32"/>
      <c r="I209" s="32"/>
      <c r="J209" s="32"/>
      <c r="K209" s="32"/>
      <c r="L209" s="32">
        <f t="shared" si="82"/>
        <v>0</v>
      </c>
      <c r="M209" s="32">
        <f t="shared" si="83"/>
        <v>0</v>
      </c>
      <c r="N209" s="80">
        <v>50253</v>
      </c>
      <c r="O209" s="39">
        <f t="shared" si="84"/>
        <v>0</v>
      </c>
      <c r="P209" s="39">
        <f t="shared" si="80"/>
        <v>0.03</v>
      </c>
      <c r="Q209" s="39">
        <f t="shared" si="90"/>
        <v>0</v>
      </c>
      <c r="R209" s="39">
        <f t="shared" si="93"/>
        <v>0</v>
      </c>
      <c r="S209" s="39">
        <f t="shared" si="99"/>
        <v>0</v>
      </c>
      <c r="T209" s="39">
        <f t="shared" si="97"/>
        <v>0</v>
      </c>
      <c r="U209" s="39">
        <f t="shared" si="100"/>
        <v>0.03</v>
      </c>
      <c r="V209" s="12"/>
      <c r="W209" s="32">
        <f t="shared" si="94"/>
        <v>0</v>
      </c>
      <c r="X209" s="32">
        <f t="shared" si="85"/>
        <v>42000</v>
      </c>
      <c r="Y209" s="32">
        <f t="shared" si="86"/>
        <v>42000</v>
      </c>
      <c r="Z209" s="32">
        <f t="shared" si="87"/>
        <v>42000</v>
      </c>
      <c r="AB209" s="32">
        <f t="shared" si="98"/>
        <v>0</v>
      </c>
      <c r="AC209" s="32">
        <f t="shared" si="91"/>
        <v>0</v>
      </c>
      <c r="AD209" s="32">
        <f t="shared" si="95"/>
        <v>0</v>
      </c>
      <c r="AE209" s="59">
        <f t="shared" si="96"/>
        <v>0</v>
      </c>
      <c r="AF209" s="32">
        <f t="shared" si="101"/>
        <v>0</v>
      </c>
      <c r="AG209" s="40" t="str">
        <f>IF(A209&gt;$D$6,"",SUM($AB$10:AE209)/($Y$10+Y209)*2/A209*12)</f>
        <v/>
      </c>
      <c r="AH209" s="40" t="str">
        <f>IF(A209&gt;$D$6,"",SUM($AF$10:AF209)/($Y$10+Y209)*2/A209*12)</f>
        <v/>
      </c>
      <c r="AI209" s="32">
        <f t="shared" si="102"/>
        <v>0</v>
      </c>
      <c r="AQ209" s="32">
        <f>SUM(AB$10:AB209)</f>
        <v>754616.07882335607</v>
      </c>
      <c r="AR209" s="32">
        <f>SUM(AC$10:AC209)</f>
        <v>-741728.78666842484</v>
      </c>
      <c r="AS209" s="32">
        <f>SUM(AD$10:AD209)</f>
        <v>13860.000000000002</v>
      </c>
      <c r="AT209" s="32">
        <f>SUM(AE$10:AE209)</f>
        <v>236083.75892605007</v>
      </c>
      <c r="AU209" s="32">
        <f>SUM(AF$10:AF209)</f>
        <v>-42000</v>
      </c>
      <c r="AW209" s="32">
        <f t="shared" si="92"/>
        <v>0</v>
      </c>
      <c r="AX209" s="32">
        <f t="shared" si="92"/>
        <v>0</v>
      </c>
      <c r="AY209" s="32">
        <f t="shared" si="92"/>
        <v>0</v>
      </c>
      <c r="AZ209" s="32">
        <f t="shared" si="92"/>
        <v>0</v>
      </c>
      <c r="BA209" s="32">
        <f t="shared" si="92"/>
        <v>42000</v>
      </c>
      <c r="BB209" s="32">
        <f t="shared" si="81"/>
        <v>0</v>
      </c>
      <c r="BC209" s="32"/>
    </row>
    <row r="210" spans="1:55" x14ac:dyDescent="0.25">
      <c r="A210" s="29">
        <v>200</v>
      </c>
      <c r="B210" s="32">
        <f t="shared" si="88"/>
        <v>0</v>
      </c>
      <c r="C210" s="32">
        <f t="shared" si="78"/>
        <v>0</v>
      </c>
      <c r="D210" s="32">
        <f t="shared" si="79"/>
        <v>0</v>
      </c>
      <c r="E210" s="32"/>
      <c r="F210" s="32">
        <f t="shared" si="89"/>
        <v>0</v>
      </c>
      <c r="G210" s="32"/>
      <c r="H210" s="32"/>
      <c r="I210" s="32"/>
      <c r="J210" s="32"/>
      <c r="K210" s="32"/>
      <c r="L210" s="32">
        <f t="shared" si="82"/>
        <v>0</v>
      </c>
      <c r="M210" s="32">
        <f t="shared" si="83"/>
        <v>0</v>
      </c>
      <c r="N210" s="80">
        <v>50284</v>
      </c>
      <c r="O210" s="39">
        <f t="shared" si="84"/>
        <v>0</v>
      </c>
      <c r="P210" s="39">
        <f t="shared" si="80"/>
        <v>0.03</v>
      </c>
      <c r="Q210" s="39">
        <f t="shared" si="90"/>
        <v>0</v>
      </c>
      <c r="R210" s="39">
        <f t="shared" si="93"/>
        <v>0</v>
      </c>
      <c r="S210" s="39">
        <f t="shared" si="99"/>
        <v>0</v>
      </c>
      <c r="T210" s="39">
        <f t="shared" si="97"/>
        <v>0</v>
      </c>
      <c r="U210" s="39">
        <f t="shared" si="100"/>
        <v>0.03</v>
      </c>
      <c r="V210" s="12"/>
      <c r="W210" s="32">
        <f t="shared" si="94"/>
        <v>0</v>
      </c>
      <c r="X210" s="32">
        <f t="shared" si="85"/>
        <v>42000</v>
      </c>
      <c r="Y210" s="32">
        <f t="shared" si="86"/>
        <v>42000</v>
      </c>
      <c r="Z210" s="32">
        <f t="shared" si="87"/>
        <v>42000</v>
      </c>
      <c r="AB210" s="32">
        <f t="shared" si="98"/>
        <v>0</v>
      </c>
      <c r="AC210" s="32">
        <f t="shared" si="91"/>
        <v>0</v>
      </c>
      <c r="AD210" s="32">
        <f t="shared" si="95"/>
        <v>0</v>
      </c>
      <c r="AE210" s="59">
        <f t="shared" si="96"/>
        <v>0</v>
      </c>
      <c r="AF210" s="32">
        <f t="shared" si="101"/>
        <v>0</v>
      </c>
      <c r="AG210" s="40" t="str">
        <f>IF(A210&gt;$D$6,"",SUM($AB$10:AE210)/($Y$10+Y210)*2/A210*12)</f>
        <v/>
      </c>
      <c r="AH210" s="40" t="str">
        <f>IF(A210&gt;$D$6,"",SUM($AF$10:AF210)/($Y$10+Y210)*2/A210*12)</f>
        <v/>
      </c>
      <c r="AI210" s="32">
        <f t="shared" si="102"/>
        <v>0</v>
      </c>
      <c r="AQ210" s="32">
        <f>SUM(AB$10:AB210)</f>
        <v>754616.07882335607</v>
      </c>
      <c r="AR210" s="32">
        <f>SUM(AC$10:AC210)</f>
        <v>-741728.78666842484</v>
      </c>
      <c r="AS210" s="32">
        <f>SUM(AD$10:AD210)</f>
        <v>13860.000000000002</v>
      </c>
      <c r="AT210" s="32">
        <f>SUM(AE$10:AE210)</f>
        <v>236083.75892605007</v>
      </c>
      <c r="AU210" s="32">
        <f>SUM(AF$10:AF210)</f>
        <v>-42000</v>
      </c>
      <c r="AW210" s="32">
        <f t="shared" si="92"/>
        <v>0</v>
      </c>
      <c r="AX210" s="32">
        <f t="shared" si="92"/>
        <v>0</v>
      </c>
      <c r="AY210" s="32">
        <f t="shared" si="92"/>
        <v>0</v>
      </c>
      <c r="AZ210" s="32">
        <f t="shared" si="92"/>
        <v>0</v>
      </c>
      <c r="BA210" s="32">
        <f t="shared" si="92"/>
        <v>42000</v>
      </c>
      <c r="BB210" s="32">
        <f t="shared" si="81"/>
        <v>0</v>
      </c>
      <c r="BC210" s="32"/>
    </row>
    <row r="211" spans="1:55" x14ac:dyDescent="0.25">
      <c r="A211" s="29">
        <v>201</v>
      </c>
      <c r="B211" s="32">
        <f t="shared" si="88"/>
        <v>0</v>
      </c>
      <c r="C211" s="32">
        <f t="shared" si="78"/>
        <v>0</v>
      </c>
      <c r="D211" s="32">
        <f t="shared" si="79"/>
        <v>0</v>
      </c>
      <c r="E211" s="32"/>
      <c r="F211" s="32">
        <f t="shared" si="89"/>
        <v>0</v>
      </c>
      <c r="G211" s="32"/>
      <c r="H211" s="32"/>
      <c r="I211" s="32"/>
      <c r="J211" s="32"/>
      <c r="K211" s="32"/>
      <c r="L211" s="32">
        <f t="shared" si="82"/>
        <v>0</v>
      </c>
      <c r="M211" s="32">
        <f t="shared" si="83"/>
        <v>0</v>
      </c>
      <c r="N211" s="80">
        <v>50314</v>
      </c>
      <c r="O211" s="39">
        <f t="shared" si="84"/>
        <v>0</v>
      </c>
      <c r="P211" s="39">
        <f t="shared" si="80"/>
        <v>0.03</v>
      </c>
      <c r="Q211" s="39">
        <f t="shared" si="90"/>
        <v>0</v>
      </c>
      <c r="R211" s="39">
        <f t="shared" si="93"/>
        <v>0</v>
      </c>
      <c r="S211" s="39">
        <f t="shared" si="99"/>
        <v>0</v>
      </c>
      <c r="T211" s="39">
        <f t="shared" si="97"/>
        <v>0</v>
      </c>
      <c r="U211" s="39">
        <f t="shared" si="100"/>
        <v>0.03</v>
      </c>
      <c r="V211" s="12"/>
      <c r="W211" s="32">
        <f t="shared" si="94"/>
        <v>0</v>
      </c>
      <c r="X211" s="32">
        <f t="shared" si="85"/>
        <v>42000</v>
      </c>
      <c r="Y211" s="32">
        <f t="shared" si="86"/>
        <v>42000</v>
      </c>
      <c r="Z211" s="32">
        <f t="shared" si="87"/>
        <v>42000</v>
      </c>
      <c r="AB211" s="32">
        <f t="shared" si="98"/>
        <v>0</v>
      </c>
      <c r="AC211" s="32">
        <f t="shared" si="91"/>
        <v>0</v>
      </c>
      <c r="AD211" s="32">
        <f t="shared" si="95"/>
        <v>0</v>
      </c>
      <c r="AE211" s="59">
        <f t="shared" si="96"/>
        <v>0</v>
      </c>
      <c r="AF211" s="32">
        <f t="shared" si="101"/>
        <v>0</v>
      </c>
      <c r="AG211" s="40" t="str">
        <f>IF(A211&gt;$D$6,"",SUM($AB$10:AE211)/($Y$10+Y211)*2/A211*12)</f>
        <v/>
      </c>
      <c r="AH211" s="40" t="str">
        <f>IF(A211&gt;$D$6,"",SUM($AF$10:AF211)/($Y$10+Y211)*2/A211*12)</f>
        <v/>
      </c>
      <c r="AI211" s="32">
        <f t="shared" si="102"/>
        <v>0</v>
      </c>
      <c r="AQ211" s="32">
        <f>SUM(AB$10:AB211)</f>
        <v>754616.07882335607</v>
      </c>
      <c r="AR211" s="32">
        <f>SUM(AC$10:AC211)</f>
        <v>-741728.78666842484</v>
      </c>
      <c r="AS211" s="32">
        <f>SUM(AD$10:AD211)</f>
        <v>13860.000000000002</v>
      </c>
      <c r="AT211" s="32">
        <f>SUM(AE$10:AE211)</f>
        <v>236083.75892605007</v>
      </c>
      <c r="AU211" s="32">
        <f>SUM(AF$10:AF211)</f>
        <v>-42000</v>
      </c>
      <c r="AW211" s="32">
        <f t="shared" si="92"/>
        <v>0</v>
      </c>
      <c r="AX211" s="32">
        <f t="shared" si="92"/>
        <v>0</v>
      </c>
      <c r="AY211" s="32">
        <f t="shared" si="92"/>
        <v>0</v>
      </c>
      <c r="AZ211" s="32">
        <f t="shared" si="92"/>
        <v>0</v>
      </c>
      <c r="BA211" s="32">
        <f t="shared" si="92"/>
        <v>42000</v>
      </c>
      <c r="BB211" s="32">
        <f t="shared" si="81"/>
        <v>0</v>
      </c>
      <c r="BC211" s="32"/>
    </row>
    <row r="212" spans="1:55" x14ac:dyDescent="0.25">
      <c r="A212" s="29">
        <v>202</v>
      </c>
      <c r="B212" s="32">
        <f t="shared" si="88"/>
        <v>0</v>
      </c>
      <c r="C212" s="32">
        <f t="shared" si="78"/>
        <v>0</v>
      </c>
      <c r="D212" s="32">
        <f t="shared" si="79"/>
        <v>0</v>
      </c>
      <c r="E212" s="32"/>
      <c r="F212" s="32">
        <f t="shared" si="89"/>
        <v>0</v>
      </c>
      <c r="G212" s="32"/>
      <c r="H212" s="32"/>
      <c r="I212" s="32"/>
      <c r="J212" s="32"/>
      <c r="K212" s="32"/>
      <c r="L212" s="32">
        <f t="shared" si="82"/>
        <v>0</v>
      </c>
      <c r="M212" s="32">
        <f t="shared" si="83"/>
        <v>0</v>
      </c>
      <c r="N212" s="80">
        <v>50345</v>
      </c>
      <c r="O212" s="39">
        <f t="shared" si="84"/>
        <v>0</v>
      </c>
      <c r="P212" s="39">
        <f t="shared" si="80"/>
        <v>0.03</v>
      </c>
      <c r="Q212" s="39">
        <f t="shared" si="90"/>
        <v>0</v>
      </c>
      <c r="R212" s="39">
        <f t="shared" si="93"/>
        <v>0</v>
      </c>
      <c r="S212" s="39">
        <f t="shared" si="99"/>
        <v>0</v>
      </c>
      <c r="T212" s="39">
        <f t="shared" si="97"/>
        <v>0</v>
      </c>
      <c r="U212" s="39">
        <f t="shared" si="100"/>
        <v>0.03</v>
      </c>
      <c r="V212" s="12"/>
      <c r="W212" s="32">
        <f t="shared" si="94"/>
        <v>0</v>
      </c>
      <c r="X212" s="32">
        <f t="shared" si="85"/>
        <v>42000</v>
      </c>
      <c r="Y212" s="32">
        <f t="shared" si="86"/>
        <v>42000</v>
      </c>
      <c r="Z212" s="32">
        <f t="shared" si="87"/>
        <v>42000</v>
      </c>
      <c r="AB212" s="32">
        <f t="shared" si="98"/>
        <v>0</v>
      </c>
      <c r="AC212" s="32">
        <f t="shared" si="91"/>
        <v>0</v>
      </c>
      <c r="AD212" s="32">
        <f t="shared" si="95"/>
        <v>0</v>
      </c>
      <c r="AE212" s="59">
        <f t="shared" si="96"/>
        <v>0</v>
      </c>
      <c r="AF212" s="32">
        <f t="shared" si="101"/>
        <v>0</v>
      </c>
      <c r="AG212" s="40" t="str">
        <f>IF(A212&gt;$D$6,"",SUM($AB$10:AE212)/($Y$10+Y212)*2/A212*12)</f>
        <v/>
      </c>
      <c r="AH212" s="40" t="str">
        <f>IF(A212&gt;$D$6,"",SUM($AF$10:AF212)/($Y$10+Y212)*2/A212*12)</f>
        <v/>
      </c>
      <c r="AI212" s="32">
        <f t="shared" si="102"/>
        <v>0</v>
      </c>
      <c r="AQ212" s="32">
        <f>SUM(AB$10:AB212)</f>
        <v>754616.07882335607</v>
      </c>
      <c r="AR212" s="32">
        <f>SUM(AC$10:AC212)</f>
        <v>-741728.78666842484</v>
      </c>
      <c r="AS212" s="32">
        <f>SUM(AD$10:AD212)</f>
        <v>13860.000000000002</v>
      </c>
      <c r="AT212" s="32">
        <f>SUM(AE$10:AE212)</f>
        <v>236083.75892605007</v>
      </c>
      <c r="AU212" s="32">
        <f>SUM(AF$10:AF212)</f>
        <v>-42000</v>
      </c>
      <c r="AW212" s="32">
        <f t="shared" si="92"/>
        <v>0</v>
      </c>
      <c r="AX212" s="32">
        <f t="shared" si="92"/>
        <v>0</v>
      </c>
      <c r="AY212" s="32">
        <f t="shared" si="92"/>
        <v>0</v>
      </c>
      <c r="AZ212" s="32">
        <f t="shared" si="92"/>
        <v>0</v>
      </c>
      <c r="BA212" s="32">
        <f t="shared" si="92"/>
        <v>42000</v>
      </c>
      <c r="BB212" s="32">
        <f t="shared" si="81"/>
        <v>0</v>
      </c>
      <c r="BC212" s="32"/>
    </row>
    <row r="213" spans="1:55" x14ac:dyDescent="0.25">
      <c r="A213" s="29">
        <v>203</v>
      </c>
      <c r="B213" s="32">
        <f t="shared" si="88"/>
        <v>0</v>
      </c>
      <c r="C213" s="32">
        <f t="shared" si="78"/>
        <v>0</v>
      </c>
      <c r="D213" s="32">
        <f t="shared" si="79"/>
        <v>0</v>
      </c>
      <c r="E213" s="32"/>
      <c r="F213" s="32">
        <f t="shared" si="89"/>
        <v>0</v>
      </c>
      <c r="G213" s="32"/>
      <c r="H213" s="32"/>
      <c r="I213" s="32"/>
      <c r="J213" s="32"/>
      <c r="K213" s="32"/>
      <c r="L213" s="32">
        <f t="shared" si="82"/>
        <v>0</v>
      </c>
      <c r="M213" s="32">
        <f t="shared" si="83"/>
        <v>0</v>
      </c>
      <c r="N213" s="80">
        <v>50375</v>
      </c>
      <c r="O213" s="39">
        <f t="shared" si="84"/>
        <v>0</v>
      </c>
      <c r="P213" s="39">
        <f t="shared" si="80"/>
        <v>0.03</v>
      </c>
      <c r="Q213" s="39">
        <f t="shared" si="90"/>
        <v>0</v>
      </c>
      <c r="R213" s="39">
        <f t="shared" si="93"/>
        <v>0</v>
      </c>
      <c r="S213" s="39">
        <f t="shared" si="99"/>
        <v>0</v>
      </c>
      <c r="T213" s="39">
        <f t="shared" si="97"/>
        <v>0</v>
      </c>
      <c r="U213" s="39">
        <f t="shared" si="100"/>
        <v>0.03</v>
      </c>
      <c r="V213" s="12"/>
      <c r="W213" s="32">
        <f t="shared" si="94"/>
        <v>0</v>
      </c>
      <c r="X213" s="32">
        <f t="shared" si="85"/>
        <v>42000</v>
      </c>
      <c r="Y213" s="32">
        <f t="shared" si="86"/>
        <v>42000</v>
      </c>
      <c r="Z213" s="32">
        <f t="shared" si="87"/>
        <v>42000</v>
      </c>
      <c r="AB213" s="32">
        <f t="shared" si="98"/>
        <v>0</v>
      </c>
      <c r="AC213" s="32">
        <f t="shared" si="91"/>
        <v>0</v>
      </c>
      <c r="AD213" s="32">
        <f t="shared" si="95"/>
        <v>0</v>
      </c>
      <c r="AE213" s="59">
        <f t="shared" si="96"/>
        <v>0</v>
      </c>
      <c r="AF213" s="32">
        <f t="shared" si="101"/>
        <v>0</v>
      </c>
      <c r="AG213" s="40" t="str">
        <f>IF(A213&gt;$D$6,"",SUM($AB$10:AE213)/($Y$10+Y213)*2/A213*12)</f>
        <v/>
      </c>
      <c r="AH213" s="40" t="str">
        <f>IF(A213&gt;$D$6,"",SUM($AF$10:AF213)/($Y$10+Y213)*2/A213*12)</f>
        <v/>
      </c>
      <c r="AI213" s="32">
        <f t="shared" si="102"/>
        <v>0</v>
      </c>
      <c r="AQ213" s="32">
        <f>SUM(AB$10:AB213)</f>
        <v>754616.07882335607</v>
      </c>
      <c r="AR213" s="32">
        <f>SUM(AC$10:AC213)</f>
        <v>-741728.78666842484</v>
      </c>
      <c r="AS213" s="32">
        <f>SUM(AD$10:AD213)</f>
        <v>13860.000000000002</v>
      </c>
      <c r="AT213" s="32">
        <f>SUM(AE$10:AE213)</f>
        <v>236083.75892605007</v>
      </c>
      <c r="AU213" s="32">
        <f>SUM(AF$10:AF213)</f>
        <v>-42000</v>
      </c>
      <c r="AW213" s="32">
        <f t="shared" si="92"/>
        <v>0</v>
      </c>
      <c r="AX213" s="32">
        <f t="shared" si="92"/>
        <v>0</v>
      </c>
      <c r="AY213" s="32">
        <f t="shared" si="92"/>
        <v>0</v>
      </c>
      <c r="AZ213" s="32">
        <f t="shared" si="92"/>
        <v>0</v>
      </c>
      <c r="BA213" s="32">
        <f t="shared" si="92"/>
        <v>42000</v>
      </c>
      <c r="BB213" s="32">
        <f t="shared" si="81"/>
        <v>0</v>
      </c>
      <c r="BC213" s="32"/>
    </row>
    <row r="214" spans="1:55" x14ac:dyDescent="0.25">
      <c r="A214" s="29">
        <v>204</v>
      </c>
      <c r="B214" s="32">
        <f t="shared" si="88"/>
        <v>0</v>
      </c>
      <c r="C214" s="32">
        <f t="shared" si="78"/>
        <v>0</v>
      </c>
      <c r="D214" s="32">
        <f t="shared" si="79"/>
        <v>0</v>
      </c>
      <c r="E214" s="32"/>
      <c r="F214" s="32">
        <f t="shared" si="89"/>
        <v>0</v>
      </c>
      <c r="G214" s="67">
        <f>IF(B214&gt;0,B214*$J$1,0)</f>
        <v>0</v>
      </c>
      <c r="H214" s="32"/>
      <c r="I214" s="32"/>
      <c r="J214" s="32"/>
      <c r="K214" s="32"/>
      <c r="L214" s="32">
        <f t="shared" si="82"/>
        <v>0</v>
      </c>
      <c r="M214" s="32">
        <f t="shared" si="83"/>
        <v>0</v>
      </c>
      <c r="N214" s="80">
        <v>50406</v>
      </c>
      <c r="O214" s="39">
        <f t="shared" si="84"/>
        <v>0</v>
      </c>
      <c r="P214" s="39">
        <f t="shared" si="80"/>
        <v>0.03</v>
      </c>
      <c r="Q214" s="39">
        <f t="shared" si="90"/>
        <v>0</v>
      </c>
      <c r="R214" s="39">
        <f t="shared" si="93"/>
        <v>0</v>
      </c>
      <c r="S214" s="39">
        <f t="shared" si="99"/>
        <v>0</v>
      </c>
      <c r="T214" s="39">
        <f t="shared" si="97"/>
        <v>0</v>
      </c>
      <c r="U214" s="39">
        <f t="shared" si="100"/>
        <v>0.03</v>
      </c>
      <c r="V214" s="12"/>
      <c r="W214" s="32">
        <f t="shared" si="94"/>
        <v>0</v>
      </c>
      <c r="X214" s="32">
        <f t="shared" si="85"/>
        <v>42000</v>
      </c>
      <c r="Y214" s="32">
        <f t="shared" si="86"/>
        <v>42000</v>
      </c>
      <c r="Z214" s="32">
        <f t="shared" si="87"/>
        <v>42000</v>
      </c>
      <c r="AB214" s="32">
        <f t="shared" si="98"/>
        <v>0</v>
      </c>
      <c r="AC214" s="32">
        <f t="shared" si="91"/>
        <v>0</v>
      </c>
      <c r="AD214" s="32">
        <f t="shared" si="95"/>
        <v>0</v>
      </c>
      <c r="AE214" s="59">
        <f t="shared" si="96"/>
        <v>0</v>
      </c>
      <c r="AF214" s="32">
        <f t="shared" si="101"/>
        <v>0</v>
      </c>
      <c r="AG214" s="40" t="str">
        <f>IF(A214&gt;$D$6,"",SUM($AB$10:AE214)/($Y$10+Y214)*2/A214*12)</f>
        <v/>
      </c>
      <c r="AH214" s="40" t="str">
        <f>IF(A214&gt;$D$6,"",SUM($AF$10:AF214)/($Y$10+Y214)*2/A214*12)</f>
        <v/>
      </c>
      <c r="AI214" s="32">
        <f t="shared" si="102"/>
        <v>0</v>
      </c>
      <c r="AQ214" s="32">
        <f>SUM(AB$10:AB214)</f>
        <v>754616.07882335607</v>
      </c>
      <c r="AR214" s="32">
        <f>SUM(AC$10:AC214)</f>
        <v>-741728.78666842484</v>
      </c>
      <c r="AS214" s="32">
        <f>SUM(AD$10:AD214)</f>
        <v>13860.000000000002</v>
      </c>
      <c r="AT214" s="32">
        <f>SUM(AE$10:AE214)</f>
        <v>236083.75892605007</v>
      </c>
      <c r="AU214" s="32">
        <f>SUM(AF$10:AF214)</f>
        <v>-42000</v>
      </c>
      <c r="AW214" s="32">
        <f t="shared" si="92"/>
        <v>0</v>
      </c>
      <c r="AX214" s="32">
        <f t="shared" si="92"/>
        <v>0</v>
      </c>
      <c r="AY214" s="32">
        <f t="shared" si="92"/>
        <v>0</v>
      </c>
      <c r="AZ214" s="32">
        <f t="shared" si="92"/>
        <v>0</v>
      </c>
      <c r="BA214" s="32">
        <f t="shared" si="92"/>
        <v>42000</v>
      </c>
      <c r="BB214" s="32">
        <f t="shared" si="81"/>
        <v>0</v>
      </c>
      <c r="BC214" s="32"/>
    </row>
    <row r="215" spans="1:55" x14ac:dyDescent="0.25">
      <c r="A215" s="29">
        <v>205</v>
      </c>
      <c r="B215" s="32">
        <f t="shared" si="88"/>
        <v>0</v>
      </c>
      <c r="C215" s="32">
        <f t="shared" ref="C215:C250" si="103">MIN(B214,IF($D$4="Ануїтет",-PMT($G$2/12,$D$6-12,$B$22,0,0)-D215,$D$3/$D$6))</f>
        <v>0</v>
      </c>
      <c r="D215" s="32">
        <f t="shared" ref="D215:D250" si="104">B214*$G$2/12</f>
        <v>0</v>
      </c>
      <c r="E215" s="32"/>
      <c r="F215" s="32">
        <f t="shared" si="89"/>
        <v>0</v>
      </c>
      <c r="G215" s="32"/>
      <c r="H215" s="32"/>
      <c r="I215" s="32"/>
      <c r="J215" s="32"/>
      <c r="K215" s="32"/>
      <c r="L215" s="32">
        <f t="shared" si="82"/>
        <v>0</v>
      </c>
      <c r="M215" s="32">
        <f t="shared" si="83"/>
        <v>0</v>
      </c>
      <c r="N215" s="80">
        <v>50437</v>
      </c>
      <c r="O215" s="39">
        <f t="shared" si="84"/>
        <v>0</v>
      </c>
      <c r="P215" s="39">
        <f t="shared" si="80"/>
        <v>0.03</v>
      </c>
      <c r="Q215" s="39">
        <f t="shared" si="90"/>
        <v>0</v>
      </c>
      <c r="R215" s="39">
        <f t="shared" si="93"/>
        <v>0</v>
      </c>
      <c r="S215" s="39">
        <f t="shared" si="99"/>
        <v>0</v>
      </c>
      <c r="T215" s="39">
        <f t="shared" si="97"/>
        <v>0</v>
      </c>
      <c r="U215" s="39">
        <f t="shared" si="100"/>
        <v>0.03</v>
      </c>
      <c r="V215" s="12"/>
      <c r="W215" s="32">
        <f t="shared" si="94"/>
        <v>0</v>
      </c>
      <c r="X215" s="32">
        <f t="shared" si="85"/>
        <v>42000</v>
      </c>
      <c r="Y215" s="32">
        <f t="shared" si="86"/>
        <v>42000</v>
      </c>
      <c r="Z215" s="32">
        <f t="shared" si="87"/>
        <v>42000</v>
      </c>
      <c r="AB215" s="32">
        <f t="shared" si="98"/>
        <v>0</v>
      </c>
      <c r="AC215" s="32">
        <f t="shared" si="91"/>
        <v>0</v>
      </c>
      <c r="AD215" s="32">
        <f t="shared" si="95"/>
        <v>0</v>
      </c>
      <c r="AE215" s="59">
        <f t="shared" si="96"/>
        <v>0</v>
      </c>
      <c r="AF215" s="32">
        <f t="shared" si="101"/>
        <v>0</v>
      </c>
      <c r="AG215" s="40" t="str">
        <f>IF(A215&gt;$D$6,"",SUM($AB$10:AE215)/($Y$10+Y215)*2/A215*12)</f>
        <v/>
      </c>
      <c r="AH215" s="40" t="str">
        <f>IF(A215&gt;$D$6,"",SUM($AF$10:AF215)/($Y$10+Y215)*2/A215*12)</f>
        <v/>
      </c>
      <c r="AI215" s="32">
        <f t="shared" si="102"/>
        <v>0</v>
      </c>
      <c r="AQ215" s="32">
        <f>SUM(AB$10:AB215)</f>
        <v>754616.07882335607</v>
      </c>
      <c r="AR215" s="32">
        <f>SUM(AC$10:AC215)</f>
        <v>-741728.78666842484</v>
      </c>
      <c r="AS215" s="32">
        <f>SUM(AD$10:AD215)</f>
        <v>13860.000000000002</v>
      </c>
      <c r="AT215" s="32">
        <f>SUM(AE$10:AE215)</f>
        <v>236083.75892605007</v>
      </c>
      <c r="AU215" s="32">
        <f>SUM(AF$10:AF215)</f>
        <v>-42000</v>
      </c>
      <c r="AW215" s="32">
        <f t="shared" si="92"/>
        <v>0</v>
      </c>
      <c r="AX215" s="32">
        <f t="shared" si="92"/>
        <v>0</v>
      </c>
      <c r="AY215" s="32">
        <f t="shared" si="92"/>
        <v>0</v>
      </c>
      <c r="AZ215" s="32">
        <f t="shared" si="92"/>
        <v>0</v>
      </c>
      <c r="BA215" s="32">
        <f t="shared" si="92"/>
        <v>42000</v>
      </c>
      <c r="BB215" s="32">
        <f t="shared" si="81"/>
        <v>0</v>
      </c>
      <c r="BC215" s="32"/>
    </row>
    <row r="216" spans="1:55" x14ac:dyDescent="0.25">
      <c r="A216" s="29">
        <v>206</v>
      </c>
      <c r="B216" s="32">
        <f t="shared" si="88"/>
        <v>0</v>
      </c>
      <c r="C216" s="32">
        <f t="shared" si="103"/>
        <v>0</v>
      </c>
      <c r="D216" s="32">
        <f t="shared" si="104"/>
        <v>0</v>
      </c>
      <c r="E216" s="32"/>
      <c r="F216" s="32">
        <f t="shared" si="89"/>
        <v>0</v>
      </c>
      <c r="G216" s="32"/>
      <c r="H216" s="32"/>
      <c r="I216" s="32"/>
      <c r="J216" s="32"/>
      <c r="K216" s="32"/>
      <c r="L216" s="32">
        <f t="shared" si="82"/>
        <v>0</v>
      </c>
      <c r="M216" s="32">
        <f t="shared" si="83"/>
        <v>0</v>
      </c>
      <c r="N216" s="80">
        <v>50465</v>
      </c>
      <c r="O216" s="39">
        <f t="shared" si="84"/>
        <v>0</v>
      </c>
      <c r="P216" s="39">
        <f t="shared" si="80"/>
        <v>0.03</v>
      </c>
      <c r="Q216" s="39">
        <f t="shared" si="90"/>
        <v>0</v>
      </c>
      <c r="R216" s="39">
        <f t="shared" si="93"/>
        <v>0</v>
      </c>
      <c r="S216" s="39">
        <f t="shared" si="99"/>
        <v>0</v>
      </c>
      <c r="T216" s="39">
        <f t="shared" si="97"/>
        <v>0</v>
      </c>
      <c r="U216" s="39">
        <f t="shared" si="100"/>
        <v>0.03</v>
      </c>
      <c r="V216" s="12"/>
      <c r="W216" s="32">
        <f t="shared" si="94"/>
        <v>0</v>
      </c>
      <c r="X216" s="32">
        <f t="shared" si="85"/>
        <v>42000</v>
      </c>
      <c r="Y216" s="32">
        <f t="shared" si="86"/>
        <v>42000</v>
      </c>
      <c r="Z216" s="32">
        <f t="shared" si="87"/>
        <v>42000</v>
      </c>
      <c r="AB216" s="32">
        <f t="shared" si="98"/>
        <v>0</v>
      </c>
      <c r="AC216" s="32">
        <f t="shared" si="91"/>
        <v>0</v>
      </c>
      <c r="AD216" s="32">
        <f t="shared" si="95"/>
        <v>0</v>
      </c>
      <c r="AE216" s="59">
        <f t="shared" si="96"/>
        <v>0</v>
      </c>
      <c r="AF216" s="32">
        <f t="shared" si="101"/>
        <v>0</v>
      </c>
      <c r="AG216" s="40" t="str">
        <f>IF(A216&gt;$D$6,"",SUM($AB$10:AE216)/($Y$10+Y216)*2/A216*12)</f>
        <v/>
      </c>
      <c r="AH216" s="40" t="str">
        <f>IF(A216&gt;$D$6,"",SUM($AF$10:AF216)/($Y$10+Y216)*2/A216*12)</f>
        <v/>
      </c>
      <c r="AI216" s="32">
        <f t="shared" si="102"/>
        <v>0</v>
      </c>
      <c r="AQ216" s="32">
        <f>SUM(AB$10:AB216)</f>
        <v>754616.07882335607</v>
      </c>
      <c r="AR216" s="32">
        <f>SUM(AC$10:AC216)</f>
        <v>-741728.78666842484</v>
      </c>
      <c r="AS216" s="32">
        <f>SUM(AD$10:AD216)</f>
        <v>13860.000000000002</v>
      </c>
      <c r="AT216" s="32">
        <f>SUM(AE$10:AE216)</f>
        <v>236083.75892605007</v>
      </c>
      <c r="AU216" s="32">
        <f>SUM(AF$10:AF216)</f>
        <v>-42000</v>
      </c>
      <c r="AW216" s="32">
        <f t="shared" si="92"/>
        <v>0</v>
      </c>
      <c r="AX216" s="32">
        <f t="shared" si="92"/>
        <v>0</v>
      </c>
      <c r="AY216" s="32">
        <f t="shared" si="92"/>
        <v>0</v>
      </c>
      <c r="AZ216" s="32">
        <f t="shared" si="92"/>
        <v>0</v>
      </c>
      <c r="BA216" s="32">
        <f t="shared" si="92"/>
        <v>42000</v>
      </c>
      <c r="BB216" s="32">
        <f t="shared" si="81"/>
        <v>0</v>
      </c>
      <c r="BC216" s="32"/>
    </row>
    <row r="217" spans="1:55" x14ac:dyDescent="0.25">
      <c r="A217" s="29">
        <v>207</v>
      </c>
      <c r="B217" s="32">
        <f t="shared" si="88"/>
        <v>0</v>
      </c>
      <c r="C217" s="32">
        <f t="shared" si="103"/>
        <v>0</v>
      </c>
      <c r="D217" s="32">
        <f t="shared" si="104"/>
        <v>0</v>
      </c>
      <c r="E217" s="32"/>
      <c r="F217" s="32">
        <f t="shared" si="89"/>
        <v>0</v>
      </c>
      <c r="G217" s="32"/>
      <c r="H217" s="32"/>
      <c r="I217" s="32"/>
      <c r="J217" s="32"/>
      <c r="K217" s="32"/>
      <c r="L217" s="32">
        <f t="shared" si="82"/>
        <v>0</v>
      </c>
      <c r="M217" s="32">
        <f t="shared" si="83"/>
        <v>0</v>
      </c>
      <c r="N217" s="80">
        <v>50496</v>
      </c>
      <c r="O217" s="39">
        <f t="shared" si="84"/>
        <v>0</v>
      </c>
      <c r="P217" s="39">
        <f t="shared" si="80"/>
        <v>0.03</v>
      </c>
      <c r="Q217" s="39">
        <f t="shared" si="90"/>
        <v>0</v>
      </c>
      <c r="R217" s="39">
        <f t="shared" si="93"/>
        <v>0</v>
      </c>
      <c r="S217" s="39">
        <f t="shared" si="99"/>
        <v>0</v>
      </c>
      <c r="T217" s="39">
        <f t="shared" si="97"/>
        <v>0</v>
      </c>
      <c r="U217" s="39">
        <f t="shared" si="100"/>
        <v>0.03</v>
      </c>
      <c r="V217" s="12"/>
      <c r="W217" s="32">
        <f t="shared" si="94"/>
        <v>0</v>
      </c>
      <c r="X217" s="32">
        <f t="shared" si="85"/>
        <v>42000</v>
      </c>
      <c r="Y217" s="32">
        <f t="shared" si="86"/>
        <v>42000</v>
      </c>
      <c r="Z217" s="32">
        <f t="shared" si="87"/>
        <v>42000</v>
      </c>
      <c r="AB217" s="32">
        <f t="shared" si="98"/>
        <v>0</v>
      </c>
      <c r="AC217" s="32">
        <f t="shared" si="91"/>
        <v>0</v>
      </c>
      <c r="AD217" s="32">
        <f t="shared" si="95"/>
        <v>0</v>
      </c>
      <c r="AE217" s="59">
        <f t="shared" si="96"/>
        <v>0</v>
      </c>
      <c r="AF217" s="32">
        <f t="shared" si="101"/>
        <v>0</v>
      </c>
      <c r="AG217" s="40" t="str">
        <f>IF(A217&gt;$D$6,"",SUM($AB$10:AE217)/($Y$10+Y217)*2/A217*12)</f>
        <v/>
      </c>
      <c r="AH217" s="40" t="str">
        <f>IF(A217&gt;$D$6,"",SUM($AF$10:AF217)/($Y$10+Y217)*2/A217*12)</f>
        <v/>
      </c>
      <c r="AI217" s="32">
        <f t="shared" si="102"/>
        <v>0</v>
      </c>
      <c r="AQ217" s="32">
        <f>SUM(AB$10:AB217)</f>
        <v>754616.07882335607</v>
      </c>
      <c r="AR217" s="32">
        <f>SUM(AC$10:AC217)</f>
        <v>-741728.78666842484</v>
      </c>
      <c r="AS217" s="32">
        <f>SUM(AD$10:AD217)</f>
        <v>13860.000000000002</v>
      </c>
      <c r="AT217" s="32">
        <f>SUM(AE$10:AE217)</f>
        <v>236083.75892605007</v>
      </c>
      <c r="AU217" s="32">
        <f>SUM(AF$10:AF217)</f>
        <v>-42000</v>
      </c>
      <c r="AW217" s="32">
        <f t="shared" si="92"/>
        <v>0</v>
      </c>
      <c r="AX217" s="32">
        <f t="shared" si="92"/>
        <v>0</v>
      </c>
      <c r="AY217" s="32">
        <f t="shared" si="92"/>
        <v>0</v>
      </c>
      <c r="AZ217" s="32">
        <f t="shared" si="92"/>
        <v>0</v>
      </c>
      <c r="BA217" s="32">
        <f t="shared" si="92"/>
        <v>42000</v>
      </c>
      <c r="BB217" s="32">
        <f t="shared" si="81"/>
        <v>0</v>
      </c>
      <c r="BC217" s="32"/>
    </row>
    <row r="218" spans="1:55" x14ac:dyDescent="0.25">
      <c r="A218" s="29">
        <v>208</v>
      </c>
      <c r="B218" s="32">
        <f t="shared" si="88"/>
        <v>0</v>
      </c>
      <c r="C218" s="32">
        <f t="shared" si="103"/>
        <v>0</v>
      </c>
      <c r="D218" s="32">
        <f t="shared" si="104"/>
        <v>0</v>
      </c>
      <c r="E218" s="32"/>
      <c r="F218" s="32">
        <f t="shared" si="89"/>
        <v>0</v>
      </c>
      <c r="G218" s="32"/>
      <c r="H218" s="32"/>
      <c r="I218" s="32"/>
      <c r="J218" s="32"/>
      <c r="K218" s="32"/>
      <c r="L218" s="32">
        <f t="shared" si="82"/>
        <v>0</v>
      </c>
      <c r="M218" s="32">
        <f t="shared" si="83"/>
        <v>0</v>
      </c>
      <c r="N218" s="80">
        <v>50526</v>
      </c>
      <c r="O218" s="39">
        <f t="shared" si="84"/>
        <v>0</v>
      </c>
      <c r="P218" s="39">
        <f t="shared" si="80"/>
        <v>0.03</v>
      </c>
      <c r="Q218" s="39">
        <f t="shared" si="90"/>
        <v>0</v>
      </c>
      <c r="R218" s="39">
        <f t="shared" si="93"/>
        <v>0</v>
      </c>
      <c r="S218" s="39">
        <f t="shared" si="99"/>
        <v>0</v>
      </c>
      <c r="T218" s="39">
        <f t="shared" si="97"/>
        <v>0</v>
      </c>
      <c r="U218" s="39">
        <f t="shared" si="100"/>
        <v>0.03</v>
      </c>
      <c r="V218" s="12"/>
      <c r="W218" s="32">
        <f t="shared" si="94"/>
        <v>0</v>
      </c>
      <c r="X218" s="32">
        <f t="shared" si="85"/>
        <v>42000</v>
      </c>
      <c r="Y218" s="32">
        <f t="shared" si="86"/>
        <v>42000</v>
      </c>
      <c r="Z218" s="32">
        <f t="shared" si="87"/>
        <v>42000</v>
      </c>
      <c r="AB218" s="32">
        <f t="shared" si="98"/>
        <v>0</v>
      </c>
      <c r="AC218" s="32">
        <f t="shared" si="91"/>
        <v>0</v>
      </c>
      <c r="AD218" s="32">
        <f t="shared" si="95"/>
        <v>0</v>
      </c>
      <c r="AE218" s="59">
        <f t="shared" si="96"/>
        <v>0</v>
      </c>
      <c r="AF218" s="32">
        <f t="shared" si="101"/>
        <v>0</v>
      </c>
      <c r="AG218" s="40" t="str">
        <f>IF(A218&gt;$D$6,"",SUM($AB$10:AE218)/($Y$10+Y218)*2/A218*12)</f>
        <v/>
      </c>
      <c r="AH218" s="40" t="str">
        <f>IF(A218&gt;$D$6,"",SUM($AF$10:AF218)/($Y$10+Y218)*2/A218*12)</f>
        <v/>
      </c>
      <c r="AI218" s="32">
        <f t="shared" si="102"/>
        <v>0</v>
      </c>
      <c r="AQ218" s="32">
        <f>SUM(AB$10:AB218)</f>
        <v>754616.07882335607</v>
      </c>
      <c r="AR218" s="32">
        <f>SUM(AC$10:AC218)</f>
        <v>-741728.78666842484</v>
      </c>
      <c r="AS218" s="32">
        <f>SUM(AD$10:AD218)</f>
        <v>13860.000000000002</v>
      </c>
      <c r="AT218" s="32">
        <f>SUM(AE$10:AE218)</f>
        <v>236083.75892605007</v>
      </c>
      <c r="AU218" s="32">
        <f>SUM(AF$10:AF218)</f>
        <v>-42000</v>
      </c>
      <c r="AW218" s="32">
        <f t="shared" si="92"/>
        <v>0</v>
      </c>
      <c r="AX218" s="32">
        <f t="shared" si="92"/>
        <v>0</v>
      </c>
      <c r="AY218" s="32">
        <f t="shared" si="92"/>
        <v>0</v>
      </c>
      <c r="AZ218" s="32">
        <f t="shared" si="92"/>
        <v>0</v>
      </c>
      <c r="BA218" s="32">
        <f t="shared" si="92"/>
        <v>42000</v>
      </c>
      <c r="BB218" s="32">
        <f t="shared" si="81"/>
        <v>0</v>
      </c>
      <c r="BC218" s="32"/>
    </row>
    <row r="219" spans="1:55" x14ac:dyDescent="0.25">
      <c r="A219" s="29">
        <v>209</v>
      </c>
      <c r="B219" s="32">
        <f t="shared" si="88"/>
        <v>0</v>
      </c>
      <c r="C219" s="32">
        <f t="shared" si="103"/>
        <v>0</v>
      </c>
      <c r="D219" s="32">
        <f t="shared" si="104"/>
        <v>0</v>
      </c>
      <c r="E219" s="32"/>
      <c r="F219" s="32">
        <f t="shared" si="89"/>
        <v>0</v>
      </c>
      <c r="G219" s="32"/>
      <c r="H219" s="32"/>
      <c r="I219" s="32"/>
      <c r="J219" s="32"/>
      <c r="K219" s="32"/>
      <c r="L219" s="32">
        <f t="shared" si="82"/>
        <v>0</v>
      </c>
      <c r="M219" s="32">
        <f t="shared" si="83"/>
        <v>0</v>
      </c>
      <c r="N219" s="80">
        <v>50557</v>
      </c>
      <c r="O219" s="39">
        <f t="shared" si="84"/>
        <v>0</v>
      </c>
      <c r="P219" s="39">
        <f t="shared" si="80"/>
        <v>0.03</v>
      </c>
      <c r="Q219" s="39">
        <f t="shared" si="90"/>
        <v>0</v>
      </c>
      <c r="R219" s="39">
        <f t="shared" si="93"/>
        <v>0</v>
      </c>
      <c r="S219" s="39">
        <f t="shared" si="99"/>
        <v>0</v>
      </c>
      <c r="T219" s="39">
        <f t="shared" si="97"/>
        <v>0</v>
      </c>
      <c r="U219" s="39">
        <f t="shared" si="100"/>
        <v>0.03</v>
      </c>
      <c r="V219" s="12"/>
      <c r="W219" s="32">
        <f t="shared" si="94"/>
        <v>0</v>
      </c>
      <c r="X219" s="32">
        <f t="shared" si="85"/>
        <v>42000</v>
      </c>
      <c r="Y219" s="32">
        <f t="shared" si="86"/>
        <v>42000</v>
      </c>
      <c r="Z219" s="32">
        <f t="shared" si="87"/>
        <v>42000</v>
      </c>
      <c r="AB219" s="32">
        <f t="shared" si="98"/>
        <v>0</v>
      </c>
      <c r="AC219" s="32">
        <f t="shared" si="91"/>
        <v>0</v>
      </c>
      <c r="AD219" s="32">
        <f t="shared" si="95"/>
        <v>0</v>
      </c>
      <c r="AE219" s="59">
        <f t="shared" si="96"/>
        <v>0</v>
      </c>
      <c r="AF219" s="32">
        <f t="shared" si="101"/>
        <v>0</v>
      </c>
      <c r="AG219" s="40" t="str">
        <f>IF(A219&gt;$D$6,"",SUM($AB$10:AE219)/($Y$10+Y219)*2/A219*12)</f>
        <v/>
      </c>
      <c r="AH219" s="40" t="str">
        <f>IF(A219&gt;$D$6,"",SUM($AF$10:AF219)/($Y$10+Y219)*2/A219*12)</f>
        <v/>
      </c>
      <c r="AI219" s="32">
        <f t="shared" si="102"/>
        <v>0</v>
      </c>
      <c r="AQ219" s="32">
        <f>SUM(AB$10:AB219)</f>
        <v>754616.07882335607</v>
      </c>
      <c r="AR219" s="32">
        <f>SUM(AC$10:AC219)</f>
        <v>-741728.78666842484</v>
      </c>
      <c r="AS219" s="32">
        <f>SUM(AD$10:AD219)</f>
        <v>13860.000000000002</v>
      </c>
      <c r="AT219" s="32">
        <f>SUM(AE$10:AE219)</f>
        <v>236083.75892605007</v>
      </c>
      <c r="AU219" s="32">
        <f>SUM(AF$10:AF219)</f>
        <v>-42000</v>
      </c>
      <c r="AW219" s="32">
        <f t="shared" si="92"/>
        <v>0</v>
      </c>
      <c r="AX219" s="32">
        <f t="shared" si="92"/>
        <v>0</v>
      </c>
      <c r="AY219" s="32">
        <f t="shared" si="92"/>
        <v>0</v>
      </c>
      <c r="AZ219" s="32">
        <f t="shared" si="92"/>
        <v>0</v>
      </c>
      <c r="BA219" s="32">
        <f t="shared" si="92"/>
        <v>42000</v>
      </c>
      <c r="BB219" s="32">
        <f t="shared" si="81"/>
        <v>0</v>
      </c>
      <c r="BC219" s="32"/>
    </row>
    <row r="220" spans="1:55" x14ac:dyDescent="0.25">
      <c r="A220" s="29">
        <v>210</v>
      </c>
      <c r="B220" s="32">
        <f t="shared" si="88"/>
        <v>0</v>
      </c>
      <c r="C220" s="32">
        <f t="shared" si="103"/>
        <v>0</v>
      </c>
      <c r="D220" s="32">
        <f t="shared" si="104"/>
        <v>0</v>
      </c>
      <c r="E220" s="32"/>
      <c r="F220" s="32">
        <f t="shared" si="89"/>
        <v>0</v>
      </c>
      <c r="G220" s="45"/>
      <c r="H220" s="32"/>
      <c r="I220" s="32"/>
      <c r="J220" s="32"/>
      <c r="K220" s="32"/>
      <c r="L220" s="32">
        <f t="shared" si="82"/>
        <v>0</v>
      </c>
      <c r="M220" s="32">
        <f t="shared" si="83"/>
        <v>0</v>
      </c>
      <c r="N220" s="80">
        <v>50587</v>
      </c>
      <c r="O220" s="39">
        <f t="shared" si="84"/>
        <v>0</v>
      </c>
      <c r="P220" s="39">
        <f t="shared" si="80"/>
        <v>0.03</v>
      </c>
      <c r="Q220" s="39">
        <f t="shared" si="90"/>
        <v>0</v>
      </c>
      <c r="R220" s="39">
        <f t="shared" si="93"/>
        <v>0</v>
      </c>
      <c r="S220" s="39">
        <f t="shared" si="99"/>
        <v>0</v>
      </c>
      <c r="T220" s="39">
        <f t="shared" si="97"/>
        <v>0</v>
      </c>
      <c r="U220" s="39">
        <f t="shared" si="100"/>
        <v>0.03</v>
      </c>
      <c r="V220" s="12"/>
      <c r="W220" s="32">
        <f t="shared" si="94"/>
        <v>0</v>
      </c>
      <c r="X220" s="32">
        <f t="shared" si="85"/>
        <v>42000</v>
      </c>
      <c r="Y220" s="32">
        <f t="shared" si="86"/>
        <v>42000</v>
      </c>
      <c r="Z220" s="32">
        <f t="shared" si="87"/>
        <v>42000</v>
      </c>
      <c r="AB220" s="32">
        <f t="shared" si="98"/>
        <v>0</v>
      </c>
      <c r="AC220" s="32">
        <f t="shared" si="91"/>
        <v>0</v>
      </c>
      <c r="AD220" s="32">
        <f t="shared" si="95"/>
        <v>0</v>
      </c>
      <c r="AE220" s="59">
        <f t="shared" si="96"/>
        <v>0</v>
      </c>
      <c r="AF220" s="32">
        <f t="shared" si="101"/>
        <v>0</v>
      </c>
      <c r="AG220" s="40" t="str">
        <f>IF(A220&gt;$D$6,"",SUM($AB$10:AE220)/($Y$10+Y220)*2/A220*12)</f>
        <v/>
      </c>
      <c r="AH220" s="40" t="str">
        <f>IF(A220&gt;$D$6,"",SUM($AF$10:AF220)/($Y$10+Y220)*2/A220*12)</f>
        <v/>
      </c>
      <c r="AI220" s="32">
        <f t="shared" si="102"/>
        <v>0</v>
      </c>
      <c r="AQ220" s="32">
        <f>SUM(AB$10:AB220)</f>
        <v>754616.07882335607</v>
      </c>
      <c r="AR220" s="32">
        <f>SUM(AC$10:AC220)</f>
        <v>-741728.78666842484</v>
      </c>
      <c r="AS220" s="32">
        <f>SUM(AD$10:AD220)</f>
        <v>13860.000000000002</v>
      </c>
      <c r="AT220" s="32">
        <f>SUM(AE$10:AE220)</f>
        <v>236083.75892605007</v>
      </c>
      <c r="AU220" s="32">
        <f>SUM(AF$10:AF220)</f>
        <v>-42000</v>
      </c>
      <c r="AW220" s="32">
        <f t="shared" si="92"/>
        <v>0</v>
      </c>
      <c r="AX220" s="32">
        <f t="shared" si="92"/>
        <v>0</v>
      </c>
      <c r="AY220" s="32">
        <f t="shared" si="92"/>
        <v>0</v>
      </c>
      <c r="AZ220" s="32">
        <f t="shared" si="92"/>
        <v>0</v>
      </c>
      <c r="BA220" s="32">
        <f t="shared" si="92"/>
        <v>42000</v>
      </c>
      <c r="BB220" s="32">
        <f t="shared" si="81"/>
        <v>0</v>
      </c>
      <c r="BC220" s="32"/>
    </row>
    <row r="221" spans="1:55" x14ac:dyDescent="0.25">
      <c r="A221" s="29">
        <v>211</v>
      </c>
      <c r="B221" s="32">
        <f t="shared" si="88"/>
        <v>0</v>
      </c>
      <c r="C221" s="32">
        <f t="shared" si="103"/>
        <v>0</v>
      </c>
      <c r="D221" s="32">
        <f t="shared" si="104"/>
        <v>0</v>
      </c>
      <c r="E221" s="32"/>
      <c r="F221" s="32">
        <f t="shared" si="89"/>
        <v>0</v>
      </c>
      <c r="G221" s="32"/>
      <c r="H221" s="32"/>
      <c r="I221" s="32"/>
      <c r="J221" s="32"/>
      <c r="K221" s="32"/>
      <c r="L221" s="32">
        <f t="shared" si="82"/>
        <v>0</v>
      </c>
      <c r="M221" s="32">
        <f t="shared" si="83"/>
        <v>0</v>
      </c>
      <c r="N221" s="80">
        <v>50618</v>
      </c>
      <c r="O221" s="39">
        <f t="shared" si="84"/>
        <v>0</v>
      </c>
      <c r="P221" s="39">
        <f t="shared" si="80"/>
        <v>0.03</v>
      </c>
      <c r="Q221" s="39">
        <f t="shared" si="90"/>
        <v>0</v>
      </c>
      <c r="R221" s="39">
        <f t="shared" si="93"/>
        <v>0</v>
      </c>
      <c r="S221" s="39">
        <f t="shared" si="99"/>
        <v>0</v>
      </c>
      <c r="T221" s="39">
        <f t="shared" si="97"/>
        <v>0</v>
      </c>
      <c r="U221" s="39">
        <f t="shared" si="100"/>
        <v>0.03</v>
      </c>
      <c r="V221" s="12"/>
      <c r="W221" s="32">
        <f t="shared" si="94"/>
        <v>0</v>
      </c>
      <c r="X221" s="32">
        <f t="shared" si="85"/>
        <v>42000</v>
      </c>
      <c r="Y221" s="32">
        <f t="shared" si="86"/>
        <v>42000</v>
      </c>
      <c r="Z221" s="32">
        <f t="shared" si="87"/>
        <v>42000</v>
      </c>
      <c r="AB221" s="32">
        <f t="shared" si="98"/>
        <v>0</v>
      </c>
      <c r="AC221" s="32">
        <f t="shared" si="91"/>
        <v>0</v>
      </c>
      <c r="AD221" s="32">
        <f t="shared" si="95"/>
        <v>0</v>
      </c>
      <c r="AE221" s="59">
        <f t="shared" si="96"/>
        <v>0</v>
      </c>
      <c r="AF221" s="32">
        <f t="shared" si="101"/>
        <v>0</v>
      </c>
      <c r="AG221" s="40" t="str">
        <f>IF(A221&gt;$D$6,"",SUM($AB$10:AE221)/($Y$10+Y221)*2/A221*12)</f>
        <v/>
      </c>
      <c r="AH221" s="40" t="str">
        <f>IF(A221&gt;$D$6,"",SUM($AF$10:AF221)/($Y$10+Y221)*2/A221*12)</f>
        <v/>
      </c>
      <c r="AI221" s="32">
        <f t="shared" si="102"/>
        <v>0</v>
      </c>
      <c r="AQ221" s="32">
        <f>SUM(AB$10:AB221)</f>
        <v>754616.07882335607</v>
      </c>
      <c r="AR221" s="32">
        <f>SUM(AC$10:AC221)</f>
        <v>-741728.78666842484</v>
      </c>
      <c r="AS221" s="32">
        <f>SUM(AD$10:AD221)</f>
        <v>13860.000000000002</v>
      </c>
      <c r="AT221" s="32">
        <f>SUM(AE$10:AE221)</f>
        <v>236083.75892605007</v>
      </c>
      <c r="AU221" s="32">
        <f>SUM(AF$10:AF221)</f>
        <v>-42000</v>
      </c>
      <c r="AW221" s="32">
        <f t="shared" si="92"/>
        <v>0</v>
      </c>
      <c r="AX221" s="32">
        <f t="shared" si="92"/>
        <v>0</v>
      </c>
      <c r="AY221" s="32">
        <f t="shared" si="92"/>
        <v>0</v>
      </c>
      <c r="AZ221" s="32">
        <f t="shared" si="92"/>
        <v>0</v>
      </c>
      <c r="BA221" s="32">
        <f t="shared" si="92"/>
        <v>42000</v>
      </c>
      <c r="BB221" s="32">
        <f t="shared" si="81"/>
        <v>0</v>
      </c>
      <c r="BC221" s="32"/>
    </row>
    <row r="222" spans="1:55" x14ac:dyDescent="0.25">
      <c r="A222" s="29">
        <v>212</v>
      </c>
      <c r="B222" s="32">
        <f t="shared" si="88"/>
        <v>0</v>
      </c>
      <c r="C222" s="32">
        <f t="shared" si="103"/>
        <v>0</v>
      </c>
      <c r="D222" s="32">
        <f t="shared" si="104"/>
        <v>0</v>
      </c>
      <c r="E222" s="32"/>
      <c r="F222" s="32">
        <f t="shared" si="89"/>
        <v>0</v>
      </c>
      <c r="G222" s="32"/>
      <c r="H222" s="32"/>
      <c r="I222" s="32"/>
      <c r="J222" s="32"/>
      <c r="K222" s="32"/>
      <c r="L222" s="32">
        <f t="shared" si="82"/>
        <v>0</v>
      </c>
      <c r="M222" s="32">
        <f t="shared" si="83"/>
        <v>0</v>
      </c>
      <c r="N222" s="80">
        <v>50649</v>
      </c>
      <c r="O222" s="39">
        <f t="shared" si="84"/>
        <v>0</v>
      </c>
      <c r="P222" s="39">
        <f t="shared" si="80"/>
        <v>0.03</v>
      </c>
      <c r="Q222" s="39">
        <f t="shared" si="90"/>
        <v>0</v>
      </c>
      <c r="R222" s="39">
        <f t="shared" si="93"/>
        <v>0</v>
      </c>
      <c r="S222" s="39">
        <f t="shared" si="99"/>
        <v>0</v>
      </c>
      <c r="T222" s="39">
        <f t="shared" si="97"/>
        <v>0</v>
      </c>
      <c r="U222" s="39">
        <f t="shared" si="100"/>
        <v>0.03</v>
      </c>
      <c r="V222" s="12"/>
      <c r="W222" s="32">
        <f t="shared" si="94"/>
        <v>0</v>
      </c>
      <c r="X222" s="32">
        <f t="shared" si="85"/>
        <v>42000</v>
      </c>
      <c r="Y222" s="32">
        <f t="shared" si="86"/>
        <v>42000</v>
      </c>
      <c r="Z222" s="32">
        <f t="shared" si="87"/>
        <v>42000</v>
      </c>
      <c r="AB222" s="32">
        <f t="shared" si="98"/>
        <v>0</v>
      </c>
      <c r="AC222" s="32">
        <f t="shared" si="91"/>
        <v>0</v>
      </c>
      <c r="AD222" s="32">
        <f t="shared" si="95"/>
        <v>0</v>
      </c>
      <c r="AE222" s="59">
        <f t="shared" si="96"/>
        <v>0</v>
      </c>
      <c r="AF222" s="32">
        <f t="shared" si="101"/>
        <v>0</v>
      </c>
      <c r="AG222" s="40" t="str">
        <f>IF(A222&gt;$D$6,"",SUM($AB$10:AE222)/($Y$10+Y222)*2/A222*12)</f>
        <v/>
      </c>
      <c r="AH222" s="40" t="str">
        <f>IF(A222&gt;$D$6,"",SUM($AF$10:AF222)/($Y$10+Y222)*2/A222*12)</f>
        <v/>
      </c>
      <c r="AI222" s="32">
        <f t="shared" si="102"/>
        <v>0</v>
      </c>
      <c r="AQ222" s="32">
        <f>SUM(AB$10:AB222)</f>
        <v>754616.07882335607</v>
      </c>
      <c r="AR222" s="32">
        <f>SUM(AC$10:AC222)</f>
        <v>-741728.78666842484</v>
      </c>
      <c r="AS222" s="32">
        <f>SUM(AD$10:AD222)</f>
        <v>13860.000000000002</v>
      </c>
      <c r="AT222" s="32">
        <f>SUM(AE$10:AE222)</f>
        <v>236083.75892605007</v>
      </c>
      <c r="AU222" s="32">
        <f>SUM(AF$10:AF222)</f>
        <v>-42000</v>
      </c>
      <c r="AW222" s="32">
        <f t="shared" si="92"/>
        <v>0</v>
      </c>
      <c r="AX222" s="32">
        <f t="shared" si="92"/>
        <v>0</v>
      </c>
      <c r="AY222" s="32">
        <f t="shared" si="92"/>
        <v>0</v>
      </c>
      <c r="AZ222" s="32">
        <f t="shared" si="92"/>
        <v>0</v>
      </c>
      <c r="BA222" s="32">
        <f t="shared" si="92"/>
        <v>42000</v>
      </c>
      <c r="BB222" s="32">
        <f t="shared" si="81"/>
        <v>0</v>
      </c>
      <c r="BC222" s="32"/>
    </row>
    <row r="223" spans="1:55" x14ac:dyDescent="0.25">
      <c r="A223" s="29">
        <v>213</v>
      </c>
      <c r="B223" s="32">
        <f t="shared" si="88"/>
        <v>0</v>
      </c>
      <c r="C223" s="32">
        <f t="shared" si="103"/>
        <v>0</v>
      </c>
      <c r="D223" s="32">
        <f t="shared" si="104"/>
        <v>0</v>
      </c>
      <c r="E223" s="32"/>
      <c r="F223" s="32">
        <f t="shared" si="89"/>
        <v>0</v>
      </c>
      <c r="G223" s="32"/>
      <c r="H223" s="32"/>
      <c r="I223" s="32"/>
      <c r="J223" s="32"/>
      <c r="K223" s="32"/>
      <c r="L223" s="32">
        <f t="shared" si="82"/>
        <v>0</v>
      </c>
      <c r="M223" s="32">
        <f t="shared" si="83"/>
        <v>0</v>
      </c>
      <c r="N223" s="80">
        <v>50679</v>
      </c>
      <c r="O223" s="39">
        <f t="shared" si="84"/>
        <v>0</v>
      </c>
      <c r="P223" s="39">
        <f t="shared" si="80"/>
        <v>0.03</v>
      </c>
      <c r="Q223" s="39">
        <f t="shared" si="90"/>
        <v>0</v>
      </c>
      <c r="R223" s="39">
        <f t="shared" si="93"/>
        <v>0</v>
      </c>
      <c r="S223" s="39">
        <f t="shared" si="99"/>
        <v>0</v>
      </c>
      <c r="T223" s="39">
        <f t="shared" si="97"/>
        <v>0</v>
      </c>
      <c r="U223" s="39">
        <f t="shared" si="100"/>
        <v>0.03</v>
      </c>
      <c r="V223" s="12"/>
      <c r="W223" s="32">
        <f t="shared" si="94"/>
        <v>0</v>
      </c>
      <c r="X223" s="32">
        <f t="shared" si="85"/>
        <v>42000</v>
      </c>
      <c r="Y223" s="32">
        <f t="shared" si="86"/>
        <v>42000</v>
      </c>
      <c r="Z223" s="32">
        <f t="shared" si="87"/>
        <v>42000</v>
      </c>
      <c r="AB223" s="32">
        <f t="shared" si="98"/>
        <v>0</v>
      </c>
      <c r="AC223" s="32">
        <f t="shared" si="91"/>
        <v>0</v>
      </c>
      <c r="AD223" s="32">
        <f t="shared" si="95"/>
        <v>0</v>
      </c>
      <c r="AE223" s="59">
        <f t="shared" si="96"/>
        <v>0</v>
      </c>
      <c r="AF223" s="32">
        <f t="shared" si="101"/>
        <v>0</v>
      </c>
      <c r="AG223" s="40" t="str">
        <f>IF(A223&gt;$D$6,"",SUM($AB$10:AE223)/($Y$10+Y223)*2/A223*12)</f>
        <v/>
      </c>
      <c r="AH223" s="40" t="str">
        <f>IF(A223&gt;$D$6,"",SUM($AF$10:AF223)/($Y$10+Y223)*2/A223*12)</f>
        <v/>
      </c>
      <c r="AI223" s="32">
        <f t="shared" si="102"/>
        <v>0</v>
      </c>
      <c r="AQ223" s="32">
        <f>SUM(AB$10:AB223)</f>
        <v>754616.07882335607</v>
      </c>
      <c r="AR223" s="32">
        <f>SUM(AC$10:AC223)</f>
        <v>-741728.78666842484</v>
      </c>
      <c r="AS223" s="32">
        <f>SUM(AD$10:AD223)</f>
        <v>13860.000000000002</v>
      </c>
      <c r="AT223" s="32">
        <f>SUM(AE$10:AE223)</f>
        <v>236083.75892605007</v>
      </c>
      <c r="AU223" s="32">
        <f>SUM(AF$10:AF223)</f>
        <v>-42000</v>
      </c>
      <c r="AW223" s="32">
        <f t="shared" si="92"/>
        <v>0</v>
      </c>
      <c r="AX223" s="32">
        <f t="shared" si="92"/>
        <v>0</v>
      </c>
      <c r="AY223" s="32">
        <f t="shared" si="92"/>
        <v>0</v>
      </c>
      <c r="AZ223" s="32">
        <f t="shared" si="92"/>
        <v>0</v>
      </c>
      <c r="BA223" s="32">
        <f t="shared" si="92"/>
        <v>42000</v>
      </c>
      <c r="BB223" s="32">
        <f t="shared" si="81"/>
        <v>0</v>
      </c>
      <c r="BC223" s="32"/>
    </row>
    <row r="224" spans="1:55" x14ac:dyDescent="0.25">
      <c r="A224" s="29">
        <v>214</v>
      </c>
      <c r="B224" s="32">
        <f t="shared" si="88"/>
        <v>0</v>
      </c>
      <c r="C224" s="32">
        <f t="shared" si="103"/>
        <v>0</v>
      </c>
      <c r="D224" s="32">
        <f t="shared" si="104"/>
        <v>0</v>
      </c>
      <c r="E224" s="32"/>
      <c r="F224" s="32">
        <f t="shared" si="89"/>
        <v>0</v>
      </c>
      <c r="G224" s="32"/>
      <c r="H224" s="32"/>
      <c r="I224" s="32"/>
      <c r="J224" s="32"/>
      <c r="K224" s="32"/>
      <c r="L224" s="32">
        <f t="shared" si="82"/>
        <v>0</v>
      </c>
      <c r="M224" s="32">
        <f t="shared" si="83"/>
        <v>0</v>
      </c>
      <c r="N224" s="80">
        <v>50710</v>
      </c>
      <c r="O224" s="39">
        <f t="shared" si="84"/>
        <v>0</v>
      </c>
      <c r="P224" s="39">
        <f t="shared" si="80"/>
        <v>0.03</v>
      </c>
      <c r="Q224" s="39">
        <f t="shared" si="90"/>
        <v>0</v>
      </c>
      <c r="R224" s="39">
        <f t="shared" si="93"/>
        <v>0</v>
      </c>
      <c r="S224" s="39">
        <f t="shared" si="99"/>
        <v>0</v>
      </c>
      <c r="T224" s="39">
        <f t="shared" si="97"/>
        <v>0</v>
      </c>
      <c r="U224" s="39">
        <f t="shared" si="100"/>
        <v>0.03</v>
      </c>
      <c r="V224" s="12"/>
      <c r="W224" s="32">
        <f t="shared" si="94"/>
        <v>0</v>
      </c>
      <c r="X224" s="32">
        <f t="shared" si="85"/>
        <v>42000</v>
      </c>
      <c r="Y224" s="32">
        <f t="shared" si="86"/>
        <v>42000</v>
      </c>
      <c r="Z224" s="32">
        <f t="shared" si="87"/>
        <v>42000</v>
      </c>
      <c r="AB224" s="32">
        <f t="shared" si="98"/>
        <v>0</v>
      </c>
      <c r="AC224" s="32">
        <f t="shared" si="91"/>
        <v>0</v>
      </c>
      <c r="AD224" s="32">
        <f t="shared" si="95"/>
        <v>0</v>
      </c>
      <c r="AE224" s="59">
        <f t="shared" si="96"/>
        <v>0</v>
      </c>
      <c r="AF224" s="32">
        <f t="shared" si="101"/>
        <v>0</v>
      </c>
      <c r="AG224" s="40" t="str">
        <f>IF(A224&gt;$D$6,"",SUM($AB$10:AE224)/($Y$10+Y224)*2/A224*12)</f>
        <v/>
      </c>
      <c r="AH224" s="40" t="str">
        <f>IF(A224&gt;$D$6,"",SUM($AF$10:AF224)/($Y$10+Y224)*2/A224*12)</f>
        <v/>
      </c>
      <c r="AI224" s="32">
        <f t="shared" si="102"/>
        <v>0</v>
      </c>
      <c r="AQ224" s="32">
        <f>SUM(AB$10:AB224)</f>
        <v>754616.07882335607</v>
      </c>
      <c r="AR224" s="32">
        <f>SUM(AC$10:AC224)</f>
        <v>-741728.78666842484</v>
      </c>
      <c r="AS224" s="32">
        <f>SUM(AD$10:AD224)</f>
        <v>13860.000000000002</v>
      </c>
      <c r="AT224" s="32">
        <f>SUM(AE$10:AE224)</f>
        <v>236083.75892605007</v>
      </c>
      <c r="AU224" s="32">
        <f>SUM(AF$10:AF224)</f>
        <v>-42000</v>
      </c>
      <c r="AW224" s="32">
        <f t="shared" si="92"/>
        <v>0</v>
      </c>
      <c r="AX224" s="32">
        <f t="shared" si="92"/>
        <v>0</v>
      </c>
      <c r="AY224" s="32">
        <f t="shared" si="92"/>
        <v>0</v>
      </c>
      <c r="AZ224" s="32">
        <f t="shared" si="92"/>
        <v>0</v>
      </c>
      <c r="BA224" s="32">
        <f t="shared" si="92"/>
        <v>42000</v>
      </c>
      <c r="BB224" s="32">
        <f t="shared" si="81"/>
        <v>0</v>
      </c>
      <c r="BC224" s="32"/>
    </row>
    <row r="225" spans="1:55" x14ac:dyDescent="0.25">
      <c r="A225" s="29">
        <v>215</v>
      </c>
      <c r="B225" s="32">
        <f t="shared" si="88"/>
        <v>0</v>
      </c>
      <c r="C225" s="32">
        <f t="shared" si="103"/>
        <v>0</v>
      </c>
      <c r="D225" s="32">
        <f t="shared" si="104"/>
        <v>0</v>
      </c>
      <c r="E225" s="32"/>
      <c r="F225" s="32">
        <f t="shared" si="89"/>
        <v>0</v>
      </c>
      <c r="G225" s="32"/>
      <c r="H225" s="32"/>
      <c r="I225" s="32"/>
      <c r="J225" s="32"/>
      <c r="K225" s="32"/>
      <c r="L225" s="32">
        <f t="shared" si="82"/>
        <v>0</v>
      </c>
      <c r="M225" s="32">
        <f t="shared" si="83"/>
        <v>0</v>
      </c>
      <c r="N225" s="80">
        <v>50740</v>
      </c>
      <c r="O225" s="39">
        <f t="shared" si="84"/>
        <v>0</v>
      </c>
      <c r="P225" s="39">
        <f t="shared" si="80"/>
        <v>0.03</v>
      </c>
      <c r="Q225" s="39">
        <f t="shared" si="90"/>
        <v>0</v>
      </c>
      <c r="R225" s="39">
        <f t="shared" si="93"/>
        <v>0</v>
      </c>
      <c r="S225" s="39">
        <f t="shared" si="99"/>
        <v>0</v>
      </c>
      <c r="T225" s="39">
        <f t="shared" si="97"/>
        <v>0</v>
      </c>
      <c r="U225" s="39">
        <f t="shared" si="100"/>
        <v>0.03</v>
      </c>
      <c r="V225" s="12"/>
      <c r="W225" s="32">
        <f t="shared" si="94"/>
        <v>0</v>
      </c>
      <c r="X225" s="32">
        <f t="shared" si="85"/>
        <v>42000</v>
      </c>
      <c r="Y225" s="32">
        <f t="shared" si="86"/>
        <v>42000</v>
      </c>
      <c r="Z225" s="32">
        <f t="shared" si="87"/>
        <v>42000</v>
      </c>
      <c r="AB225" s="32">
        <f t="shared" si="98"/>
        <v>0</v>
      </c>
      <c r="AC225" s="32">
        <f t="shared" si="91"/>
        <v>0</v>
      </c>
      <c r="AD225" s="32">
        <f t="shared" si="95"/>
        <v>0</v>
      </c>
      <c r="AE225" s="59">
        <f t="shared" si="96"/>
        <v>0</v>
      </c>
      <c r="AF225" s="32">
        <f t="shared" si="101"/>
        <v>0</v>
      </c>
      <c r="AG225" s="40" t="str">
        <f>IF(A225&gt;$D$6,"",SUM($AB$10:AE225)/($Y$10+Y225)*2/A225*12)</f>
        <v/>
      </c>
      <c r="AH225" s="40" t="str">
        <f>IF(A225&gt;$D$6,"",SUM($AF$10:AF225)/($Y$10+Y225)*2/A225*12)</f>
        <v/>
      </c>
      <c r="AI225" s="32">
        <f t="shared" si="102"/>
        <v>0</v>
      </c>
      <c r="AQ225" s="32">
        <f>SUM(AB$10:AB225)</f>
        <v>754616.07882335607</v>
      </c>
      <c r="AR225" s="32">
        <f>SUM(AC$10:AC225)</f>
        <v>-741728.78666842484</v>
      </c>
      <c r="AS225" s="32">
        <f>SUM(AD$10:AD225)</f>
        <v>13860.000000000002</v>
      </c>
      <c r="AT225" s="32">
        <f>SUM(AE$10:AE225)</f>
        <v>236083.75892605007</v>
      </c>
      <c r="AU225" s="32">
        <f>SUM(AF$10:AF225)</f>
        <v>-42000</v>
      </c>
      <c r="AW225" s="32">
        <f t="shared" si="92"/>
        <v>0</v>
      </c>
      <c r="AX225" s="32">
        <f t="shared" si="92"/>
        <v>0</v>
      </c>
      <c r="AY225" s="32">
        <f t="shared" si="92"/>
        <v>0</v>
      </c>
      <c r="AZ225" s="32">
        <f t="shared" si="92"/>
        <v>0</v>
      </c>
      <c r="BA225" s="32">
        <f t="shared" si="92"/>
        <v>42000</v>
      </c>
      <c r="BB225" s="32">
        <f t="shared" si="81"/>
        <v>0</v>
      </c>
      <c r="BC225" s="32"/>
    </row>
    <row r="226" spans="1:55" x14ac:dyDescent="0.25">
      <c r="A226" s="29">
        <v>216</v>
      </c>
      <c r="B226" s="32">
        <f t="shared" si="88"/>
        <v>0</v>
      </c>
      <c r="C226" s="32">
        <f t="shared" si="103"/>
        <v>0</v>
      </c>
      <c r="D226" s="32">
        <f t="shared" si="104"/>
        <v>0</v>
      </c>
      <c r="E226" s="32"/>
      <c r="F226" s="32">
        <f t="shared" si="89"/>
        <v>0</v>
      </c>
      <c r="G226" s="67">
        <f>IF(B226&gt;0,B226*$J$1,0)</f>
        <v>0</v>
      </c>
      <c r="H226" s="32"/>
      <c r="I226" s="32"/>
      <c r="J226" s="32"/>
      <c r="K226" s="32"/>
      <c r="L226" s="32">
        <f t="shared" si="82"/>
        <v>0</v>
      </c>
      <c r="M226" s="32">
        <f t="shared" si="83"/>
        <v>0</v>
      </c>
      <c r="N226" s="80">
        <v>50771</v>
      </c>
      <c r="O226" s="39">
        <f t="shared" si="84"/>
        <v>0</v>
      </c>
      <c r="P226" s="39">
        <f t="shared" si="80"/>
        <v>0.03</v>
      </c>
      <c r="Q226" s="39">
        <f t="shared" si="90"/>
        <v>0</v>
      </c>
      <c r="R226" s="39">
        <f t="shared" si="93"/>
        <v>0</v>
      </c>
      <c r="S226" s="39">
        <f t="shared" si="99"/>
        <v>0</v>
      </c>
      <c r="T226" s="39">
        <f t="shared" si="97"/>
        <v>0</v>
      </c>
      <c r="U226" s="39">
        <f t="shared" si="100"/>
        <v>0.03</v>
      </c>
      <c r="V226" s="12"/>
      <c r="W226" s="32">
        <f t="shared" si="94"/>
        <v>0</v>
      </c>
      <c r="X226" s="32">
        <f t="shared" si="85"/>
        <v>42000</v>
      </c>
      <c r="Y226" s="32">
        <f t="shared" si="86"/>
        <v>42000</v>
      </c>
      <c r="Z226" s="32">
        <f t="shared" si="87"/>
        <v>42000</v>
      </c>
      <c r="AB226" s="32">
        <f t="shared" si="98"/>
        <v>0</v>
      </c>
      <c r="AC226" s="32">
        <f t="shared" si="91"/>
        <v>0</v>
      </c>
      <c r="AD226" s="32">
        <f t="shared" si="95"/>
        <v>0</v>
      </c>
      <c r="AE226" s="59">
        <f t="shared" si="96"/>
        <v>0</v>
      </c>
      <c r="AF226" s="32">
        <f t="shared" si="101"/>
        <v>0</v>
      </c>
      <c r="AG226" s="40" t="str">
        <f>IF(A226&gt;$D$6,"",SUM($AB$10:AE226)/($Y$10+Y226)*2/A226*12)</f>
        <v/>
      </c>
      <c r="AH226" s="40" t="str">
        <f>IF(A226&gt;$D$6,"",SUM($AF$10:AF226)/($Y$10+Y226)*2/A226*12)</f>
        <v/>
      </c>
      <c r="AI226" s="32">
        <f t="shared" si="102"/>
        <v>0</v>
      </c>
      <c r="AQ226" s="32">
        <f>SUM(AB$10:AB226)</f>
        <v>754616.07882335607</v>
      </c>
      <c r="AR226" s="32">
        <f>SUM(AC$10:AC226)</f>
        <v>-741728.78666842484</v>
      </c>
      <c r="AS226" s="32">
        <f>SUM(AD$10:AD226)</f>
        <v>13860.000000000002</v>
      </c>
      <c r="AT226" s="32">
        <f>SUM(AE$10:AE226)</f>
        <v>236083.75892605007</v>
      </c>
      <c r="AU226" s="32">
        <f>SUM(AF$10:AF226)</f>
        <v>-42000</v>
      </c>
      <c r="AW226" s="32">
        <f t="shared" si="92"/>
        <v>0</v>
      </c>
      <c r="AX226" s="32">
        <f t="shared" si="92"/>
        <v>0</v>
      </c>
      <c r="AY226" s="32">
        <f t="shared" si="92"/>
        <v>0</v>
      </c>
      <c r="AZ226" s="32">
        <f t="shared" si="92"/>
        <v>0</v>
      </c>
      <c r="BA226" s="32">
        <f t="shared" si="92"/>
        <v>42000</v>
      </c>
      <c r="BB226" s="32">
        <f t="shared" si="81"/>
        <v>0</v>
      </c>
      <c r="BC226" s="32"/>
    </row>
    <row r="227" spans="1:55" x14ac:dyDescent="0.25">
      <c r="A227" s="29">
        <v>217</v>
      </c>
      <c r="B227" s="32">
        <f t="shared" si="88"/>
        <v>0</v>
      </c>
      <c r="C227" s="32">
        <f t="shared" si="103"/>
        <v>0</v>
      </c>
      <c r="D227" s="32">
        <f t="shared" si="104"/>
        <v>0</v>
      </c>
      <c r="E227" s="32"/>
      <c r="F227" s="32">
        <f t="shared" si="89"/>
        <v>0</v>
      </c>
      <c r="G227" s="32"/>
      <c r="H227" s="32"/>
      <c r="I227" s="32"/>
      <c r="J227" s="32"/>
      <c r="K227" s="32"/>
      <c r="L227" s="32">
        <f t="shared" si="82"/>
        <v>0</v>
      </c>
      <c r="M227" s="32">
        <f t="shared" si="83"/>
        <v>0</v>
      </c>
      <c r="N227" s="80">
        <v>50802</v>
      </c>
      <c r="O227" s="39">
        <f t="shared" si="84"/>
        <v>0</v>
      </c>
      <c r="P227" s="39">
        <f t="shared" si="80"/>
        <v>0.03</v>
      </c>
      <c r="Q227" s="39">
        <f t="shared" si="90"/>
        <v>0</v>
      </c>
      <c r="R227" s="39">
        <f t="shared" si="93"/>
        <v>0</v>
      </c>
      <c r="S227" s="39">
        <f t="shared" si="99"/>
        <v>0</v>
      </c>
      <c r="T227" s="39">
        <f t="shared" si="97"/>
        <v>0</v>
      </c>
      <c r="U227" s="39">
        <f t="shared" si="100"/>
        <v>0.03</v>
      </c>
      <c r="V227" s="12"/>
      <c r="W227" s="32">
        <f t="shared" si="94"/>
        <v>0</v>
      </c>
      <c r="X227" s="32">
        <f t="shared" si="85"/>
        <v>42000</v>
      </c>
      <c r="Y227" s="32">
        <f t="shared" si="86"/>
        <v>42000</v>
      </c>
      <c r="Z227" s="32">
        <f t="shared" si="87"/>
        <v>42000</v>
      </c>
      <c r="AB227" s="32">
        <f t="shared" si="98"/>
        <v>0</v>
      </c>
      <c r="AC227" s="32">
        <f t="shared" si="91"/>
        <v>0</v>
      </c>
      <c r="AD227" s="32">
        <f t="shared" si="95"/>
        <v>0</v>
      </c>
      <c r="AE227" s="59">
        <f t="shared" si="96"/>
        <v>0</v>
      </c>
      <c r="AF227" s="32">
        <f t="shared" si="101"/>
        <v>0</v>
      </c>
      <c r="AG227" s="40" t="str">
        <f>IF(A227&gt;$D$6,"",SUM($AB$10:AE227)/($Y$10+Y227)*2/A227*12)</f>
        <v/>
      </c>
      <c r="AH227" s="40" t="str">
        <f>IF(A227&gt;$D$6,"",SUM($AF$10:AF227)/($Y$10+Y227)*2/A227*12)</f>
        <v/>
      </c>
      <c r="AI227" s="32">
        <f t="shared" si="102"/>
        <v>0</v>
      </c>
      <c r="AQ227" s="32">
        <f>SUM(AB$10:AB227)</f>
        <v>754616.07882335607</v>
      </c>
      <c r="AR227" s="32">
        <f>SUM(AC$10:AC227)</f>
        <v>-741728.78666842484</v>
      </c>
      <c r="AS227" s="32">
        <f>SUM(AD$10:AD227)</f>
        <v>13860.000000000002</v>
      </c>
      <c r="AT227" s="32">
        <f>SUM(AE$10:AE227)</f>
        <v>236083.75892605007</v>
      </c>
      <c r="AU227" s="32">
        <f>SUM(AF$10:AF227)</f>
        <v>-42000</v>
      </c>
      <c r="AW227" s="32">
        <f t="shared" si="92"/>
        <v>0</v>
      </c>
      <c r="AX227" s="32">
        <f t="shared" si="92"/>
        <v>0</v>
      </c>
      <c r="AY227" s="32">
        <f t="shared" si="92"/>
        <v>0</v>
      </c>
      <c r="AZ227" s="32">
        <f t="shared" si="92"/>
        <v>0</v>
      </c>
      <c r="BA227" s="32">
        <f t="shared" si="92"/>
        <v>42000</v>
      </c>
      <c r="BB227" s="32">
        <f t="shared" si="81"/>
        <v>0</v>
      </c>
      <c r="BC227" s="32"/>
    </row>
    <row r="228" spans="1:55" x14ac:dyDescent="0.25">
      <c r="A228" s="29">
        <v>218</v>
      </c>
      <c r="B228" s="32">
        <f t="shared" si="88"/>
        <v>0</v>
      </c>
      <c r="C228" s="32">
        <f t="shared" si="103"/>
        <v>0</v>
      </c>
      <c r="D228" s="32">
        <f t="shared" si="104"/>
        <v>0</v>
      </c>
      <c r="E228" s="32"/>
      <c r="F228" s="32">
        <f t="shared" si="89"/>
        <v>0</v>
      </c>
      <c r="G228" s="32"/>
      <c r="H228" s="32"/>
      <c r="I228" s="32"/>
      <c r="J228" s="32"/>
      <c r="K228" s="32"/>
      <c r="L228" s="32">
        <f t="shared" si="82"/>
        <v>0</v>
      </c>
      <c r="M228" s="32">
        <f t="shared" si="83"/>
        <v>0</v>
      </c>
      <c r="N228" s="80">
        <v>50830</v>
      </c>
      <c r="O228" s="39">
        <f t="shared" si="84"/>
        <v>0</v>
      </c>
      <c r="P228" s="39">
        <f t="shared" si="80"/>
        <v>0.03</v>
      </c>
      <c r="Q228" s="39">
        <f t="shared" si="90"/>
        <v>0</v>
      </c>
      <c r="R228" s="39">
        <f t="shared" si="93"/>
        <v>0</v>
      </c>
      <c r="S228" s="39">
        <f t="shared" si="99"/>
        <v>0</v>
      </c>
      <c r="T228" s="39">
        <f t="shared" si="97"/>
        <v>0</v>
      </c>
      <c r="U228" s="39">
        <f t="shared" si="100"/>
        <v>0.03</v>
      </c>
      <c r="V228" s="12"/>
      <c r="W228" s="32">
        <f t="shared" si="94"/>
        <v>0</v>
      </c>
      <c r="X228" s="32">
        <f t="shared" si="85"/>
        <v>42000</v>
      </c>
      <c r="Y228" s="32">
        <f t="shared" si="86"/>
        <v>42000</v>
      </c>
      <c r="Z228" s="32">
        <f t="shared" si="87"/>
        <v>42000</v>
      </c>
      <c r="AB228" s="32">
        <f t="shared" si="98"/>
        <v>0</v>
      </c>
      <c r="AC228" s="32">
        <f t="shared" si="91"/>
        <v>0</v>
      </c>
      <c r="AD228" s="32">
        <f t="shared" si="95"/>
        <v>0</v>
      </c>
      <c r="AE228" s="59">
        <f t="shared" si="96"/>
        <v>0</v>
      </c>
      <c r="AF228" s="32">
        <f t="shared" si="101"/>
        <v>0</v>
      </c>
      <c r="AG228" s="40" t="str">
        <f>IF(A228&gt;$D$6,"",SUM($AB$10:AE228)/($Y$10+Y228)*2/A228*12)</f>
        <v/>
      </c>
      <c r="AH228" s="40" t="str">
        <f>IF(A228&gt;$D$6,"",SUM($AF$10:AF228)/($Y$10+Y228)*2/A228*12)</f>
        <v/>
      </c>
      <c r="AI228" s="32">
        <f t="shared" si="102"/>
        <v>0</v>
      </c>
      <c r="AQ228" s="32">
        <f>SUM(AB$10:AB228)</f>
        <v>754616.07882335607</v>
      </c>
      <c r="AR228" s="32">
        <f>SUM(AC$10:AC228)</f>
        <v>-741728.78666842484</v>
      </c>
      <c r="AS228" s="32">
        <f>SUM(AD$10:AD228)</f>
        <v>13860.000000000002</v>
      </c>
      <c r="AT228" s="32">
        <f>SUM(AE$10:AE228)</f>
        <v>236083.75892605007</v>
      </c>
      <c r="AU228" s="32">
        <f>SUM(AF$10:AF228)</f>
        <v>-42000</v>
      </c>
      <c r="AW228" s="32">
        <f t="shared" si="92"/>
        <v>0</v>
      </c>
      <c r="AX228" s="32">
        <f t="shared" si="92"/>
        <v>0</v>
      </c>
      <c r="AY228" s="32">
        <f t="shared" si="92"/>
        <v>0</v>
      </c>
      <c r="AZ228" s="32">
        <f t="shared" si="92"/>
        <v>0</v>
      </c>
      <c r="BA228" s="32">
        <f t="shared" si="92"/>
        <v>42000</v>
      </c>
      <c r="BB228" s="32">
        <f t="shared" si="81"/>
        <v>0</v>
      </c>
      <c r="BC228" s="32"/>
    </row>
    <row r="229" spans="1:55" x14ac:dyDescent="0.25">
      <c r="A229" s="29">
        <v>219</v>
      </c>
      <c r="B229" s="32">
        <f t="shared" si="88"/>
        <v>0</v>
      </c>
      <c r="C229" s="32">
        <f t="shared" si="103"/>
        <v>0</v>
      </c>
      <c r="D229" s="32">
        <f t="shared" si="104"/>
        <v>0</v>
      </c>
      <c r="E229" s="32"/>
      <c r="F229" s="32">
        <f t="shared" si="89"/>
        <v>0</v>
      </c>
      <c r="G229" s="32"/>
      <c r="H229" s="32"/>
      <c r="I229" s="32"/>
      <c r="J229" s="32"/>
      <c r="K229" s="32"/>
      <c r="L229" s="32">
        <f t="shared" si="82"/>
        <v>0</v>
      </c>
      <c r="M229" s="32">
        <f t="shared" si="83"/>
        <v>0</v>
      </c>
      <c r="N229" s="80">
        <v>50861</v>
      </c>
      <c r="O229" s="39">
        <f t="shared" si="84"/>
        <v>0</v>
      </c>
      <c r="P229" s="39">
        <f t="shared" si="80"/>
        <v>0.03</v>
      </c>
      <c r="Q229" s="39">
        <f t="shared" si="90"/>
        <v>0</v>
      </c>
      <c r="R229" s="39">
        <f t="shared" si="93"/>
        <v>0</v>
      </c>
      <c r="S229" s="39">
        <f t="shared" si="99"/>
        <v>0</v>
      </c>
      <c r="T229" s="39">
        <f t="shared" si="97"/>
        <v>0</v>
      </c>
      <c r="U229" s="39">
        <f t="shared" si="100"/>
        <v>0.03</v>
      </c>
      <c r="V229" s="12"/>
      <c r="W229" s="32">
        <f t="shared" si="94"/>
        <v>0</v>
      </c>
      <c r="X229" s="32">
        <f t="shared" si="85"/>
        <v>42000</v>
      </c>
      <c r="Y229" s="32">
        <f t="shared" si="86"/>
        <v>42000</v>
      </c>
      <c r="Z229" s="32">
        <f t="shared" si="87"/>
        <v>42000</v>
      </c>
      <c r="AB229" s="32">
        <f t="shared" si="98"/>
        <v>0</v>
      </c>
      <c r="AC229" s="32">
        <f t="shared" si="91"/>
        <v>0</v>
      </c>
      <c r="AD229" s="32">
        <f t="shared" si="95"/>
        <v>0</v>
      </c>
      <c r="AE229" s="59">
        <f t="shared" si="96"/>
        <v>0</v>
      </c>
      <c r="AF229" s="32">
        <f t="shared" si="101"/>
        <v>0</v>
      </c>
      <c r="AG229" s="40" t="str">
        <f>IF(A229&gt;$D$6,"",SUM($AB$10:AE229)/($Y$10+Y229)*2/A229*12)</f>
        <v/>
      </c>
      <c r="AH229" s="40" t="str">
        <f>IF(A229&gt;$D$6,"",SUM($AF$10:AF229)/($Y$10+Y229)*2/A229*12)</f>
        <v/>
      </c>
      <c r="AI229" s="32">
        <f t="shared" si="102"/>
        <v>0</v>
      </c>
      <c r="AQ229" s="32">
        <f>SUM(AB$10:AB229)</f>
        <v>754616.07882335607</v>
      </c>
      <c r="AR229" s="32">
        <f>SUM(AC$10:AC229)</f>
        <v>-741728.78666842484</v>
      </c>
      <c r="AS229" s="32">
        <f>SUM(AD$10:AD229)</f>
        <v>13860.000000000002</v>
      </c>
      <c r="AT229" s="32">
        <f>SUM(AE$10:AE229)</f>
        <v>236083.75892605007</v>
      </c>
      <c r="AU229" s="32">
        <f>SUM(AF$10:AF229)</f>
        <v>-42000</v>
      </c>
      <c r="AW229" s="32">
        <f t="shared" si="92"/>
        <v>0</v>
      </c>
      <c r="AX229" s="32">
        <f t="shared" si="92"/>
        <v>0</v>
      </c>
      <c r="AY229" s="32">
        <f t="shared" si="92"/>
        <v>0</v>
      </c>
      <c r="AZ229" s="32">
        <f t="shared" si="92"/>
        <v>0</v>
      </c>
      <c r="BA229" s="32">
        <f t="shared" si="92"/>
        <v>42000</v>
      </c>
      <c r="BB229" s="32">
        <f t="shared" si="81"/>
        <v>0</v>
      </c>
      <c r="BC229" s="32"/>
    </row>
    <row r="230" spans="1:55" x14ac:dyDescent="0.25">
      <c r="A230" s="29">
        <v>220</v>
      </c>
      <c r="B230" s="32">
        <f t="shared" si="88"/>
        <v>0</v>
      </c>
      <c r="C230" s="32">
        <f t="shared" si="103"/>
        <v>0</v>
      </c>
      <c r="D230" s="32">
        <f t="shared" si="104"/>
        <v>0</v>
      </c>
      <c r="E230" s="32"/>
      <c r="F230" s="32">
        <f t="shared" si="89"/>
        <v>0</v>
      </c>
      <c r="G230" s="32"/>
      <c r="H230" s="32"/>
      <c r="I230" s="32"/>
      <c r="J230" s="32"/>
      <c r="K230" s="32"/>
      <c r="L230" s="32">
        <f t="shared" si="82"/>
        <v>0</v>
      </c>
      <c r="M230" s="32">
        <f t="shared" si="83"/>
        <v>0</v>
      </c>
      <c r="N230" s="80">
        <v>50891</v>
      </c>
      <c r="O230" s="39">
        <f t="shared" si="84"/>
        <v>0</v>
      </c>
      <c r="P230" s="39">
        <f t="shared" si="80"/>
        <v>0.03</v>
      </c>
      <c r="Q230" s="39">
        <f t="shared" si="90"/>
        <v>0</v>
      </c>
      <c r="R230" s="39">
        <f t="shared" si="93"/>
        <v>0</v>
      </c>
      <c r="S230" s="39">
        <f t="shared" si="99"/>
        <v>0</v>
      </c>
      <c r="T230" s="39">
        <f t="shared" si="97"/>
        <v>0</v>
      </c>
      <c r="U230" s="39">
        <f t="shared" si="100"/>
        <v>0.03</v>
      </c>
      <c r="V230" s="12"/>
      <c r="W230" s="32">
        <f t="shared" si="94"/>
        <v>0</v>
      </c>
      <c r="X230" s="32">
        <f t="shared" si="85"/>
        <v>42000</v>
      </c>
      <c r="Y230" s="32">
        <f t="shared" si="86"/>
        <v>42000</v>
      </c>
      <c r="Z230" s="32">
        <f t="shared" si="87"/>
        <v>42000</v>
      </c>
      <c r="AB230" s="32">
        <f t="shared" si="98"/>
        <v>0</v>
      </c>
      <c r="AC230" s="32">
        <f t="shared" si="91"/>
        <v>0</v>
      </c>
      <c r="AD230" s="32">
        <f t="shared" si="95"/>
        <v>0</v>
      </c>
      <c r="AE230" s="59">
        <f t="shared" si="96"/>
        <v>0</v>
      </c>
      <c r="AF230" s="32">
        <f t="shared" si="101"/>
        <v>0</v>
      </c>
      <c r="AG230" s="40" t="str">
        <f>IF(A230&gt;$D$6,"",SUM($AB$10:AE230)/($Y$10+Y230)*2/A230*12)</f>
        <v/>
      </c>
      <c r="AH230" s="40" t="str">
        <f>IF(A230&gt;$D$6,"",SUM($AF$10:AF230)/($Y$10+Y230)*2/A230*12)</f>
        <v/>
      </c>
      <c r="AI230" s="32">
        <f t="shared" si="102"/>
        <v>0</v>
      </c>
      <c r="AQ230" s="32">
        <f>SUM(AB$10:AB230)</f>
        <v>754616.07882335607</v>
      </c>
      <c r="AR230" s="32">
        <f>SUM(AC$10:AC230)</f>
        <v>-741728.78666842484</v>
      </c>
      <c r="AS230" s="32">
        <f>SUM(AD$10:AD230)</f>
        <v>13860.000000000002</v>
      </c>
      <c r="AT230" s="32">
        <f>SUM(AE$10:AE230)</f>
        <v>236083.75892605007</v>
      </c>
      <c r="AU230" s="32">
        <f>SUM(AF$10:AF230)</f>
        <v>-42000</v>
      </c>
      <c r="AW230" s="32">
        <f t="shared" si="92"/>
        <v>0</v>
      </c>
      <c r="AX230" s="32">
        <f t="shared" si="92"/>
        <v>0</v>
      </c>
      <c r="AY230" s="32">
        <f t="shared" si="92"/>
        <v>0</v>
      </c>
      <c r="AZ230" s="32">
        <f t="shared" si="92"/>
        <v>0</v>
      </c>
      <c r="BA230" s="32">
        <f t="shared" si="92"/>
        <v>42000</v>
      </c>
      <c r="BB230" s="32">
        <f t="shared" si="81"/>
        <v>0</v>
      </c>
      <c r="BC230" s="32"/>
    </row>
    <row r="231" spans="1:55" x14ac:dyDescent="0.25">
      <c r="A231" s="29">
        <v>221</v>
      </c>
      <c r="B231" s="32">
        <f t="shared" si="88"/>
        <v>0</v>
      </c>
      <c r="C231" s="32">
        <f t="shared" si="103"/>
        <v>0</v>
      </c>
      <c r="D231" s="32">
        <f t="shared" si="104"/>
        <v>0</v>
      </c>
      <c r="E231" s="32"/>
      <c r="F231" s="32">
        <f t="shared" si="89"/>
        <v>0</v>
      </c>
      <c r="G231" s="32"/>
      <c r="H231" s="32"/>
      <c r="I231" s="32"/>
      <c r="J231" s="32"/>
      <c r="K231" s="32"/>
      <c r="L231" s="32">
        <f t="shared" si="82"/>
        <v>0</v>
      </c>
      <c r="M231" s="32">
        <f t="shared" si="83"/>
        <v>0</v>
      </c>
      <c r="N231" s="80">
        <v>50922</v>
      </c>
      <c r="O231" s="39">
        <f t="shared" si="84"/>
        <v>0</v>
      </c>
      <c r="P231" s="39">
        <f t="shared" si="80"/>
        <v>0.03</v>
      </c>
      <c r="Q231" s="39">
        <f t="shared" si="90"/>
        <v>0</v>
      </c>
      <c r="R231" s="39">
        <f t="shared" si="93"/>
        <v>0</v>
      </c>
      <c r="S231" s="39">
        <f t="shared" si="99"/>
        <v>0</v>
      </c>
      <c r="T231" s="39">
        <f t="shared" si="97"/>
        <v>0</v>
      </c>
      <c r="U231" s="39">
        <f t="shared" si="100"/>
        <v>0.03</v>
      </c>
      <c r="V231" s="12"/>
      <c r="W231" s="32">
        <f t="shared" si="94"/>
        <v>0</v>
      </c>
      <c r="X231" s="32">
        <f t="shared" si="85"/>
        <v>42000</v>
      </c>
      <c r="Y231" s="32">
        <f t="shared" si="86"/>
        <v>42000</v>
      </c>
      <c r="Z231" s="32">
        <f t="shared" si="87"/>
        <v>42000</v>
      </c>
      <c r="AB231" s="32">
        <f t="shared" si="98"/>
        <v>0</v>
      </c>
      <c r="AC231" s="32">
        <f t="shared" si="91"/>
        <v>0</v>
      </c>
      <c r="AD231" s="32">
        <f t="shared" si="95"/>
        <v>0</v>
      </c>
      <c r="AE231" s="59">
        <f t="shared" si="96"/>
        <v>0</v>
      </c>
      <c r="AF231" s="32">
        <f t="shared" si="101"/>
        <v>0</v>
      </c>
      <c r="AG231" s="40" t="str">
        <f>IF(A231&gt;$D$6,"",SUM($AB$10:AE231)/($Y$10+Y231)*2/A231*12)</f>
        <v/>
      </c>
      <c r="AH231" s="40" t="str">
        <f>IF(A231&gt;$D$6,"",SUM($AF$10:AF231)/($Y$10+Y231)*2/A231*12)</f>
        <v/>
      </c>
      <c r="AI231" s="32">
        <f t="shared" si="102"/>
        <v>0</v>
      </c>
      <c r="AQ231" s="32">
        <f>SUM(AB$10:AB231)</f>
        <v>754616.07882335607</v>
      </c>
      <c r="AR231" s="32">
        <f>SUM(AC$10:AC231)</f>
        <v>-741728.78666842484</v>
      </c>
      <c r="AS231" s="32">
        <f>SUM(AD$10:AD231)</f>
        <v>13860.000000000002</v>
      </c>
      <c r="AT231" s="32">
        <f>SUM(AE$10:AE231)</f>
        <v>236083.75892605007</v>
      </c>
      <c r="AU231" s="32">
        <f>SUM(AF$10:AF231)</f>
        <v>-42000</v>
      </c>
      <c r="AW231" s="32">
        <f t="shared" si="92"/>
        <v>0</v>
      </c>
      <c r="AX231" s="32">
        <f t="shared" si="92"/>
        <v>0</v>
      </c>
      <c r="AY231" s="32">
        <f t="shared" si="92"/>
        <v>0</v>
      </c>
      <c r="AZ231" s="32">
        <f t="shared" si="92"/>
        <v>0</v>
      </c>
      <c r="BA231" s="32">
        <f t="shared" si="92"/>
        <v>42000</v>
      </c>
      <c r="BB231" s="32">
        <f t="shared" si="81"/>
        <v>0</v>
      </c>
      <c r="BC231" s="32"/>
    </row>
    <row r="232" spans="1:55" x14ac:dyDescent="0.25">
      <c r="A232" s="29">
        <v>222</v>
      </c>
      <c r="B232" s="32">
        <f t="shared" si="88"/>
        <v>0</v>
      </c>
      <c r="C232" s="32">
        <f t="shared" si="103"/>
        <v>0</v>
      </c>
      <c r="D232" s="32">
        <f t="shared" si="104"/>
        <v>0</v>
      </c>
      <c r="E232" s="32"/>
      <c r="F232" s="32">
        <f t="shared" si="89"/>
        <v>0</v>
      </c>
      <c r="G232" s="32"/>
      <c r="H232" s="32"/>
      <c r="I232" s="32"/>
      <c r="J232" s="32"/>
      <c r="K232" s="32"/>
      <c r="L232" s="32">
        <f t="shared" si="82"/>
        <v>0</v>
      </c>
      <c r="M232" s="32">
        <f t="shared" si="83"/>
        <v>0</v>
      </c>
      <c r="N232" s="80">
        <v>50952</v>
      </c>
      <c r="O232" s="39">
        <f t="shared" si="84"/>
        <v>0</v>
      </c>
      <c r="P232" s="39">
        <f t="shared" si="80"/>
        <v>0.03</v>
      </c>
      <c r="Q232" s="39">
        <f t="shared" si="90"/>
        <v>0</v>
      </c>
      <c r="R232" s="39">
        <f t="shared" si="93"/>
        <v>0</v>
      </c>
      <c r="S232" s="39">
        <f t="shared" si="99"/>
        <v>0</v>
      </c>
      <c r="T232" s="39">
        <f t="shared" si="97"/>
        <v>0</v>
      </c>
      <c r="U232" s="39">
        <f t="shared" si="100"/>
        <v>0.03</v>
      </c>
      <c r="V232" s="12"/>
      <c r="W232" s="32">
        <f t="shared" si="94"/>
        <v>0</v>
      </c>
      <c r="X232" s="32">
        <f t="shared" si="85"/>
        <v>42000</v>
      </c>
      <c r="Y232" s="32">
        <f t="shared" si="86"/>
        <v>42000</v>
      </c>
      <c r="Z232" s="32">
        <f t="shared" si="87"/>
        <v>42000</v>
      </c>
      <c r="AB232" s="32">
        <f t="shared" si="98"/>
        <v>0</v>
      </c>
      <c r="AC232" s="32">
        <f t="shared" si="91"/>
        <v>0</v>
      </c>
      <c r="AD232" s="32">
        <f t="shared" si="95"/>
        <v>0</v>
      </c>
      <c r="AE232" s="59">
        <f t="shared" si="96"/>
        <v>0</v>
      </c>
      <c r="AF232" s="32">
        <f t="shared" si="101"/>
        <v>0</v>
      </c>
      <c r="AG232" s="40" t="str">
        <f>IF(A232&gt;$D$6,"",SUM($AB$10:AE232)/($Y$10+Y232)*2/A232*12)</f>
        <v/>
      </c>
      <c r="AH232" s="40" t="str">
        <f>IF(A232&gt;$D$6,"",SUM($AF$10:AF232)/($Y$10+Y232)*2/A232*12)</f>
        <v/>
      </c>
      <c r="AI232" s="32">
        <f t="shared" si="102"/>
        <v>0</v>
      </c>
      <c r="AQ232" s="32">
        <f>SUM(AB$10:AB232)</f>
        <v>754616.07882335607</v>
      </c>
      <c r="AR232" s="32">
        <f>SUM(AC$10:AC232)</f>
        <v>-741728.78666842484</v>
      </c>
      <c r="AS232" s="32">
        <f>SUM(AD$10:AD232)</f>
        <v>13860.000000000002</v>
      </c>
      <c r="AT232" s="32">
        <f>SUM(AE$10:AE232)</f>
        <v>236083.75892605007</v>
      </c>
      <c r="AU232" s="32">
        <f>SUM(AF$10:AF232)</f>
        <v>-42000</v>
      </c>
      <c r="AW232" s="32">
        <f t="shared" si="92"/>
        <v>0</v>
      </c>
      <c r="AX232" s="32">
        <f t="shared" si="92"/>
        <v>0</v>
      </c>
      <c r="AY232" s="32">
        <f t="shared" si="92"/>
        <v>0</v>
      </c>
      <c r="AZ232" s="32">
        <f t="shared" si="92"/>
        <v>0</v>
      </c>
      <c r="BA232" s="32">
        <f t="shared" si="92"/>
        <v>42000</v>
      </c>
      <c r="BB232" s="32">
        <f t="shared" si="81"/>
        <v>0</v>
      </c>
      <c r="BC232" s="32"/>
    </row>
    <row r="233" spans="1:55" x14ac:dyDescent="0.25">
      <c r="A233" s="29">
        <v>223</v>
      </c>
      <c r="B233" s="32">
        <f t="shared" si="88"/>
        <v>0</v>
      </c>
      <c r="C233" s="32">
        <f t="shared" si="103"/>
        <v>0</v>
      </c>
      <c r="D233" s="32">
        <f t="shared" si="104"/>
        <v>0</v>
      </c>
      <c r="E233" s="32"/>
      <c r="F233" s="32">
        <f t="shared" si="89"/>
        <v>0</v>
      </c>
      <c r="G233" s="32"/>
      <c r="H233" s="32"/>
      <c r="I233" s="32"/>
      <c r="J233" s="32"/>
      <c r="K233" s="32"/>
      <c r="L233" s="32">
        <f t="shared" si="82"/>
        <v>0</v>
      </c>
      <c r="M233" s="32">
        <f t="shared" si="83"/>
        <v>0</v>
      </c>
      <c r="N233" s="80">
        <v>50983</v>
      </c>
      <c r="O233" s="39">
        <f t="shared" si="84"/>
        <v>0</v>
      </c>
      <c r="P233" s="39">
        <f t="shared" si="80"/>
        <v>0.03</v>
      </c>
      <c r="Q233" s="39">
        <f t="shared" si="90"/>
        <v>0</v>
      </c>
      <c r="R233" s="39">
        <f t="shared" si="93"/>
        <v>0</v>
      </c>
      <c r="S233" s="39">
        <f t="shared" si="99"/>
        <v>0</v>
      </c>
      <c r="T233" s="39">
        <f t="shared" si="97"/>
        <v>0</v>
      </c>
      <c r="U233" s="39">
        <f t="shared" si="100"/>
        <v>0.03</v>
      </c>
      <c r="V233" s="12"/>
      <c r="W233" s="32">
        <f t="shared" si="94"/>
        <v>0</v>
      </c>
      <c r="X233" s="32">
        <f t="shared" si="85"/>
        <v>42000</v>
      </c>
      <c r="Y233" s="32">
        <f t="shared" si="86"/>
        <v>42000</v>
      </c>
      <c r="Z233" s="32">
        <f t="shared" si="87"/>
        <v>42000</v>
      </c>
      <c r="AB233" s="32">
        <f t="shared" si="98"/>
        <v>0</v>
      </c>
      <c r="AC233" s="32">
        <f t="shared" si="91"/>
        <v>0</v>
      </c>
      <c r="AD233" s="32">
        <f t="shared" si="95"/>
        <v>0</v>
      </c>
      <c r="AE233" s="59">
        <f t="shared" si="96"/>
        <v>0</v>
      </c>
      <c r="AF233" s="32">
        <f t="shared" si="101"/>
        <v>0</v>
      </c>
      <c r="AG233" s="40" t="str">
        <f>IF(A233&gt;$D$6,"",SUM($AB$10:AE233)/($Y$10+Y233)*2/A233*12)</f>
        <v/>
      </c>
      <c r="AH233" s="40" t="str">
        <f>IF(A233&gt;$D$6,"",SUM($AF$10:AF233)/($Y$10+Y233)*2/A233*12)</f>
        <v/>
      </c>
      <c r="AI233" s="32">
        <f t="shared" si="102"/>
        <v>0</v>
      </c>
      <c r="AQ233" s="32">
        <f>SUM(AB$10:AB233)</f>
        <v>754616.07882335607</v>
      </c>
      <c r="AR233" s="32">
        <f>SUM(AC$10:AC233)</f>
        <v>-741728.78666842484</v>
      </c>
      <c r="AS233" s="32">
        <f>SUM(AD$10:AD233)</f>
        <v>13860.000000000002</v>
      </c>
      <c r="AT233" s="32">
        <f>SUM(AE$10:AE233)</f>
        <v>236083.75892605007</v>
      </c>
      <c r="AU233" s="32">
        <f>SUM(AF$10:AF233)</f>
        <v>-42000</v>
      </c>
      <c r="AW233" s="32">
        <f t="shared" si="92"/>
        <v>0</v>
      </c>
      <c r="AX233" s="32">
        <f t="shared" si="92"/>
        <v>0</v>
      </c>
      <c r="AY233" s="32">
        <f t="shared" si="92"/>
        <v>0</v>
      </c>
      <c r="AZ233" s="32">
        <f t="shared" si="92"/>
        <v>0</v>
      </c>
      <c r="BA233" s="32">
        <f t="shared" si="92"/>
        <v>42000</v>
      </c>
      <c r="BB233" s="32">
        <f t="shared" si="81"/>
        <v>0</v>
      </c>
      <c r="BC233" s="32"/>
    </row>
    <row r="234" spans="1:55" x14ac:dyDescent="0.25">
      <c r="A234" s="29">
        <v>224</v>
      </c>
      <c r="B234" s="32">
        <f t="shared" si="88"/>
        <v>0</v>
      </c>
      <c r="C234" s="32">
        <f t="shared" si="103"/>
        <v>0</v>
      </c>
      <c r="D234" s="32">
        <f t="shared" si="104"/>
        <v>0</v>
      </c>
      <c r="E234" s="32"/>
      <c r="F234" s="32">
        <f t="shared" si="89"/>
        <v>0</v>
      </c>
      <c r="G234" s="32"/>
      <c r="H234" s="32"/>
      <c r="I234" s="32"/>
      <c r="J234" s="32"/>
      <c r="K234" s="32"/>
      <c r="L234" s="32">
        <f t="shared" si="82"/>
        <v>0</v>
      </c>
      <c r="M234" s="32">
        <f t="shared" si="83"/>
        <v>0</v>
      </c>
      <c r="N234" s="80">
        <v>51014</v>
      </c>
      <c r="O234" s="39">
        <f t="shared" si="84"/>
        <v>0</v>
      </c>
      <c r="P234" s="39">
        <f t="shared" ref="P234:P250" si="105">SUM(Q234:U234)</f>
        <v>0.03</v>
      </c>
      <c r="Q234" s="39">
        <f t="shared" si="90"/>
        <v>0</v>
      </c>
      <c r="R234" s="39">
        <f t="shared" si="93"/>
        <v>0</v>
      </c>
      <c r="S234" s="39">
        <f t="shared" si="99"/>
        <v>0</v>
      </c>
      <c r="T234" s="39">
        <f t="shared" si="97"/>
        <v>0</v>
      </c>
      <c r="U234" s="39">
        <f t="shared" si="100"/>
        <v>0.03</v>
      </c>
      <c r="V234" s="12"/>
      <c r="W234" s="32">
        <f t="shared" si="94"/>
        <v>0</v>
      </c>
      <c r="X234" s="32">
        <f t="shared" si="85"/>
        <v>42000</v>
      </c>
      <c r="Y234" s="32">
        <f t="shared" si="86"/>
        <v>42000</v>
      </c>
      <c r="Z234" s="32">
        <f t="shared" si="87"/>
        <v>42000</v>
      </c>
      <c r="AB234" s="32">
        <f t="shared" si="98"/>
        <v>0</v>
      </c>
      <c r="AC234" s="32">
        <f t="shared" si="91"/>
        <v>0</v>
      </c>
      <c r="AD234" s="32">
        <f t="shared" si="95"/>
        <v>0</v>
      </c>
      <c r="AE234" s="59">
        <f t="shared" si="96"/>
        <v>0</v>
      </c>
      <c r="AF234" s="32">
        <f t="shared" si="101"/>
        <v>0</v>
      </c>
      <c r="AG234" s="40" t="str">
        <f>IF(A234&gt;$D$6,"",SUM($AB$10:AE234)/($Y$10+Y234)*2/A234*12)</f>
        <v/>
      </c>
      <c r="AH234" s="40" t="str">
        <f>IF(A234&gt;$D$6,"",SUM($AF$10:AF234)/($Y$10+Y234)*2/A234*12)</f>
        <v/>
      </c>
      <c r="AI234" s="32">
        <f t="shared" si="102"/>
        <v>0</v>
      </c>
      <c r="AQ234" s="32">
        <f>SUM(AB$10:AB234)</f>
        <v>754616.07882335607</v>
      </c>
      <c r="AR234" s="32">
        <f>SUM(AC$10:AC234)</f>
        <v>-741728.78666842484</v>
      </c>
      <c r="AS234" s="32">
        <f>SUM(AD$10:AD234)</f>
        <v>13860.000000000002</v>
      </c>
      <c r="AT234" s="32">
        <f>SUM(AE$10:AE234)</f>
        <v>236083.75892605007</v>
      </c>
      <c r="AU234" s="32">
        <f>SUM(AF$10:AF234)</f>
        <v>-42000</v>
      </c>
      <c r="AW234" s="32">
        <f t="shared" si="92"/>
        <v>0</v>
      </c>
      <c r="AX234" s="32">
        <f t="shared" si="92"/>
        <v>0</v>
      </c>
      <c r="AY234" s="32">
        <f t="shared" si="92"/>
        <v>0</v>
      </c>
      <c r="AZ234" s="32">
        <f t="shared" si="92"/>
        <v>0</v>
      </c>
      <c r="BA234" s="32">
        <f t="shared" si="92"/>
        <v>42000</v>
      </c>
      <c r="BB234" s="32">
        <f t="shared" ref="BB234:BB250" si="106">MAX(SUM(D234:G234)-AB234-AD234-AE234,0)</f>
        <v>0</v>
      </c>
      <c r="BC234" s="32"/>
    </row>
    <row r="235" spans="1:55" x14ac:dyDescent="0.25">
      <c r="A235" s="29">
        <v>225</v>
      </c>
      <c r="B235" s="32">
        <f t="shared" si="88"/>
        <v>0</v>
      </c>
      <c r="C235" s="32">
        <f t="shared" si="103"/>
        <v>0</v>
      </c>
      <c r="D235" s="32">
        <f t="shared" si="104"/>
        <v>0</v>
      </c>
      <c r="E235" s="32"/>
      <c r="F235" s="32">
        <f t="shared" si="89"/>
        <v>0</v>
      </c>
      <c r="G235" s="32"/>
      <c r="H235" s="32"/>
      <c r="I235" s="32"/>
      <c r="J235" s="32"/>
      <c r="K235" s="32"/>
      <c r="L235" s="32">
        <f t="shared" si="82"/>
        <v>0</v>
      </c>
      <c r="M235" s="32">
        <f t="shared" si="83"/>
        <v>0</v>
      </c>
      <c r="N235" s="80">
        <v>51044</v>
      </c>
      <c r="O235" s="39">
        <f t="shared" si="84"/>
        <v>0</v>
      </c>
      <c r="P235" s="39">
        <f t="shared" si="105"/>
        <v>0.03</v>
      </c>
      <c r="Q235" s="39">
        <f t="shared" si="90"/>
        <v>0</v>
      </c>
      <c r="R235" s="39">
        <f t="shared" si="93"/>
        <v>0</v>
      </c>
      <c r="S235" s="39">
        <f t="shared" si="99"/>
        <v>0</v>
      </c>
      <c r="T235" s="39">
        <f t="shared" si="97"/>
        <v>0</v>
      </c>
      <c r="U235" s="39">
        <f t="shared" si="100"/>
        <v>0.03</v>
      </c>
      <c r="V235" s="12"/>
      <c r="W235" s="32">
        <f t="shared" si="94"/>
        <v>0</v>
      </c>
      <c r="X235" s="32">
        <f t="shared" si="85"/>
        <v>42000</v>
      </c>
      <c r="Y235" s="32">
        <f t="shared" si="86"/>
        <v>42000</v>
      </c>
      <c r="Z235" s="32">
        <f t="shared" si="87"/>
        <v>42000</v>
      </c>
      <c r="AB235" s="32">
        <f t="shared" si="98"/>
        <v>0</v>
      </c>
      <c r="AC235" s="32">
        <f t="shared" si="91"/>
        <v>0</v>
      </c>
      <c r="AD235" s="32">
        <f t="shared" si="95"/>
        <v>0</v>
      </c>
      <c r="AE235" s="59">
        <f t="shared" si="96"/>
        <v>0</v>
      </c>
      <c r="AF235" s="32">
        <f t="shared" si="101"/>
        <v>0</v>
      </c>
      <c r="AG235" s="40" t="str">
        <f>IF(A235&gt;$D$6,"",SUM($AB$10:AE235)/($Y$10+Y235)*2/A235*12)</f>
        <v/>
      </c>
      <c r="AH235" s="40" t="str">
        <f>IF(A235&gt;$D$6,"",SUM($AF$10:AF235)/($Y$10+Y235)*2/A235*12)</f>
        <v/>
      </c>
      <c r="AI235" s="32">
        <f t="shared" si="102"/>
        <v>0</v>
      </c>
      <c r="AQ235" s="32">
        <f>SUM(AB$10:AB235)</f>
        <v>754616.07882335607</v>
      </c>
      <c r="AR235" s="32">
        <f>SUM(AC$10:AC235)</f>
        <v>-741728.78666842484</v>
      </c>
      <c r="AS235" s="32">
        <f>SUM(AD$10:AD235)</f>
        <v>13860.000000000002</v>
      </c>
      <c r="AT235" s="32">
        <f>SUM(AE$10:AE235)</f>
        <v>236083.75892605007</v>
      </c>
      <c r="AU235" s="32">
        <f>SUM(AF$10:AF235)</f>
        <v>-42000</v>
      </c>
      <c r="AW235" s="32">
        <f t="shared" si="92"/>
        <v>0</v>
      </c>
      <c r="AX235" s="32">
        <f t="shared" si="92"/>
        <v>0</v>
      </c>
      <c r="AY235" s="32">
        <f t="shared" si="92"/>
        <v>0</v>
      </c>
      <c r="AZ235" s="32">
        <f t="shared" si="92"/>
        <v>0</v>
      </c>
      <c r="BA235" s="32">
        <f t="shared" si="92"/>
        <v>42000</v>
      </c>
      <c r="BB235" s="32">
        <f t="shared" si="106"/>
        <v>0</v>
      </c>
      <c r="BC235" s="32"/>
    </row>
    <row r="236" spans="1:55" x14ac:dyDescent="0.25">
      <c r="A236" s="29">
        <v>226</v>
      </c>
      <c r="B236" s="32">
        <f t="shared" si="88"/>
        <v>0</v>
      </c>
      <c r="C236" s="32">
        <f t="shared" si="103"/>
        <v>0</v>
      </c>
      <c r="D236" s="32">
        <f t="shared" si="104"/>
        <v>0</v>
      </c>
      <c r="E236" s="32"/>
      <c r="F236" s="32">
        <f t="shared" si="89"/>
        <v>0</v>
      </c>
      <c r="G236" s="32"/>
      <c r="H236" s="32"/>
      <c r="I236" s="32"/>
      <c r="J236" s="32"/>
      <c r="K236" s="32"/>
      <c r="L236" s="32">
        <f t="shared" si="82"/>
        <v>0</v>
      </c>
      <c r="M236" s="32">
        <f t="shared" si="83"/>
        <v>0</v>
      </c>
      <c r="N236" s="80">
        <v>51075</v>
      </c>
      <c r="O236" s="39">
        <f t="shared" si="84"/>
        <v>0</v>
      </c>
      <c r="P236" s="39">
        <f t="shared" si="105"/>
        <v>0.03</v>
      </c>
      <c r="Q236" s="39">
        <f t="shared" si="90"/>
        <v>0</v>
      </c>
      <c r="R236" s="39">
        <f t="shared" si="93"/>
        <v>0</v>
      </c>
      <c r="S236" s="39">
        <f t="shared" si="99"/>
        <v>0</v>
      </c>
      <c r="T236" s="39">
        <f t="shared" si="97"/>
        <v>0</v>
      </c>
      <c r="U236" s="39">
        <f t="shared" si="100"/>
        <v>0.03</v>
      </c>
      <c r="V236" s="12"/>
      <c r="W236" s="32">
        <f t="shared" si="94"/>
        <v>0</v>
      </c>
      <c r="X236" s="32">
        <f t="shared" si="85"/>
        <v>42000</v>
      </c>
      <c r="Y236" s="32">
        <f t="shared" si="86"/>
        <v>42000</v>
      </c>
      <c r="Z236" s="32">
        <f t="shared" si="87"/>
        <v>42000</v>
      </c>
      <c r="AB236" s="32">
        <f t="shared" si="98"/>
        <v>0</v>
      </c>
      <c r="AC236" s="32">
        <f t="shared" si="91"/>
        <v>0</v>
      </c>
      <c r="AD236" s="32">
        <f t="shared" si="95"/>
        <v>0</v>
      </c>
      <c r="AE236" s="59">
        <f t="shared" si="96"/>
        <v>0</v>
      </c>
      <c r="AF236" s="32">
        <f t="shared" si="101"/>
        <v>0</v>
      </c>
      <c r="AG236" s="40" t="str">
        <f>IF(A236&gt;$D$6,"",SUM($AB$10:AE236)/($Y$10+Y236)*2/A236*12)</f>
        <v/>
      </c>
      <c r="AH236" s="40" t="str">
        <f>IF(A236&gt;$D$6,"",SUM($AF$10:AF236)/($Y$10+Y236)*2/A236*12)</f>
        <v/>
      </c>
      <c r="AI236" s="32">
        <f t="shared" si="102"/>
        <v>0</v>
      </c>
      <c r="AQ236" s="32">
        <f>SUM(AB$10:AB236)</f>
        <v>754616.07882335607</v>
      </c>
      <c r="AR236" s="32">
        <f>SUM(AC$10:AC236)</f>
        <v>-741728.78666842484</v>
      </c>
      <c r="AS236" s="32">
        <f>SUM(AD$10:AD236)</f>
        <v>13860.000000000002</v>
      </c>
      <c r="AT236" s="32">
        <f>SUM(AE$10:AE236)</f>
        <v>236083.75892605007</v>
      </c>
      <c r="AU236" s="32">
        <f>SUM(AF$10:AF236)</f>
        <v>-42000</v>
      </c>
      <c r="AW236" s="32">
        <f t="shared" si="92"/>
        <v>0</v>
      </c>
      <c r="AX236" s="32">
        <f t="shared" si="92"/>
        <v>0</v>
      </c>
      <c r="AY236" s="32">
        <f t="shared" si="92"/>
        <v>0</v>
      </c>
      <c r="AZ236" s="32">
        <f t="shared" si="92"/>
        <v>0</v>
      </c>
      <c r="BA236" s="32">
        <f t="shared" si="92"/>
        <v>42000</v>
      </c>
      <c r="BB236" s="32">
        <f t="shared" si="106"/>
        <v>0</v>
      </c>
      <c r="BC236" s="32"/>
    </row>
    <row r="237" spans="1:55" x14ac:dyDescent="0.25">
      <c r="A237" s="29">
        <v>227</v>
      </c>
      <c r="B237" s="32">
        <f t="shared" si="88"/>
        <v>0</v>
      </c>
      <c r="C237" s="32">
        <f t="shared" si="103"/>
        <v>0</v>
      </c>
      <c r="D237" s="32">
        <f t="shared" si="104"/>
        <v>0</v>
      </c>
      <c r="E237" s="32"/>
      <c r="F237" s="32">
        <f t="shared" si="89"/>
        <v>0</v>
      </c>
      <c r="G237" s="32"/>
      <c r="H237" s="32"/>
      <c r="I237" s="32"/>
      <c r="J237" s="32"/>
      <c r="K237" s="32"/>
      <c r="L237" s="32">
        <f t="shared" si="82"/>
        <v>0</v>
      </c>
      <c r="M237" s="32">
        <f t="shared" si="83"/>
        <v>0</v>
      </c>
      <c r="N237" s="80">
        <v>51105</v>
      </c>
      <c r="O237" s="39">
        <f t="shared" si="84"/>
        <v>0</v>
      </c>
      <c r="P237" s="39">
        <f t="shared" si="105"/>
        <v>0.03</v>
      </c>
      <c r="Q237" s="39">
        <f t="shared" si="90"/>
        <v>0</v>
      </c>
      <c r="R237" s="39">
        <f t="shared" si="93"/>
        <v>0</v>
      </c>
      <c r="S237" s="39">
        <f t="shared" si="99"/>
        <v>0</v>
      </c>
      <c r="T237" s="39">
        <f t="shared" si="97"/>
        <v>0</v>
      </c>
      <c r="U237" s="39">
        <f t="shared" si="100"/>
        <v>0.03</v>
      </c>
      <c r="V237" s="12"/>
      <c r="W237" s="32">
        <f t="shared" si="94"/>
        <v>0</v>
      </c>
      <c r="X237" s="32">
        <f t="shared" si="85"/>
        <v>42000</v>
      </c>
      <c r="Y237" s="32">
        <f t="shared" si="86"/>
        <v>42000</v>
      </c>
      <c r="Z237" s="32">
        <f t="shared" si="87"/>
        <v>42000</v>
      </c>
      <c r="AB237" s="32">
        <f t="shared" si="98"/>
        <v>0</v>
      </c>
      <c r="AC237" s="32">
        <f t="shared" si="91"/>
        <v>0</v>
      </c>
      <c r="AD237" s="32">
        <f t="shared" si="95"/>
        <v>0</v>
      </c>
      <c r="AE237" s="59">
        <f t="shared" si="96"/>
        <v>0</v>
      </c>
      <c r="AF237" s="32">
        <f t="shared" si="101"/>
        <v>0</v>
      </c>
      <c r="AG237" s="40" t="str">
        <f>IF(A237&gt;$D$6,"",SUM($AB$10:AE237)/($Y$10+Y237)*2/A237*12)</f>
        <v/>
      </c>
      <c r="AH237" s="40" t="str">
        <f>IF(A237&gt;$D$6,"",SUM($AF$10:AF237)/($Y$10+Y237)*2/A237*12)</f>
        <v/>
      </c>
      <c r="AI237" s="32">
        <f t="shared" si="102"/>
        <v>0</v>
      </c>
      <c r="AQ237" s="32">
        <f>SUM(AB$10:AB237)</f>
        <v>754616.07882335607</v>
      </c>
      <c r="AR237" s="32">
        <f>SUM(AC$10:AC237)</f>
        <v>-741728.78666842484</v>
      </c>
      <c r="AS237" s="32">
        <f>SUM(AD$10:AD237)</f>
        <v>13860.000000000002</v>
      </c>
      <c r="AT237" s="32">
        <f>SUM(AE$10:AE237)</f>
        <v>236083.75892605007</v>
      </c>
      <c r="AU237" s="32">
        <f>SUM(AF$10:AF237)</f>
        <v>-42000</v>
      </c>
      <c r="AW237" s="32">
        <f t="shared" si="92"/>
        <v>0</v>
      </c>
      <c r="AX237" s="32">
        <f t="shared" si="92"/>
        <v>0</v>
      </c>
      <c r="AY237" s="32">
        <f t="shared" si="92"/>
        <v>0</v>
      </c>
      <c r="AZ237" s="32">
        <f t="shared" si="92"/>
        <v>0</v>
      </c>
      <c r="BA237" s="32">
        <f t="shared" si="92"/>
        <v>42000</v>
      </c>
      <c r="BB237" s="32">
        <f t="shared" si="106"/>
        <v>0</v>
      </c>
      <c r="BC237" s="32"/>
    </row>
    <row r="238" spans="1:55" x14ac:dyDescent="0.25">
      <c r="A238" s="29">
        <v>228</v>
      </c>
      <c r="B238" s="32">
        <f t="shared" si="88"/>
        <v>0</v>
      </c>
      <c r="C238" s="32">
        <f t="shared" si="103"/>
        <v>0</v>
      </c>
      <c r="D238" s="32">
        <f t="shared" si="104"/>
        <v>0</v>
      </c>
      <c r="E238" s="32"/>
      <c r="F238" s="32">
        <f t="shared" si="89"/>
        <v>0</v>
      </c>
      <c r="G238" s="67">
        <f>IF(B238&gt;0,B238*$J$1,0)</f>
        <v>0</v>
      </c>
      <c r="H238" s="32"/>
      <c r="I238" s="32"/>
      <c r="J238" s="32"/>
      <c r="K238" s="32"/>
      <c r="L238" s="32">
        <f t="shared" si="82"/>
        <v>0</v>
      </c>
      <c r="M238" s="32">
        <f t="shared" si="83"/>
        <v>0</v>
      </c>
      <c r="N238" s="80">
        <v>51136</v>
      </c>
      <c r="O238" s="39">
        <f t="shared" si="84"/>
        <v>0</v>
      </c>
      <c r="P238" s="39">
        <f t="shared" si="105"/>
        <v>0.03</v>
      </c>
      <c r="Q238" s="39">
        <f t="shared" si="90"/>
        <v>0</v>
      </c>
      <c r="R238" s="39">
        <f t="shared" si="93"/>
        <v>0</v>
      </c>
      <c r="S238" s="39">
        <f t="shared" si="99"/>
        <v>0</v>
      </c>
      <c r="T238" s="39">
        <f t="shared" si="97"/>
        <v>0</v>
      </c>
      <c r="U238" s="39">
        <f t="shared" si="100"/>
        <v>0.03</v>
      </c>
      <c r="V238" s="12"/>
      <c r="W238" s="32">
        <f t="shared" si="94"/>
        <v>0</v>
      </c>
      <c r="X238" s="32">
        <f t="shared" si="85"/>
        <v>42000</v>
      </c>
      <c r="Y238" s="32">
        <f t="shared" si="86"/>
        <v>42000</v>
      </c>
      <c r="Z238" s="32">
        <f t="shared" si="87"/>
        <v>42000</v>
      </c>
      <c r="AB238" s="32">
        <f t="shared" si="98"/>
        <v>0</v>
      </c>
      <c r="AC238" s="32">
        <f t="shared" si="91"/>
        <v>0</v>
      </c>
      <c r="AD238" s="32">
        <f t="shared" si="95"/>
        <v>0</v>
      </c>
      <c r="AE238" s="59">
        <f t="shared" si="96"/>
        <v>0</v>
      </c>
      <c r="AF238" s="32">
        <f t="shared" si="101"/>
        <v>0</v>
      </c>
      <c r="AG238" s="40" t="str">
        <f>IF(A238&gt;$D$6,"",SUM($AB$10:AE238)/($Y$10+Y238)*2/A238*12)</f>
        <v/>
      </c>
      <c r="AH238" s="40" t="str">
        <f>IF(A238&gt;$D$6,"",SUM($AF$10:AF238)/($Y$10+Y238)*2/A238*12)</f>
        <v/>
      </c>
      <c r="AI238" s="32">
        <f t="shared" si="102"/>
        <v>0</v>
      </c>
      <c r="AQ238" s="32">
        <f>SUM(AB$10:AB238)</f>
        <v>754616.07882335607</v>
      </c>
      <c r="AR238" s="32">
        <f>SUM(AC$10:AC238)</f>
        <v>-741728.78666842484</v>
      </c>
      <c r="AS238" s="32">
        <f>SUM(AD$10:AD238)</f>
        <v>13860.000000000002</v>
      </c>
      <c r="AT238" s="32">
        <f>SUM(AE$10:AE238)</f>
        <v>236083.75892605007</v>
      </c>
      <c r="AU238" s="32">
        <f>SUM(AF$10:AF238)</f>
        <v>-42000</v>
      </c>
      <c r="AW238" s="32">
        <f t="shared" si="92"/>
        <v>0</v>
      </c>
      <c r="AX238" s="32">
        <f t="shared" si="92"/>
        <v>0</v>
      </c>
      <c r="AY238" s="32">
        <f t="shared" si="92"/>
        <v>0</v>
      </c>
      <c r="AZ238" s="32">
        <f t="shared" si="92"/>
        <v>0</v>
      </c>
      <c r="BA238" s="32">
        <f t="shared" si="92"/>
        <v>42000</v>
      </c>
      <c r="BB238" s="32">
        <f t="shared" si="106"/>
        <v>0</v>
      </c>
      <c r="BC238" s="32"/>
    </row>
    <row r="239" spans="1:55" x14ac:dyDescent="0.25">
      <c r="A239" s="29">
        <v>229</v>
      </c>
      <c r="B239" s="32">
        <f t="shared" si="88"/>
        <v>0</v>
      </c>
      <c r="C239" s="32">
        <f t="shared" si="103"/>
        <v>0</v>
      </c>
      <c r="D239" s="32">
        <f t="shared" si="104"/>
        <v>0</v>
      </c>
      <c r="E239" s="32"/>
      <c r="F239" s="32">
        <f t="shared" si="89"/>
        <v>0</v>
      </c>
      <c r="G239" s="32"/>
      <c r="H239" s="32"/>
      <c r="I239" s="32"/>
      <c r="J239" s="32"/>
      <c r="K239" s="32"/>
      <c r="L239" s="32">
        <f t="shared" si="82"/>
        <v>0</v>
      </c>
      <c r="M239" s="32">
        <f t="shared" si="83"/>
        <v>0</v>
      </c>
      <c r="N239" s="80">
        <v>51167</v>
      </c>
      <c r="O239" s="39">
        <f t="shared" si="84"/>
        <v>0</v>
      </c>
      <c r="P239" s="39">
        <f t="shared" si="105"/>
        <v>0.03</v>
      </c>
      <c r="Q239" s="39">
        <f t="shared" si="90"/>
        <v>0</v>
      </c>
      <c r="R239" s="39">
        <f t="shared" si="93"/>
        <v>0</v>
      </c>
      <c r="S239" s="39">
        <f t="shared" si="99"/>
        <v>0</v>
      </c>
      <c r="T239" s="39">
        <f t="shared" si="97"/>
        <v>0</v>
      </c>
      <c r="U239" s="39">
        <f t="shared" si="100"/>
        <v>0.03</v>
      </c>
      <c r="V239" s="12"/>
      <c r="W239" s="32">
        <f t="shared" si="94"/>
        <v>0</v>
      </c>
      <c r="X239" s="32">
        <f t="shared" si="85"/>
        <v>42000</v>
      </c>
      <c r="Y239" s="32">
        <f t="shared" si="86"/>
        <v>42000</v>
      </c>
      <c r="Z239" s="32">
        <f t="shared" si="87"/>
        <v>42000</v>
      </c>
      <c r="AB239" s="32">
        <f t="shared" si="98"/>
        <v>0</v>
      </c>
      <c r="AC239" s="32">
        <f t="shared" si="91"/>
        <v>0</v>
      </c>
      <c r="AD239" s="32">
        <f t="shared" si="95"/>
        <v>0</v>
      </c>
      <c r="AE239" s="59">
        <f t="shared" si="96"/>
        <v>0</v>
      </c>
      <c r="AF239" s="32">
        <f t="shared" si="101"/>
        <v>0</v>
      </c>
      <c r="AG239" s="40" t="str">
        <f>IF(A239&gt;$D$6,"",SUM($AB$10:AE239)/($Y$10+Y239)*2/A239*12)</f>
        <v/>
      </c>
      <c r="AH239" s="40" t="str">
        <f>IF(A239&gt;$D$6,"",SUM($AF$10:AF239)/($Y$10+Y239)*2/A239*12)</f>
        <v/>
      </c>
      <c r="AI239" s="32">
        <f t="shared" si="102"/>
        <v>0</v>
      </c>
      <c r="AQ239" s="32">
        <f>SUM(AB$10:AB239)</f>
        <v>754616.07882335607</v>
      </c>
      <c r="AR239" s="32">
        <f>SUM(AC$10:AC239)</f>
        <v>-741728.78666842484</v>
      </c>
      <c r="AS239" s="32">
        <f>SUM(AD$10:AD239)</f>
        <v>13860.000000000002</v>
      </c>
      <c r="AT239" s="32">
        <f>SUM(AE$10:AE239)</f>
        <v>236083.75892605007</v>
      </c>
      <c r="AU239" s="32">
        <f>SUM(AF$10:AF239)</f>
        <v>-42000</v>
      </c>
      <c r="AW239" s="32">
        <f t="shared" si="92"/>
        <v>0</v>
      </c>
      <c r="AX239" s="32">
        <f t="shared" si="92"/>
        <v>0</v>
      </c>
      <c r="AY239" s="32">
        <f t="shared" si="92"/>
        <v>0</v>
      </c>
      <c r="AZ239" s="32">
        <f t="shared" si="92"/>
        <v>0</v>
      </c>
      <c r="BA239" s="32">
        <f t="shared" si="92"/>
        <v>42000</v>
      </c>
      <c r="BB239" s="32">
        <f t="shared" si="106"/>
        <v>0</v>
      </c>
      <c r="BC239" s="32"/>
    </row>
    <row r="240" spans="1:55" x14ac:dyDescent="0.25">
      <c r="A240" s="29">
        <v>230</v>
      </c>
      <c r="B240" s="32">
        <f t="shared" si="88"/>
        <v>0</v>
      </c>
      <c r="C240" s="32">
        <f t="shared" si="103"/>
        <v>0</v>
      </c>
      <c r="D240" s="32">
        <f t="shared" si="104"/>
        <v>0</v>
      </c>
      <c r="E240" s="32"/>
      <c r="F240" s="32">
        <f t="shared" si="89"/>
        <v>0</v>
      </c>
      <c r="G240" s="32"/>
      <c r="H240" s="32"/>
      <c r="I240" s="32"/>
      <c r="J240" s="32"/>
      <c r="K240" s="32"/>
      <c r="L240" s="32">
        <f t="shared" si="82"/>
        <v>0</v>
      </c>
      <c r="M240" s="32">
        <f t="shared" si="83"/>
        <v>0</v>
      </c>
      <c r="N240" s="80">
        <v>51196</v>
      </c>
      <c r="O240" s="39">
        <f t="shared" si="84"/>
        <v>0</v>
      </c>
      <c r="P240" s="39">
        <f t="shared" si="105"/>
        <v>0.03</v>
      </c>
      <c r="Q240" s="39">
        <f t="shared" si="90"/>
        <v>0</v>
      </c>
      <c r="R240" s="39">
        <f t="shared" si="93"/>
        <v>0</v>
      </c>
      <c r="S240" s="39">
        <f t="shared" si="99"/>
        <v>0</v>
      </c>
      <c r="T240" s="39">
        <f t="shared" si="97"/>
        <v>0</v>
      </c>
      <c r="U240" s="39">
        <f t="shared" si="100"/>
        <v>0.03</v>
      </c>
      <c r="V240" s="12"/>
      <c r="W240" s="32">
        <f t="shared" si="94"/>
        <v>0</v>
      </c>
      <c r="X240" s="32">
        <f t="shared" si="85"/>
        <v>42000</v>
      </c>
      <c r="Y240" s="32">
        <f t="shared" si="86"/>
        <v>42000</v>
      </c>
      <c r="Z240" s="32">
        <f t="shared" si="87"/>
        <v>42000</v>
      </c>
      <c r="AB240" s="32">
        <f t="shared" si="98"/>
        <v>0</v>
      </c>
      <c r="AC240" s="32">
        <f t="shared" si="91"/>
        <v>0</v>
      </c>
      <c r="AD240" s="32">
        <f t="shared" si="95"/>
        <v>0</v>
      </c>
      <c r="AE240" s="59">
        <f t="shared" si="96"/>
        <v>0</v>
      </c>
      <c r="AF240" s="32">
        <f t="shared" si="101"/>
        <v>0</v>
      </c>
      <c r="AG240" s="40" t="str">
        <f>IF(A240&gt;$D$6,"",SUM($AB$10:AE240)/($Y$10+Y240)*2/A240*12)</f>
        <v/>
      </c>
      <c r="AH240" s="40" t="str">
        <f>IF(A240&gt;$D$6,"",SUM($AF$10:AF240)/($Y$10+Y240)*2/A240*12)</f>
        <v/>
      </c>
      <c r="AI240" s="32">
        <f t="shared" si="102"/>
        <v>0</v>
      </c>
      <c r="AQ240" s="32">
        <f>SUM(AB$10:AB240)</f>
        <v>754616.07882335607</v>
      </c>
      <c r="AR240" s="32">
        <f>SUM(AC$10:AC240)</f>
        <v>-741728.78666842484</v>
      </c>
      <c r="AS240" s="32">
        <f>SUM(AD$10:AD240)</f>
        <v>13860.000000000002</v>
      </c>
      <c r="AT240" s="32">
        <f>SUM(AE$10:AE240)</f>
        <v>236083.75892605007</v>
      </c>
      <c r="AU240" s="32">
        <f>SUM(AF$10:AF240)</f>
        <v>-42000</v>
      </c>
      <c r="AW240" s="32">
        <f t="shared" si="92"/>
        <v>0</v>
      </c>
      <c r="AX240" s="32">
        <f t="shared" si="92"/>
        <v>0</v>
      </c>
      <c r="AY240" s="32">
        <f t="shared" si="92"/>
        <v>0</v>
      </c>
      <c r="AZ240" s="32">
        <f t="shared" si="92"/>
        <v>0</v>
      </c>
      <c r="BA240" s="32">
        <f t="shared" si="92"/>
        <v>42000</v>
      </c>
      <c r="BB240" s="32">
        <f t="shared" si="106"/>
        <v>0</v>
      </c>
      <c r="BC240" s="32"/>
    </row>
    <row r="241" spans="1:55" x14ac:dyDescent="0.25">
      <c r="A241" s="29">
        <v>231</v>
      </c>
      <c r="B241" s="32">
        <f t="shared" si="88"/>
        <v>0</v>
      </c>
      <c r="C241" s="32">
        <f t="shared" si="103"/>
        <v>0</v>
      </c>
      <c r="D241" s="32">
        <f t="shared" si="104"/>
        <v>0</v>
      </c>
      <c r="E241" s="32"/>
      <c r="F241" s="32">
        <f t="shared" si="89"/>
        <v>0</v>
      </c>
      <c r="G241" s="32"/>
      <c r="H241" s="32"/>
      <c r="I241" s="32"/>
      <c r="J241" s="32"/>
      <c r="K241" s="32"/>
      <c r="L241" s="32">
        <f t="shared" si="82"/>
        <v>0</v>
      </c>
      <c r="M241" s="32">
        <f t="shared" si="83"/>
        <v>0</v>
      </c>
      <c r="N241" s="80">
        <v>51227</v>
      </c>
      <c r="O241" s="39">
        <f t="shared" si="84"/>
        <v>0</v>
      </c>
      <c r="P241" s="39">
        <f t="shared" si="105"/>
        <v>0.03</v>
      </c>
      <c r="Q241" s="39">
        <f t="shared" si="90"/>
        <v>0</v>
      </c>
      <c r="R241" s="39">
        <f t="shared" si="93"/>
        <v>0</v>
      </c>
      <c r="S241" s="39">
        <f t="shared" si="99"/>
        <v>0</v>
      </c>
      <c r="T241" s="39">
        <f t="shared" si="97"/>
        <v>0</v>
      </c>
      <c r="U241" s="39">
        <f t="shared" si="100"/>
        <v>0.03</v>
      </c>
      <c r="V241" s="12"/>
      <c r="W241" s="32">
        <f t="shared" si="94"/>
        <v>0</v>
      </c>
      <c r="X241" s="32">
        <f t="shared" si="85"/>
        <v>42000</v>
      </c>
      <c r="Y241" s="32">
        <f t="shared" si="86"/>
        <v>42000</v>
      </c>
      <c r="Z241" s="32">
        <f t="shared" si="87"/>
        <v>42000</v>
      </c>
      <c r="AB241" s="32">
        <f t="shared" si="98"/>
        <v>0</v>
      </c>
      <c r="AC241" s="32">
        <f t="shared" si="91"/>
        <v>0</v>
      </c>
      <c r="AD241" s="32">
        <f t="shared" si="95"/>
        <v>0</v>
      </c>
      <c r="AE241" s="59">
        <f t="shared" si="96"/>
        <v>0</v>
      </c>
      <c r="AF241" s="32">
        <f t="shared" si="101"/>
        <v>0</v>
      </c>
      <c r="AG241" s="40" t="str">
        <f>IF(A241&gt;$D$6,"",SUM($AB$10:AE241)/($Y$10+Y241)*2/A241*12)</f>
        <v/>
      </c>
      <c r="AH241" s="40" t="str">
        <f>IF(A241&gt;$D$6,"",SUM($AF$10:AF241)/($Y$10+Y241)*2/A241*12)</f>
        <v/>
      </c>
      <c r="AI241" s="32">
        <f t="shared" si="102"/>
        <v>0</v>
      </c>
      <c r="AQ241" s="32">
        <f>SUM(AB$10:AB241)</f>
        <v>754616.07882335607</v>
      </c>
      <c r="AR241" s="32">
        <f>SUM(AC$10:AC241)</f>
        <v>-741728.78666842484</v>
      </c>
      <c r="AS241" s="32">
        <f>SUM(AD$10:AD241)</f>
        <v>13860.000000000002</v>
      </c>
      <c r="AT241" s="32">
        <f>SUM(AE$10:AE241)</f>
        <v>236083.75892605007</v>
      </c>
      <c r="AU241" s="32">
        <f>SUM(AF$10:AF241)</f>
        <v>-42000</v>
      </c>
      <c r="AW241" s="32">
        <f t="shared" si="92"/>
        <v>0</v>
      </c>
      <c r="AX241" s="32">
        <f t="shared" si="92"/>
        <v>0</v>
      </c>
      <c r="AY241" s="32">
        <f t="shared" si="92"/>
        <v>0</v>
      </c>
      <c r="AZ241" s="32">
        <f t="shared" si="92"/>
        <v>0</v>
      </c>
      <c r="BA241" s="32">
        <f t="shared" si="92"/>
        <v>42000</v>
      </c>
      <c r="BB241" s="32">
        <f t="shared" si="106"/>
        <v>0</v>
      </c>
      <c r="BC241" s="32"/>
    </row>
    <row r="242" spans="1:55" x14ac:dyDescent="0.25">
      <c r="A242" s="29">
        <v>232</v>
      </c>
      <c r="B242" s="32">
        <f t="shared" si="88"/>
        <v>0</v>
      </c>
      <c r="C242" s="32">
        <f t="shared" si="103"/>
        <v>0</v>
      </c>
      <c r="D242" s="32">
        <f t="shared" si="104"/>
        <v>0</v>
      </c>
      <c r="E242" s="32"/>
      <c r="F242" s="32">
        <f t="shared" si="89"/>
        <v>0</v>
      </c>
      <c r="G242" s="32"/>
      <c r="H242" s="32"/>
      <c r="I242" s="32"/>
      <c r="J242" s="32"/>
      <c r="K242" s="32"/>
      <c r="L242" s="32">
        <f t="shared" si="82"/>
        <v>0</v>
      </c>
      <c r="M242" s="32">
        <f t="shared" si="83"/>
        <v>0</v>
      </c>
      <c r="N242" s="80">
        <v>51257</v>
      </c>
      <c r="O242" s="39">
        <f t="shared" si="84"/>
        <v>0</v>
      </c>
      <c r="P242" s="39">
        <f t="shared" si="105"/>
        <v>0.03</v>
      </c>
      <c r="Q242" s="39">
        <f t="shared" si="90"/>
        <v>0</v>
      </c>
      <c r="R242" s="39">
        <f t="shared" si="93"/>
        <v>0</v>
      </c>
      <c r="S242" s="39">
        <f t="shared" si="99"/>
        <v>0</v>
      </c>
      <c r="T242" s="39">
        <f t="shared" si="97"/>
        <v>0</v>
      </c>
      <c r="U242" s="39">
        <f t="shared" si="100"/>
        <v>0.03</v>
      </c>
      <c r="V242" s="12"/>
      <c r="W242" s="32">
        <f t="shared" si="94"/>
        <v>0</v>
      </c>
      <c r="X242" s="32">
        <f t="shared" si="85"/>
        <v>42000</v>
      </c>
      <c r="Y242" s="32">
        <f t="shared" si="86"/>
        <v>42000</v>
      </c>
      <c r="Z242" s="32">
        <f t="shared" si="87"/>
        <v>42000</v>
      </c>
      <c r="AB242" s="32">
        <f t="shared" si="98"/>
        <v>0</v>
      </c>
      <c r="AC242" s="32">
        <f t="shared" si="91"/>
        <v>0</v>
      </c>
      <c r="AD242" s="32">
        <f t="shared" si="95"/>
        <v>0</v>
      </c>
      <c r="AE242" s="59">
        <f t="shared" si="96"/>
        <v>0</v>
      </c>
      <c r="AF242" s="32">
        <f t="shared" si="101"/>
        <v>0</v>
      </c>
      <c r="AG242" s="40" t="str">
        <f>IF(A242&gt;$D$6,"",SUM($AB$10:AE242)/($Y$10+Y242)*2/A242*12)</f>
        <v/>
      </c>
      <c r="AH242" s="40" t="str">
        <f>IF(A242&gt;$D$6,"",SUM($AF$10:AF242)/($Y$10+Y242)*2/A242*12)</f>
        <v/>
      </c>
      <c r="AI242" s="32">
        <f t="shared" si="102"/>
        <v>0</v>
      </c>
      <c r="AQ242" s="32">
        <f>SUM(AB$10:AB242)</f>
        <v>754616.07882335607</v>
      </c>
      <c r="AR242" s="32">
        <f>SUM(AC$10:AC242)</f>
        <v>-741728.78666842484</v>
      </c>
      <c r="AS242" s="32">
        <f>SUM(AD$10:AD242)</f>
        <v>13860.000000000002</v>
      </c>
      <c r="AT242" s="32">
        <f>SUM(AE$10:AE242)</f>
        <v>236083.75892605007</v>
      </c>
      <c r="AU242" s="32">
        <f>SUM(AF$10:AF242)</f>
        <v>-42000</v>
      </c>
      <c r="AW242" s="32">
        <f t="shared" si="92"/>
        <v>0</v>
      </c>
      <c r="AX242" s="32">
        <f t="shared" si="92"/>
        <v>0</v>
      </c>
      <c r="AY242" s="32">
        <f t="shared" si="92"/>
        <v>0</v>
      </c>
      <c r="AZ242" s="32">
        <f t="shared" si="92"/>
        <v>0</v>
      </c>
      <c r="BA242" s="32">
        <f t="shared" si="92"/>
        <v>42000</v>
      </c>
      <c r="BB242" s="32">
        <f t="shared" si="106"/>
        <v>0</v>
      </c>
      <c r="BC242" s="32"/>
    </row>
    <row r="243" spans="1:55" x14ac:dyDescent="0.25">
      <c r="A243" s="29">
        <v>233</v>
      </c>
      <c r="B243" s="32">
        <f t="shared" si="88"/>
        <v>0</v>
      </c>
      <c r="C243" s="32">
        <f t="shared" si="103"/>
        <v>0</v>
      </c>
      <c r="D243" s="32">
        <f t="shared" si="104"/>
        <v>0</v>
      </c>
      <c r="E243" s="32"/>
      <c r="F243" s="32">
        <f t="shared" si="89"/>
        <v>0</v>
      </c>
      <c r="G243" s="32"/>
      <c r="H243" s="32"/>
      <c r="I243" s="32"/>
      <c r="J243" s="32"/>
      <c r="K243" s="32"/>
      <c r="L243" s="32">
        <f t="shared" si="82"/>
        <v>0</v>
      </c>
      <c r="M243" s="32">
        <f t="shared" si="83"/>
        <v>0</v>
      </c>
      <c r="N243" s="80">
        <v>51288</v>
      </c>
      <c r="O243" s="39">
        <f t="shared" si="84"/>
        <v>0</v>
      </c>
      <c r="P243" s="39">
        <f t="shared" si="105"/>
        <v>0.03</v>
      </c>
      <c r="Q243" s="39">
        <f t="shared" si="90"/>
        <v>0</v>
      </c>
      <c r="R243" s="39">
        <f t="shared" si="93"/>
        <v>0</v>
      </c>
      <c r="S243" s="39">
        <f t="shared" si="99"/>
        <v>0</v>
      </c>
      <c r="T243" s="39">
        <f t="shared" si="97"/>
        <v>0</v>
      </c>
      <c r="U243" s="39">
        <f t="shared" si="100"/>
        <v>0.03</v>
      </c>
      <c r="V243" s="12"/>
      <c r="W243" s="32">
        <f t="shared" si="94"/>
        <v>0</v>
      </c>
      <c r="X243" s="32">
        <f t="shared" si="85"/>
        <v>42000</v>
      </c>
      <c r="Y243" s="32">
        <f t="shared" si="86"/>
        <v>42000</v>
      </c>
      <c r="Z243" s="32">
        <f t="shared" si="87"/>
        <v>42000</v>
      </c>
      <c r="AB243" s="32">
        <f t="shared" si="98"/>
        <v>0</v>
      </c>
      <c r="AC243" s="32">
        <f t="shared" si="91"/>
        <v>0</v>
      </c>
      <c r="AD243" s="32">
        <f t="shared" si="95"/>
        <v>0</v>
      </c>
      <c r="AE243" s="59">
        <f t="shared" si="96"/>
        <v>0</v>
      </c>
      <c r="AF243" s="32">
        <f t="shared" si="101"/>
        <v>0</v>
      </c>
      <c r="AG243" s="40" t="str">
        <f>IF(A243&gt;$D$6,"",SUM($AB$10:AE243)/($Y$10+Y243)*2/A243*12)</f>
        <v/>
      </c>
      <c r="AH243" s="40" t="str">
        <f>IF(A243&gt;$D$6,"",SUM($AF$10:AF243)/($Y$10+Y243)*2/A243*12)</f>
        <v/>
      </c>
      <c r="AI243" s="32">
        <f t="shared" si="102"/>
        <v>0</v>
      </c>
      <c r="AQ243" s="32">
        <f>SUM(AB$10:AB243)</f>
        <v>754616.07882335607</v>
      </c>
      <c r="AR243" s="32">
        <f>SUM(AC$10:AC243)</f>
        <v>-741728.78666842484</v>
      </c>
      <c r="AS243" s="32">
        <f>SUM(AD$10:AD243)</f>
        <v>13860.000000000002</v>
      </c>
      <c r="AT243" s="32">
        <f>SUM(AE$10:AE243)</f>
        <v>236083.75892605007</v>
      </c>
      <c r="AU243" s="32">
        <f>SUM(AF$10:AF243)</f>
        <v>-42000</v>
      </c>
      <c r="AW243" s="32">
        <f t="shared" si="92"/>
        <v>0</v>
      </c>
      <c r="AX243" s="32">
        <f t="shared" si="92"/>
        <v>0</v>
      </c>
      <c r="AY243" s="32">
        <f t="shared" si="92"/>
        <v>0</v>
      </c>
      <c r="AZ243" s="32">
        <f t="shared" si="92"/>
        <v>0</v>
      </c>
      <c r="BA243" s="32">
        <f t="shared" si="92"/>
        <v>42000</v>
      </c>
      <c r="BB243" s="32">
        <f t="shared" si="106"/>
        <v>0</v>
      </c>
      <c r="BC243" s="32"/>
    </row>
    <row r="244" spans="1:55" x14ac:dyDescent="0.25">
      <c r="A244" s="29">
        <v>234</v>
      </c>
      <c r="B244" s="32">
        <f t="shared" si="88"/>
        <v>0</v>
      </c>
      <c r="C244" s="32">
        <f t="shared" si="103"/>
        <v>0</v>
      </c>
      <c r="D244" s="32">
        <f t="shared" si="104"/>
        <v>0</v>
      </c>
      <c r="E244" s="32"/>
      <c r="F244" s="32">
        <f t="shared" si="89"/>
        <v>0</v>
      </c>
      <c r="G244" s="32"/>
      <c r="H244" s="32"/>
      <c r="I244" s="32"/>
      <c r="J244" s="32"/>
      <c r="K244" s="32"/>
      <c r="L244" s="32">
        <f t="shared" si="82"/>
        <v>0</v>
      </c>
      <c r="M244" s="32">
        <f t="shared" si="83"/>
        <v>0</v>
      </c>
      <c r="N244" s="80">
        <v>51318</v>
      </c>
      <c r="O244" s="39">
        <f t="shared" si="84"/>
        <v>0</v>
      </c>
      <c r="P244" s="39">
        <f t="shared" si="105"/>
        <v>0.03</v>
      </c>
      <c r="Q244" s="39">
        <f t="shared" si="90"/>
        <v>0</v>
      </c>
      <c r="R244" s="39">
        <f t="shared" si="93"/>
        <v>0</v>
      </c>
      <c r="S244" s="39">
        <f t="shared" si="99"/>
        <v>0</v>
      </c>
      <c r="T244" s="39">
        <f t="shared" si="97"/>
        <v>0</v>
      </c>
      <c r="U244" s="39">
        <f t="shared" si="100"/>
        <v>0.03</v>
      </c>
      <c r="V244" s="12"/>
      <c r="W244" s="32">
        <f t="shared" si="94"/>
        <v>0</v>
      </c>
      <c r="X244" s="32">
        <f t="shared" si="85"/>
        <v>42000</v>
      </c>
      <c r="Y244" s="32">
        <f t="shared" si="86"/>
        <v>42000</v>
      </c>
      <c r="Z244" s="32">
        <f t="shared" si="87"/>
        <v>42000</v>
      </c>
      <c r="AB244" s="32">
        <f t="shared" si="98"/>
        <v>0</v>
      </c>
      <c r="AC244" s="32">
        <f t="shared" si="91"/>
        <v>0</v>
      </c>
      <c r="AD244" s="32">
        <f t="shared" si="95"/>
        <v>0</v>
      </c>
      <c r="AE244" s="59">
        <f t="shared" si="96"/>
        <v>0</v>
      </c>
      <c r="AF244" s="32">
        <f t="shared" si="101"/>
        <v>0</v>
      </c>
      <c r="AG244" s="40" t="str">
        <f>IF(A244&gt;$D$6,"",SUM($AB$10:AE244)/($Y$10+Y244)*2/A244*12)</f>
        <v/>
      </c>
      <c r="AH244" s="40" t="str">
        <f>IF(A244&gt;$D$6,"",SUM($AF$10:AF244)/($Y$10+Y244)*2/A244*12)</f>
        <v/>
      </c>
      <c r="AI244" s="32">
        <f t="shared" si="102"/>
        <v>0</v>
      </c>
      <c r="AQ244" s="32">
        <f>SUM(AB$10:AB244)</f>
        <v>754616.07882335607</v>
      </c>
      <c r="AR244" s="32">
        <f>SUM(AC$10:AC244)</f>
        <v>-741728.78666842484</v>
      </c>
      <c r="AS244" s="32">
        <f>SUM(AD$10:AD244)</f>
        <v>13860.000000000002</v>
      </c>
      <c r="AT244" s="32">
        <f>SUM(AE$10:AE244)</f>
        <v>236083.75892605007</v>
      </c>
      <c r="AU244" s="32">
        <f>SUM(AF$10:AF244)</f>
        <v>-42000</v>
      </c>
      <c r="AW244" s="32">
        <f t="shared" si="92"/>
        <v>0</v>
      </c>
      <c r="AX244" s="32">
        <f t="shared" si="92"/>
        <v>0</v>
      </c>
      <c r="AY244" s="32">
        <f t="shared" si="92"/>
        <v>0</v>
      </c>
      <c r="AZ244" s="32">
        <f t="shared" si="92"/>
        <v>0</v>
      </c>
      <c r="BA244" s="32">
        <f t="shared" si="92"/>
        <v>42000</v>
      </c>
      <c r="BB244" s="32">
        <f t="shared" si="106"/>
        <v>0</v>
      </c>
      <c r="BC244" s="32"/>
    </row>
    <row r="245" spans="1:55" x14ac:dyDescent="0.25">
      <c r="A245" s="29">
        <v>235</v>
      </c>
      <c r="B245" s="32">
        <f t="shared" si="88"/>
        <v>0</v>
      </c>
      <c r="C245" s="32">
        <f t="shared" si="103"/>
        <v>0</v>
      </c>
      <c r="D245" s="32">
        <f t="shared" si="104"/>
        <v>0</v>
      </c>
      <c r="E245" s="32"/>
      <c r="F245" s="32">
        <f t="shared" si="89"/>
        <v>0</v>
      </c>
      <c r="G245" s="32"/>
      <c r="H245" s="32"/>
      <c r="I245" s="32"/>
      <c r="J245" s="32"/>
      <c r="K245" s="32"/>
      <c r="L245" s="32">
        <f t="shared" si="82"/>
        <v>0</v>
      </c>
      <c r="M245" s="32">
        <f t="shared" si="83"/>
        <v>0</v>
      </c>
      <c r="N245" s="80">
        <v>51349</v>
      </c>
      <c r="O245" s="39">
        <f t="shared" si="84"/>
        <v>0</v>
      </c>
      <c r="P245" s="39">
        <f t="shared" si="105"/>
        <v>0.03</v>
      </c>
      <c r="Q245" s="39">
        <f t="shared" si="90"/>
        <v>0</v>
      </c>
      <c r="R245" s="39">
        <f t="shared" si="93"/>
        <v>0</v>
      </c>
      <c r="S245" s="39">
        <f t="shared" si="99"/>
        <v>0</v>
      </c>
      <c r="T245" s="39">
        <f t="shared" si="97"/>
        <v>0</v>
      </c>
      <c r="U245" s="39">
        <f t="shared" si="100"/>
        <v>0.03</v>
      </c>
      <c r="V245" s="12"/>
      <c r="W245" s="32">
        <f t="shared" si="94"/>
        <v>0</v>
      </c>
      <c r="X245" s="32">
        <f t="shared" si="85"/>
        <v>42000</v>
      </c>
      <c r="Y245" s="32">
        <f t="shared" si="86"/>
        <v>42000</v>
      </c>
      <c r="Z245" s="32">
        <f t="shared" si="87"/>
        <v>42000</v>
      </c>
      <c r="AB245" s="32">
        <f t="shared" si="98"/>
        <v>0</v>
      </c>
      <c r="AC245" s="32">
        <f t="shared" si="91"/>
        <v>0</v>
      </c>
      <c r="AD245" s="32">
        <f t="shared" si="95"/>
        <v>0</v>
      </c>
      <c r="AE245" s="59">
        <f t="shared" si="96"/>
        <v>0</v>
      </c>
      <c r="AF245" s="32">
        <f t="shared" si="101"/>
        <v>0</v>
      </c>
      <c r="AG245" s="40" t="str">
        <f>IF(A245&gt;$D$6,"",SUM($AB$10:AE245)/($Y$10+Y245)*2/A245*12)</f>
        <v/>
      </c>
      <c r="AH245" s="40" t="str">
        <f>IF(A245&gt;$D$6,"",SUM($AF$10:AF245)/($Y$10+Y245)*2/A245*12)</f>
        <v/>
      </c>
      <c r="AI245" s="32">
        <f t="shared" si="102"/>
        <v>0</v>
      </c>
      <c r="AQ245" s="32">
        <f>SUM(AB$10:AB245)</f>
        <v>754616.07882335607</v>
      </c>
      <c r="AR245" s="32">
        <f>SUM(AC$10:AC245)</f>
        <v>-741728.78666842484</v>
      </c>
      <c r="AS245" s="32">
        <f>SUM(AD$10:AD245)</f>
        <v>13860.000000000002</v>
      </c>
      <c r="AT245" s="32">
        <f>SUM(AE$10:AE245)</f>
        <v>236083.75892605007</v>
      </c>
      <c r="AU245" s="32">
        <f>SUM(AF$10:AF245)</f>
        <v>-42000</v>
      </c>
      <c r="AW245" s="32">
        <f t="shared" si="92"/>
        <v>0</v>
      </c>
      <c r="AX245" s="32">
        <f t="shared" si="92"/>
        <v>0</v>
      </c>
      <c r="AY245" s="32">
        <f t="shared" si="92"/>
        <v>0</v>
      </c>
      <c r="AZ245" s="32">
        <f t="shared" si="92"/>
        <v>0</v>
      </c>
      <c r="BA245" s="32">
        <f t="shared" si="92"/>
        <v>42000</v>
      </c>
      <c r="BB245" s="32">
        <f t="shared" si="106"/>
        <v>0</v>
      </c>
      <c r="BC245" s="32"/>
    </row>
    <row r="246" spans="1:55" x14ac:dyDescent="0.25">
      <c r="A246" s="29">
        <v>236</v>
      </c>
      <c r="B246" s="32">
        <f t="shared" si="88"/>
        <v>0</v>
      </c>
      <c r="C246" s="32">
        <f t="shared" si="103"/>
        <v>0</v>
      </c>
      <c r="D246" s="32">
        <f t="shared" si="104"/>
        <v>0</v>
      </c>
      <c r="E246" s="32"/>
      <c r="F246" s="32">
        <f t="shared" si="89"/>
        <v>0</v>
      </c>
      <c r="G246" s="32"/>
      <c r="H246" s="32"/>
      <c r="I246" s="32"/>
      <c r="J246" s="32"/>
      <c r="K246" s="32"/>
      <c r="L246" s="32">
        <f t="shared" si="82"/>
        <v>0</v>
      </c>
      <c r="M246" s="32">
        <f t="shared" si="83"/>
        <v>0</v>
      </c>
      <c r="N246" s="80">
        <v>51380</v>
      </c>
      <c r="O246" s="39">
        <f t="shared" si="84"/>
        <v>0</v>
      </c>
      <c r="P246" s="39">
        <f t="shared" si="105"/>
        <v>0.03</v>
      </c>
      <c r="Q246" s="39">
        <f t="shared" si="90"/>
        <v>0</v>
      </c>
      <c r="R246" s="39">
        <f t="shared" si="93"/>
        <v>0</v>
      </c>
      <c r="S246" s="39">
        <f t="shared" si="99"/>
        <v>0</v>
      </c>
      <c r="T246" s="39">
        <f t="shared" si="97"/>
        <v>0</v>
      </c>
      <c r="U246" s="39">
        <f t="shared" si="100"/>
        <v>0.03</v>
      </c>
      <c r="V246" s="12"/>
      <c r="W246" s="32">
        <f t="shared" si="94"/>
        <v>0</v>
      </c>
      <c r="X246" s="32">
        <f t="shared" si="85"/>
        <v>42000</v>
      </c>
      <c r="Y246" s="32">
        <f t="shared" si="86"/>
        <v>42000</v>
      </c>
      <c r="Z246" s="32">
        <f t="shared" si="87"/>
        <v>42000</v>
      </c>
      <c r="AB246" s="32">
        <f t="shared" si="98"/>
        <v>0</v>
      </c>
      <c r="AC246" s="32">
        <f t="shared" si="91"/>
        <v>0</v>
      </c>
      <c r="AD246" s="32">
        <f t="shared" si="95"/>
        <v>0</v>
      </c>
      <c r="AE246" s="59">
        <f t="shared" si="96"/>
        <v>0</v>
      </c>
      <c r="AF246" s="32">
        <f t="shared" si="101"/>
        <v>0</v>
      </c>
      <c r="AG246" s="40" t="str">
        <f>IF(A246&gt;$D$6,"",SUM($AB$10:AE246)/($Y$10+Y246)*2/A246*12)</f>
        <v/>
      </c>
      <c r="AH246" s="40" t="str">
        <f>IF(A246&gt;$D$6,"",SUM($AF$10:AF246)/($Y$10+Y246)*2/A246*12)</f>
        <v/>
      </c>
      <c r="AI246" s="32">
        <f t="shared" si="102"/>
        <v>0</v>
      </c>
      <c r="AQ246" s="32">
        <f>SUM(AB$10:AB246)</f>
        <v>754616.07882335607</v>
      </c>
      <c r="AR246" s="32">
        <f>SUM(AC$10:AC246)</f>
        <v>-741728.78666842484</v>
      </c>
      <c r="AS246" s="32">
        <f>SUM(AD$10:AD246)</f>
        <v>13860.000000000002</v>
      </c>
      <c r="AT246" s="32">
        <f>SUM(AE$10:AE246)</f>
        <v>236083.75892605007</v>
      </c>
      <c r="AU246" s="32">
        <f>SUM(AF$10:AF246)</f>
        <v>-42000</v>
      </c>
      <c r="AW246" s="32">
        <f t="shared" si="92"/>
        <v>0</v>
      </c>
      <c r="AX246" s="32">
        <f t="shared" si="92"/>
        <v>0</v>
      </c>
      <c r="AY246" s="32">
        <f t="shared" si="92"/>
        <v>0</v>
      </c>
      <c r="AZ246" s="32">
        <f t="shared" si="92"/>
        <v>0</v>
      </c>
      <c r="BA246" s="32">
        <f t="shared" si="92"/>
        <v>42000</v>
      </c>
      <c r="BB246" s="32">
        <f t="shared" si="106"/>
        <v>0</v>
      </c>
      <c r="BC246" s="32"/>
    </row>
    <row r="247" spans="1:55" x14ac:dyDescent="0.25">
      <c r="A247" s="29">
        <v>237</v>
      </c>
      <c r="B247" s="32">
        <f t="shared" si="88"/>
        <v>0</v>
      </c>
      <c r="C247" s="32">
        <f t="shared" si="103"/>
        <v>0</v>
      </c>
      <c r="D247" s="32">
        <f t="shared" si="104"/>
        <v>0</v>
      </c>
      <c r="E247" s="32"/>
      <c r="F247" s="32">
        <f t="shared" si="89"/>
        <v>0</v>
      </c>
      <c r="G247" s="32"/>
      <c r="H247" s="32"/>
      <c r="I247" s="32"/>
      <c r="J247" s="32"/>
      <c r="K247" s="32"/>
      <c r="L247" s="32">
        <f t="shared" si="82"/>
        <v>0</v>
      </c>
      <c r="M247" s="32">
        <f t="shared" si="83"/>
        <v>0</v>
      </c>
      <c r="N247" s="80">
        <v>51410</v>
      </c>
      <c r="O247" s="39">
        <f t="shared" si="84"/>
        <v>0</v>
      </c>
      <c r="P247" s="39">
        <f t="shared" si="105"/>
        <v>0.03</v>
      </c>
      <c r="Q247" s="39">
        <f t="shared" si="90"/>
        <v>0</v>
      </c>
      <c r="R247" s="39">
        <f t="shared" si="93"/>
        <v>0</v>
      </c>
      <c r="S247" s="39">
        <f t="shared" si="99"/>
        <v>0</v>
      </c>
      <c r="T247" s="39">
        <f t="shared" si="97"/>
        <v>0</v>
      </c>
      <c r="U247" s="39">
        <f t="shared" si="100"/>
        <v>0.03</v>
      </c>
      <c r="V247" s="12"/>
      <c r="W247" s="32">
        <f t="shared" si="94"/>
        <v>0</v>
      </c>
      <c r="X247" s="32">
        <f t="shared" si="85"/>
        <v>42000</v>
      </c>
      <c r="Y247" s="32">
        <f t="shared" si="86"/>
        <v>42000</v>
      </c>
      <c r="Z247" s="32">
        <f t="shared" si="87"/>
        <v>42000</v>
      </c>
      <c r="AB247" s="32">
        <f t="shared" si="98"/>
        <v>0</v>
      </c>
      <c r="AC247" s="32">
        <f t="shared" si="91"/>
        <v>0</v>
      </c>
      <c r="AD247" s="32">
        <f t="shared" si="95"/>
        <v>0</v>
      </c>
      <c r="AE247" s="59">
        <f t="shared" si="96"/>
        <v>0</v>
      </c>
      <c r="AF247" s="32">
        <f t="shared" si="101"/>
        <v>0</v>
      </c>
      <c r="AG247" s="40" t="str">
        <f>IF(A247&gt;$D$6,"",SUM($AB$10:AE247)/($Y$10+Y247)*2/A247*12)</f>
        <v/>
      </c>
      <c r="AH247" s="40" t="str">
        <f>IF(A247&gt;$D$6,"",SUM($AF$10:AF247)/($Y$10+Y247)*2/A247*12)</f>
        <v/>
      </c>
      <c r="AI247" s="32">
        <f t="shared" si="102"/>
        <v>0</v>
      </c>
      <c r="AQ247" s="32">
        <f>SUM(AB$10:AB247)</f>
        <v>754616.07882335607</v>
      </c>
      <c r="AR247" s="32">
        <f>SUM(AC$10:AC247)</f>
        <v>-741728.78666842484</v>
      </c>
      <c r="AS247" s="32">
        <f>SUM(AD$10:AD247)</f>
        <v>13860.000000000002</v>
      </c>
      <c r="AT247" s="32">
        <f>SUM(AE$10:AE247)</f>
        <v>236083.75892605007</v>
      </c>
      <c r="AU247" s="32">
        <f>SUM(AF$10:AF247)</f>
        <v>-42000</v>
      </c>
      <c r="AW247" s="32">
        <f t="shared" si="92"/>
        <v>0</v>
      </c>
      <c r="AX247" s="32">
        <f t="shared" si="92"/>
        <v>0</v>
      </c>
      <c r="AY247" s="32">
        <f t="shared" si="92"/>
        <v>0</v>
      </c>
      <c r="AZ247" s="32">
        <f t="shared" si="92"/>
        <v>0</v>
      </c>
      <c r="BA247" s="32">
        <f t="shared" si="92"/>
        <v>42000</v>
      </c>
      <c r="BB247" s="32">
        <f t="shared" si="106"/>
        <v>0</v>
      </c>
      <c r="BC247" s="32"/>
    </row>
    <row r="248" spans="1:55" x14ac:dyDescent="0.25">
      <c r="A248" s="29">
        <v>238</v>
      </c>
      <c r="B248" s="32">
        <f t="shared" si="88"/>
        <v>0</v>
      </c>
      <c r="C248" s="32">
        <f t="shared" si="103"/>
        <v>0</v>
      </c>
      <c r="D248" s="32">
        <f t="shared" si="104"/>
        <v>0</v>
      </c>
      <c r="E248" s="32"/>
      <c r="F248" s="32">
        <f t="shared" si="89"/>
        <v>0</v>
      </c>
      <c r="G248" s="32"/>
      <c r="H248" s="32"/>
      <c r="I248" s="32"/>
      <c r="J248" s="32"/>
      <c r="K248" s="32"/>
      <c r="L248" s="32">
        <f t="shared" si="82"/>
        <v>0</v>
      </c>
      <c r="M248" s="32">
        <f t="shared" si="83"/>
        <v>0</v>
      </c>
      <c r="N248" s="80">
        <v>51441</v>
      </c>
      <c r="O248" s="39">
        <f t="shared" si="84"/>
        <v>0</v>
      </c>
      <c r="P248" s="39">
        <f t="shared" si="105"/>
        <v>0.03</v>
      </c>
      <c r="Q248" s="39">
        <f t="shared" si="90"/>
        <v>0</v>
      </c>
      <c r="R248" s="39">
        <f t="shared" si="93"/>
        <v>0</v>
      </c>
      <c r="S248" s="39">
        <f t="shared" si="99"/>
        <v>0</v>
      </c>
      <c r="T248" s="39">
        <f t="shared" si="97"/>
        <v>0</v>
      </c>
      <c r="U248" s="39">
        <f t="shared" si="100"/>
        <v>0.03</v>
      </c>
      <c r="V248" s="12"/>
      <c r="W248" s="32">
        <f t="shared" si="94"/>
        <v>0</v>
      </c>
      <c r="X248" s="32">
        <f t="shared" si="85"/>
        <v>42000</v>
      </c>
      <c r="Y248" s="32">
        <f t="shared" si="86"/>
        <v>42000</v>
      </c>
      <c r="Z248" s="32">
        <f t="shared" si="87"/>
        <v>42000</v>
      </c>
      <c r="AB248" s="32">
        <f t="shared" si="98"/>
        <v>0</v>
      </c>
      <c r="AC248" s="32">
        <f t="shared" si="91"/>
        <v>0</v>
      </c>
      <c r="AD248" s="32">
        <f t="shared" si="95"/>
        <v>0</v>
      </c>
      <c r="AE248" s="59">
        <f t="shared" si="96"/>
        <v>0</v>
      </c>
      <c r="AF248" s="32">
        <f t="shared" si="101"/>
        <v>0</v>
      </c>
      <c r="AG248" s="40" t="str">
        <f>IF(A248&gt;$D$6,"",SUM($AB$10:AE248)/($Y$10+Y248)*2/A248*12)</f>
        <v/>
      </c>
      <c r="AH248" s="40" t="str">
        <f>IF(A248&gt;$D$6,"",SUM($AF$10:AF248)/($Y$10+Y248)*2/A248*12)</f>
        <v/>
      </c>
      <c r="AI248" s="32">
        <f t="shared" si="102"/>
        <v>0</v>
      </c>
      <c r="AQ248" s="32">
        <f>SUM(AB$10:AB248)</f>
        <v>754616.07882335607</v>
      </c>
      <c r="AR248" s="32">
        <f>SUM(AC$10:AC248)</f>
        <v>-741728.78666842484</v>
      </c>
      <c r="AS248" s="32">
        <f>SUM(AD$10:AD248)</f>
        <v>13860.000000000002</v>
      </c>
      <c r="AT248" s="32">
        <f>SUM(AE$10:AE248)</f>
        <v>236083.75892605007</v>
      </c>
      <c r="AU248" s="32">
        <f>SUM(AF$10:AF248)</f>
        <v>-42000</v>
      </c>
      <c r="AW248" s="32">
        <f t="shared" si="92"/>
        <v>0</v>
      </c>
      <c r="AX248" s="32">
        <f t="shared" si="92"/>
        <v>0</v>
      </c>
      <c r="AY248" s="32">
        <f t="shared" si="92"/>
        <v>0</v>
      </c>
      <c r="AZ248" s="32">
        <f t="shared" si="92"/>
        <v>0</v>
      </c>
      <c r="BA248" s="32">
        <f t="shared" si="92"/>
        <v>42000</v>
      </c>
      <c r="BB248" s="32">
        <f t="shared" si="106"/>
        <v>0</v>
      </c>
      <c r="BC248" s="32"/>
    </row>
    <row r="249" spans="1:55" x14ac:dyDescent="0.25">
      <c r="A249" s="29">
        <v>239</v>
      </c>
      <c r="B249" s="32">
        <f t="shared" si="88"/>
        <v>0</v>
      </c>
      <c r="C249" s="32">
        <f t="shared" si="103"/>
        <v>0</v>
      </c>
      <c r="D249" s="32">
        <f t="shared" si="104"/>
        <v>0</v>
      </c>
      <c r="E249" s="32"/>
      <c r="F249" s="32">
        <f t="shared" si="89"/>
        <v>0</v>
      </c>
      <c r="G249" s="32"/>
      <c r="H249" s="32"/>
      <c r="I249" s="32"/>
      <c r="J249" s="32"/>
      <c r="K249" s="32"/>
      <c r="L249" s="32">
        <f t="shared" si="82"/>
        <v>0</v>
      </c>
      <c r="M249" s="32">
        <f t="shared" si="83"/>
        <v>0</v>
      </c>
      <c r="N249" s="80">
        <v>51471</v>
      </c>
      <c r="O249" s="39">
        <f t="shared" si="84"/>
        <v>0</v>
      </c>
      <c r="P249" s="39">
        <f t="shared" si="105"/>
        <v>0.03</v>
      </c>
      <c r="Q249" s="39">
        <f t="shared" si="90"/>
        <v>0</v>
      </c>
      <c r="R249" s="39">
        <f t="shared" si="93"/>
        <v>0</v>
      </c>
      <c r="S249" s="39">
        <f t="shared" si="99"/>
        <v>0</v>
      </c>
      <c r="T249" s="39">
        <f t="shared" si="97"/>
        <v>0</v>
      </c>
      <c r="U249" s="39">
        <f t="shared" si="100"/>
        <v>0.03</v>
      </c>
      <c r="V249" s="12"/>
      <c r="W249" s="32">
        <f t="shared" si="94"/>
        <v>0</v>
      </c>
      <c r="X249" s="32">
        <f t="shared" si="85"/>
        <v>42000</v>
      </c>
      <c r="Y249" s="32">
        <f t="shared" si="86"/>
        <v>42000</v>
      </c>
      <c r="Z249" s="32">
        <f t="shared" si="87"/>
        <v>42000</v>
      </c>
      <c r="AB249" s="32">
        <f t="shared" si="98"/>
        <v>0</v>
      </c>
      <c r="AC249" s="32">
        <f t="shared" si="91"/>
        <v>0</v>
      </c>
      <c r="AD249" s="32">
        <f t="shared" si="95"/>
        <v>0</v>
      </c>
      <c r="AE249" s="59">
        <f t="shared" si="96"/>
        <v>0</v>
      </c>
      <c r="AF249" s="32">
        <f t="shared" si="101"/>
        <v>0</v>
      </c>
      <c r="AG249" s="40" t="str">
        <f>IF(A249&gt;$D$6,"",SUM($AB$10:AE249)/($Y$10+Y249)*2/A249*12)</f>
        <v/>
      </c>
      <c r="AH249" s="40" t="str">
        <f>IF(A249&gt;$D$6,"",SUM($AF$10:AF249)/($Y$10+Y249)*2/A249*12)</f>
        <v/>
      </c>
      <c r="AI249" s="32">
        <f t="shared" si="102"/>
        <v>0</v>
      </c>
      <c r="AQ249" s="32">
        <f>SUM(AB$10:AB249)</f>
        <v>754616.07882335607</v>
      </c>
      <c r="AR249" s="32">
        <f>SUM(AC$10:AC249)</f>
        <v>-741728.78666842484</v>
      </c>
      <c r="AS249" s="32">
        <f>SUM(AD$10:AD249)</f>
        <v>13860.000000000002</v>
      </c>
      <c r="AT249" s="32">
        <f>SUM(AE$10:AE249)</f>
        <v>236083.75892605007</v>
      </c>
      <c r="AU249" s="32">
        <f>SUM(AF$10:AF249)</f>
        <v>-42000</v>
      </c>
      <c r="AW249" s="32">
        <f t="shared" si="92"/>
        <v>0</v>
      </c>
      <c r="AX249" s="32">
        <f t="shared" si="92"/>
        <v>0</v>
      </c>
      <c r="AY249" s="32">
        <f t="shared" si="92"/>
        <v>0</v>
      </c>
      <c r="AZ249" s="32">
        <f t="shared" si="92"/>
        <v>0</v>
      </c>
      <c r="BA249" s="32">
        <f t="shared" si="92"/>
        <v>42000</v>
      </c>
      <c r="BB249" s="32">
        <f t="shared" si="106"/>
        <v>0</v>
      </c>
      <c r="BC249" s="32"/>
    </row>
    <row r="250" spans="1:55" x14ac:dyDescent="0.25">
      <c r="A250" s="29">
        <v>240</v>
      </c>
      <c r="B250" s="32">
        <f t="shared" si="88"/>
        <v>0</v>
      </c>
      <c r="C250" s="32">
        <f t="shared" si="103"/>
        <v>0</v>
      </c>
      <c r="D250" s="32">
        <f t="shared" si="104"/>
        <v>0</v>
      </c>
      <c r="E250" s="32"/>
      <c r="F250" s="32">
        <f t="shared" si="89"/>
        <v>0</v>
      </c>
      <c r="G250" s="67">
        <f>IF(B250&gt;0,B250*$J$1,0)</f>
        <v>0</v>
      </c>
      <c r="H250" s="32"/>
      <c r="I250" s="32"/>
      <c r="J250" s="32"/>
      <c r="K250" s="32"/>
      <c r="L250" s="32">
        <f t="shared" si="82"/>
        <v>0</v>
      </c>
      <c r="M250" s="32">
        <f t="shared" si="83"/>
        <v>0</v>
      </c>
      <c r="N250" s="80">
        <v>51502</v>
      </c>
      <c r="O250" s="39">
        <f t="shared" si="84"/>
        <v>0</v>
      </c>
      <c r="P250" s="39">
        <f t="shared" si="105"/>
        <v>0.03</v>
      </c>
      <c r="Q250" s="39">
        <f t="shared" si="90"/>
        <v>0</v>
      </c>
      <c r="R250" s="39">
        <f>IF(A250&gt;=$D$6,0,#REF!/$T$3)</f>
        <v>0</v>
      </c>
      <c r="S250" s="39">
        <f>IF(A250&gt;=$D$6,0,#REF!/$T$4)</f>
        <v>0</v>
      </c>
      <c r="T250" s="39">
        <f>IF(A250&gt;=$D$6,0,(#REF!-U250)/$T$5)</f>
        <v>0</v>
      </c>
      <c r="U250" s="39">
        <f t="shared" si="100"/>
        <v>0.03</v>
      </c>
      <c r="V250" s="12"/>
      <c r="W250" s="32">
        <f t="shared" si="94"/>
        <v>0</v>
      </c>
      <c r="X250" s="32">
        <f t="shared" si="85"/>
        <v>42000</v>
      </c>
      <c r="Y250" s="32">
        <f t="shared" si="86"/>
        <v>42000</v>
      </c>
      <c r="Z250" s="32">
        <f t="shared" si="87"/>
        <v>42000</v>
      </c>
      <c r="AB250" s="32">
        <f t="shared" si="98"/>
        <v>0</v>
      </c>
      <c r="AC250" s="32">
        <f t="shared" si="91"/>
        <v>0</v>
      </c>
      <c r="AD250" s="32">
        <f t="shared" si="95"/>
        <v>0</v>
      </c>
      <c r="AE250" s="59">
        <f t="shared" si="96"/>
        <v>0</v>
      </c>
      <c r="AF250" s="32">
        <f t="shared" si="101"/>
        <v>0</v>
      </c>
      <c r="AG250" s="40" t="str">
        <f>IF(A250&gt;$D$6,"",SUM($AB$10:AE250)/($Y$10+Y250)*2/A250*12)</f>
        <v/>
      </c>
      <c r="AH250" s="40" t="str">
        <f>IF(A250&gt;$D$6,"",SUM($AF$10:AF250)/($Y$10+Y250)*2/A250*12)</f>
        <v/>
      </c>
      <c r="AI250" s="32">
        <f t="shared" si="102"/>
        <v>0</v>
      </c>
      <c r="AQ250" s="32">
        <f>SUM(AB$10:AB250)</f>
        <v>754616.07882335607</v>
      </c>
      <c r="AR250" s="32">
        <f>SUM(AC$10:AC250)</f>
        <v>-741728.78666842484</v>
      </c>
      <c r="AS250" s="32">
        <f>SUM(AD$10:AD250)</f>
        <v>13860.000000000002</v>
      </c>
      <c r="AT250" s="32">
        <f>SUM(AE$10:AE250)</f>
        <v>236083.75892605007</v>
      </c>
      <c r="AU250" s="32">
        <f>SUM(AF$10:AF250)</f>
        <v>-42000</v>
      </c>
      <c r="AW250" s="32">
        <f t="shared" si="92"/>
        <v>0</v>
      </c>
      <c r="AX250" s="32">
        <f t="shared" si="92"/>
        <v>0</v>
      </c>
      <c r="AY250" s="32">
        <f t="shared" si="92"/>
        <v>0</v>
      </c>
      <c r="AZ250" s="32">
        <f t="shared" si="92"/>
        <v>0</v>
      </c>
      <c r="BA250" s="32">
        <f t="shared" si="92"/>
        <v>42000</v>
      </c>
      <c r="BB250" s="32">
        <f t="shared" si="106"/>
        <v>0</v>
      </c>
      <c r="BC250" s="32"/>
    </row>
    <row r="251" spans="1:55" x14ac:dyDescent="0.25">
      <c r="AS251" s="32">
        <f>SUM(AQ250:AU250)</f>
        <v>220831.05108098127</v>
      </c>
    </row>
    <row r="252" spans="1:55" customFormat="1" x14ac:dyDescent="0.25">
      <c r="N252" s="57"/>
    </row>
    <row r="253" spans="1:55" customFormat="1" x14ac:dyDescent="0.25">
      <c r="N253" s="57"/>
    </row>
    <row r="254" spans="1:55" customFormat="1" x14ac:dyDescent="0.25">
      <c r="N254" s="57"/>
    </row>
    <row r="255" spans="1:55" customFormat="1" x14ac:dyDescent="0.25">
      <c r="N255" s="57"/>
    </row>
    <row r="256" spans="1:55" customFormat="1" x14ac:dyDescent="0.25">
      <c r="N256" s="57"/>
    </row>
    <row r="257" spans="14:14" customFormat="1" x14ac:dyDescent="0.25">
      <c r="N257" s="57"/>
    </row>
    <row r="258" spans="14:14" customFormat="1" x14ac:dyDescent="0.25">
      <c r="N258" s="57"/>
    </row>
    <row r="259" spans="14:14" customFormat="1" x14ac:dyDescent="0.25">
      <c r="N259" s="57"/>
    </row>
    <row r="260" spans="14:14" customFormat="1" x14ac:dyDescent="0.25">
      <c r="N260" s="57"/>
    </row>
    <row r="261" spans="14:14" customFormat="1" x14ac:dyDescent="0.25">
      <c r="N261" s="57"/>
    </row>
    <row r="262" spans="14:14" customFormat="1" x14ac:dyDescent="0.25">
      <c r="N262" s="57"/>
    </row>
    <row r="263" spans="14:14" customFormat="1" x14ac:dyDescent="0.25">
      <c r="N263" s="57"/>
    </row>
    <row r="264" spans="14:14" customFormat="1" x14ac:dyDescent="0.25">
      <c r="N264" s="57"/>
    </row>
    <row r="265" spans="14:14" customFormat="1" x14ac:dyDescent="0.25">
      <c r="N265" s="57"/>
    </row>
    <row r="266" spans="14:14" customFormat="1" x14ac:dyDescent="0.25">
      <c r="N266" s="57"/>
    </row>
    <row r="267" spans="14:14" customFormat="1" x14ac:dyDescent="0.25">
      <c r="N267" s="57"/>
    </row>
    <row r="268" spans="14:14" customFormat="1" x14ac:dyDescent="0.25">
      <c r="N268" s="57"/>
    </row>
    <row r="269" spans="14:14" customFormat="1" x14ac:dyDescent="0.25">
      <c r="N269" s="57"/>
    </row>
    <row r="270" spans="14:14" customFormat="1" x14ac:dyDescent="0.25">
      <c r="N270" s="57"/>
    </row>
    <row r="271" spans="14:14" customFormat="1" x14ac:dyDescent="0.25">
      <c r="N271" s="57"/>
    </row>
    <row r="272" spans="14:14" customFormat="1" x14ac:dyDescent="0.25">
      <c r="N272" s="57"/>
    </row>
    <row r="273" spans="14:14" customFormat="1" x14ac:dyDescent="0.25">
      <c r="N273" s="57"/>
    </row>
    <row r="274" spans="14:14" customFormat="1" x14ac:dyDescent="0.25">
      <c r="N274" s="57"/>
    </row>
    <row r="275" spans="14:14" customFormat="1" x14ac:dyDescent="0.25">
      <c r="N275" s="57"/>
    </row>
  </sheetData>
  <mergeCells count="5">
    <mergeCell ref="B8:M8"/>
    <mergeCell ref="O8:U8"/>
    <mergeCell ref="W8:Z8"/>
    <mergeCell ref="AB8:AI8"/>
    <mergeCell ref="AK8:AO8"/>
  </mergeCells>
  <dataValidations count="1">
    <dataValidation type="list" allowBlank="1" showInputMessage="1" showErrorMessage="1" sqref="D4">
      <formula1>"Ануїтет,Класика"</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00B0F0"/>
  </sheetPr>
  <dimension ref="A1:BK275"/>
  <sheetViews>
    <sheetView showGridLines="0" zoomScale="70" zoomScaleNormal="70" workbookViewId="0">
      <selection activeCell="G2" sqref="G2"/>
    </sheetView>
  </sheetViews>
  <sheetFormatPr defaultColWidth="11.5703125" defaultRowHeight="15" x14ac:dyDescent="0.25"/>
  <cols>
    <col min="1" max="1" width="5" style="30" bestFit="1" customWidth="1"/>
    <col min="2" max="2" width="12.42578125" style="30" bestFit="1" customWidth="1"/>
    <col min="3" max="3" width="14.85546875" style="30" customWidth="1"/>
    <col min="4" max="4" width="15" style="30" bestFit="1" customWidth="1"/>
    <col min="5" max="11" width="11.5703125" style="30"/>
    <col min="12" max="13" width="13.7109375" style="30" customWidth="1"/>
    <col min="14" max="14" width="1.7109375" style="80" customWidth="1"/>
    <col min="15" max="15" width="11.5703125" style="30"/>
    <col min="16" max="16" width="15.28515625" style="30" bestFit="1" customWidth="1"/>
    <col min="17" max="21" width="11.5703125" style="30"/>
    <col min="22" max="22" width="6.7109375" style="10" customWidth="1"/>
    <col min="23" max="24" width="16.7109375" style="30" customWidth="1"/>
    <col min="25" max="26" width="12.28515625" style="30" customWidth="1"/>
    <col min="27" max="27" width="1.7109375" style="30" customWidth="1"/>
    <col min="28" max="28" width="11.5703125" style="30"/>
    <col min="29" max="32" width="15.5703125" style="30" customWidth="1"/>
    <col min="33" max="35" width="14.28515625" style="30" customWidth="1"/>
    <col min="36" max="36" width="1.7109375" style="30" customWidth="1"/>
    <col min="37" max="37" width="14.7109375" style="30" hidden="1" customWidth="1"/>
    <col min="38" max="38" width="0" style="30" hidden="1" customWidth="1"/>
    <col min="39" max="39" width="12.42578125" style="30" hidden="1" customWidth="1"/>
    <col min="40" max="40" width="14.42578125" style="30" hidden="1" customWidth="1"/>
    <col min="41" max="41" width="0" style="30" hidden="1" customWidth="1"/>
    <col min="42" max="42" width="1.7109375" style="30" hidden="1" customWidth="1"/>
    <col min="43" max="46" width="11.5703125" style="30"/>
    <col min="47" max="47" width="11.5703125" style="30" customWidth="1"/>
    <col min="48" max="48" width="2.28515625" style="30" customWidth="1"/>
    <col min="49" max="49" width="13.28515625" style="30" bestFit="1" customWidth="1"/>
    <col min="50" max="55" width="11.5703125" style="30"/>
    <col min="56" max="56" width="15" bestFit="1" customWidth="1"/>
    <col min="63" max="63" width="13.28515625" bestFit="1" customWidth="1"/>
    <col min="64" max="16384" width="11.5703125" style="30"/>
  </cols>
  <sheetData>
    <row r="1" spans="1:63" s="10" customFormat="1" x14ac:dyDescent="0.25">
      <c r="C1" s="14" t="s">
        <v>103</v>
      </c>
      <c r="D1" s="62">
        <v>2000000</v>
      </c>
      <c r="F1" s="11" t="s">
        <v>124</v>
      </c>
      <c r="G1" s="16">
        <v>0.12989999999999999</v>
      </c>
      <c r="I1" s="14" t="s">
        <v>106</v>
      </c>
      <c r="J1" s="17">
        <v>5.0000000000000001E-3</v>
      </c>
      <c r="K1" s="89"/>
      <c r="N1" s="80"/>
      <c r="Q1" s="14" t="s">
        <v>17</v>
      </c>
      <c r="T1" s="14" t="s">
        <v>18</v>
      </c>
      <c r="X1" s="10" t="s">
        <v>4</v>
      </c>
      <c r="AB1" s="14"/>
      <c r="AC1" s="63" t="s">
        <v>96</v>
      </c>
      <c r="AD1" s="13">
        <f>AD6-AD2</f>
        <v>3.301793277177939E-2</v>
      </c>
      <c r="AF1" s="14" t="str">
        <f>AB9</f>
        <v>% доход</v>
      </c>
      <c r="AG1" s="12">
        <f>SUM(AB10:AB130)</f>
        <v>840418.74910909391</v>
      </c>
      <c r="AI1" s="12"/>
      <c r="BD1"/>
      <c r="BE1"/>
      <c r="BF1"/>
      <c r="BG1"/>
      <c r="BH1"/>
      <c r="BI1"/>
      <c r="BJ1"/>
      <c r="BK1"/>
    </row>
    <row r="2" spans="1:63" s="10" customFormat="1" x14ac:dyDescent="0.25">
      <c r="C2" s="14" t="s">
        <v>104</v>
      </c>
      <c r="D2" s="15">
        <v>0.7</v>
      </c>
      <c r="F2" s="14" t="s">
        <v>125</v>
      </c>
      <c r="G2" s="16">
        <f>MIN(MAX(G1,8.17%+5.5%),35%)</f>
        <v>0.13669999999999999</v>
      </c>
      <c r="I2" s="14" t="s">
        <v>27</v>
      </c>
      <c r="J2" s="17">
        <v>0.35</v>
      </c>
      <c r="K2" s="89"/>
      <c r="N2" s="80"/>
      <c r="P2" s="10" t="s">
        <v>21</v>
      </c>
      <c r="Q2" s="17">
        <v>1E-3</v>
      </c>
      <c r="S2" s="10" t="s">
        <v>22</v>
      </c>
      <c r="T2" s="18">
        <v>0.01</v>
      </c>
      <c r="W2" s="14" t="s">
        <v>23</v>
      </c>
      <c r="X2" s="13">
        <f>'стави резерва'!L4</f>
        <v>0.10625000000000001</v>
      </c>
      <c r="AC2" s="14" t="s">
        <v>24</v>
      </c>
      <c r="AD2" s="19">
        <v>0.1195</v>
      </c>
      <c r="AF2" s="14" t="str">
        <f>AC9</f>
        <v>% расход (фондирование)</v>
      </c>
      <c r="AG2" s="12">
        <f>SUM(AC10:AC130)</f>
        <v>-741728.78666842484</v>
      </c>
      <c r="AH2" s="20" t="s">
        <v>25</v>
      </c>
      <c r="AI2" s="76">
        <f>SUM(AG1:AG4)/AG6/D6*12</f>
        <v>3.9894562737575481E-2</v>
      </c>
      <c r="AM2" s="21"/>
      <c r="BD2"/>
      <c r="BE2"/>
      <c r="BF2"/>
      <c r="BG2"/>
      <c r="BH2"/>
      <c r="BI2"/>
      <c r="BJ2"/>
      <c r="BK2"/>
    </row>
    <row r="3" spans="1:63" s="10" customFormat="1" x14ac:dyDescent="0.25">
      <c r="C3" s="11" t="s">
        <v>16</v>
      </c>
      <c r="D3" s="58">
        <f>D1*D2</f>
        <v>1400000</v>
      </c>
      <c r="F3" s="14" t="s">
        <v>20</v>
      </c>
      <c r="G3" s="16">
        <v>9.9000000000000008E-3</v>
      </c>
      <c r="I3" s="14" t="s">
        <v>107</v>
      </c>
      <c r="J3" s="17">
        <v>3.0000000000000001E-3</v>
      </c>
      <c r="K3" s="89"/>
      <c r="N3" s="80"/>
      <c r="P3" s="10" t="s">
        <v>28</v>
      </c>
      <c r="Q3" s="17">
        <v>0.01</v>
      </c>
      <c r="S3" s="10" t="s">
        <v>29</v>
      </c>
      <c r="T3" s="18">
        <v>0.1</v>
      </c>
      <c r="U3" s="23"/>
      <c r="W3" s="14" t="s">
        <v>30</v>
      </c>
      <c r="X3" s="13">
        <f>'стави резерва'!L5</f>
        <v>0.3075</v>
      </c>
      <c r="AB3" s="14"/>
      <c r="AC3" s="19"/>
      <c r="AF3" s="14" t="str">
        <f>AD9</f>
        <v>комис.доход</v>
      </c>
      <c r="AG3" s="12">
        <f>SUM(AD10:AD130)</f>
        <v>13860.000000000002</v>
      </c>
      <c r="AH3" s="20" t="s">
        <v>31</v>
      </c>
      <c r="AI3" s="76">
        <f>AG5/AG6/D6*12</f>
        <v>-5.8051832164451034E-3</v>
      </c>
      <c r="BD3"/>
      <c r="BE3"/>
      <c r="BF3"/>
      <c r="BG3"/>
      <c r="BH3"/>
      <c r="BI3"/>
      <c r="BJ3"/>
      <c r="BK3"/>
    </row>
    <row r="4" spans="1:63" s="10" customFormat="1" ht="14.45" customHeight="1" x14ac:dyDescent="0.25">
      <c r="C4" s="14" t="s">
        <v>19</v>
      </c>
      <c r="D4" s="11" t="s">
        <v>127</v>
      </c>
      <c r="F4" s="14" t="s">
        <v>33</v>
      </c>
      <c r="G4" s="16">
        <v>0</v>
      </c>
      <c r="I4" s="14" t="s">
        <v>27</v>
      </c>
      <c r="J4" s="17">
        <v>0.45</v>
      </c>
      <c r="K4" s="89"/>
      <c r="N4" s="80"/>
      <c r="P4" s="10" t="s">
        <v>34</v>
      </c>
      <c r="Q4" s="17">
        <v>0.03</v>
      </c>
      <c r="S4" s="10" t="s">
        <v>35</v>
      </c>
      <c r="T4" s="18">
        <v>0.6</v>
      </c>
      <c r="U4" s="23"/>
      <c r="W4" s="14" t="s">
        <v>36</v>
      </c>
      <c r="X4" s="13">
        <f>'стави резерва'!L6</f>
        <v>0.57250000000000001</v>
      </c>
      <c r="Z4" s="12"/>
      <c r="AB4" s="14"/>
      <c r="AC4" s="15"/>
      <c r="AF4" s="14" t="str">
        <f>AE9</f>
        <v>страховка (выносим отдельно)</v>
      </c>
      <c r="AG4" s="12">
        <f>SUM(AE10:AE130)</f>
        <v>176083.75892605007</v>
      </c>
      <c r="AH4" s="20" t="s">
        <v>37</v>
      </c>
      <c r="AI4" s="77">
        <v>0</v>
      </c>
      <c r="BD4"/>
      <c r="BE4"/>
      <c r="BF4"/>
      <c r="BG4"/>
      <c r="BH4"/>
      <c r="BI4"/>
      <c r="BJ4"/>
      <c r="BK4"/>
    </row>
    <row r="5" spans="1:63" s="10" customFormat="1" ht="15.75" thickBot="1" x14ac:dyDescent="0.3">
      <c r="C5" s="14" t="s">
        <v>26</v>
      </c>
      <c r="D5" s="22">
        <v>120</v>
      </c>
      <c r="E5" s="78"/>
      <c r="F5" s="14" t="s">
        <v>108</v>
      </c>
      <c r="G5" s="79">
        <f>14000+D1*1%</f>
        <v>34000</v>
      </c>
      <c r="H5" s="14"/>
      <c r="I5" s="14" t="s">
        <v>109</v>
      </c>
      <c r="J5" s="69">
        <f>IRR(L10:L130)*12</f>
        <v>0.1588783878828206</v>
      </c>
      <c r="K5" s="89"/>
      <c r="N5" s="80"/>
      <c r="Q5" s="22"/>
      <c r="S5" s="10" t="s">
        <v>38</v>
      </c>
      <c r="T5" s="18">
        <v>0.8</v>
      </c>
      <c r="U5" s="23"/>
      <c r="W5" s="14" t="s">
        <v>39</v>
      </c>
      <c r="X5" s="13">
        <f>'стави резерва'!L7</f>
        <v>0.90500000000000003</v>
      </c>
      <c r="AB5" s="14"/>
      <c r="AC5" s="25"/>
      <c r="AD5" s="64">
        <f>J6-AD6</f>
        <v>2.1903289444052731E-2</v>
      </c>
      <c r="AF5" s="14" t="str">
        <f>AF9</f>
        <v>дофрм.резерва</v>
      </c>
      <c r="AG5" s="12">
        <f>SUM(AF10:AF130)</f>
        <v>-42000</v>
      </c>
      <c r="AH5" s="20" t="s">
        <v>40</v>
      </c>
      <c r="AI5" s="77">
        <f>SUM(AI2:AI4)</f>
        <v>3.4089379521130378E-2</v>
      </c>
      <c r="BD5"/>
      <c r="BE5"/>
      <c r="BF5"/>
      <c r="BG5"/>
      <c r="BH5"/>
      <c r="BI5"/>
      <c r="BJ5"/>
      <c r="BK5"/>
    </row>
    <row r="6" spans="1:63" s="10" customFormat="1" ht="15.75" thickBot="1" x14ac:dyDescent="0.3">
      <c r="C6" s="14" t="s">
        <v>32</v>
      </c>
      <c r="D6" s="24">
        <v>120</v>
      </c>
      <c r="F6" s="14" t="s">
        <v>105</v>
      </c>
      <c r="G6" s="15">
        <v>7.0000000000000007E-2</v>
      </c>
      <c r="I6" s="26" t="s">
        <v>110</v>
      </c>
      <c r="J6" s="60">
        <f>IRR(M10:M130)*12</f>
        <v>0.17442122221583212</v>
      </c>
      <c r="K6" s="89"/>
      <c r="N6" s="80"/>
      <c r="U6" s="23"/>
      <c r="W6" s="14" t="s">
        <v>5</v>
      </c>
      <c r="X6" s="13">
        <f>'стави резерва'!L8</f>
        <v>1</v>
      </c>
      <c r="Y6" s="27"/>
      <c r="AC6" s="26" t="s">
        <v>41</v>
      </c>
      <c r="AD6" s="60">
        <f>IRR(AI10:AI130)*12</f>
        <v>0.15251793277177939</v>
      </c>
      <c r="AF6" s="14" t="s">
        <v>42</v>
      </c>
      <c r="AG6" s="12">
        <f>AVERAGE(Y10:Y130)</f>
        <v>723491.37717171607</v>
      </c>
      <c r="AH6" s="21"/>
      <c r="BD6"/>
      <c r="BE6"/>
      <c r="BF6"/>
      <c r="BG6"/>
      <c r="BH6"/>
      <c r="BI6"/>
      <c r="BJ6"/>
      <c r="BK6"/>
    </row>
    <row r="7" spans="1:63" x14ac:dyDescent="0.25">
      <c r="A7" s="10"/>
      <c r="B7" s="28"/>
      <c r="C7" s="29"/>
      <c r="E7" s="41"/>
      <c r="F7" s="87" t="s">
        <v>128</v>
      </c>
      <c r="G7" s="88">
        <f>(3500+2000)/0.805*1.22</f>
        <v>8335.4037267080748</v>
      </c>
      <c r="I7" s="84" t="s">
        <v>126</v>
      </c>
      <c r="J7" s="85">
        <f>XIRR(L10:L250,N10:N250)</f>
        <v>0.17101204991340638</v>
      </c>
      <c r="K7" s="85"/>
      <c r="N7" s="81"/>
      <c r="Q7" s="31" t="s">
        <v>43</v>
      </c>
      <c r="AG7" s="32"/>
    </row>
    <row r="8" spans="1:63" x14ac:dyDescent="0.25">
      <c r="A8" s="29"/>
      <c r="B8" s="177" t="s">
        <v>44</v>
      </c>
      <c r="C8" s="178"/>
      <c r="D8" s="178"/>
      <c r="E8" s="178"/>
      <c r="F8" s="178"/>
      <c r="G8" s="178"/>
      <c r="H8" s="178"/>
      <c r="I8" s="178"/>
      <c r="J8" s="178"/>
      <c r="K8" s="178"/>
      <c r="L8" s="178"/>
      <c r="M8" s="179"/>
      <c r="N8" s="82"/>
      <c r="O8" s="180" t="s">
        <v>45</v>
      </c>
      <c r="P8" s="181"/>
      <c r="Q8" s="181"/>
      <c r="R8" s="181"/>
      <c r="S8" s="181"/>
      <c r="T8" s="181"/>
      <c r="U8" s="182"/>
      <c r="W8" s="180" t="s">
        <v>46</v>
      </c>
      <c r="X8" s="181"/>
      <c r="Y8" s="181"/>
      <c r="Z8" s="182"/>
      <c r="AB8" s="180" t="s">
        <v>47</v>
      </c>
      <c r="AC8" s="181"/>
      <c r="AD8" s="181"/>
      <c r="AE8" s="181"/>
      <c r="AF8" s="181"/>
      <c r="AG8" s="181"/>
      <c r="AH8" s="181"/>
      <c r="AI8" s="182"/>
      <c r="AK8" s="180" t="s">
        <v>48</v>
      </c>
      <c r="AL8" s="181"/>
      <c r="AM8" s="181"/>
      <c r="AN8" s="181"/>
      <c r="AO8" s="182"/>
    </row>
    <row r="9" spans="1:63" ht="51" x14ac:dyDescent="0.25">
      <c r="A9" s="33" t="s">
        <v>49</v>
      </c>
      <c r="B9" s="34" t="s">
        <v>50</v>
      </c>
      <c r="C9" s="35" t="s">
        <v>51</v>
      </c>
      <c r="D9" s="34" t="s">
        <v>52</v>
      </c>
      <c r="E9" s="34" t="s">
        <v>53</v>
      </c>
      <c r="F9" s="34" t="s">
        <v>55</v>
      </c>
      <c r="G9" s="34" t="s">
        <v>97</v>
      </c>
      <c r="H9" s="34" t="s">
        <v>98</v>
      </c>
      <c r="I9" s="34" t="s">
        <v>99</v>
      </c>
      <c r="J9" s="34" t="s">
        <v>100</v>
      </c>
      <c r="K9" s="86" t="s">
        <v>129</v>
      </c>
      <c r="L9" s="34" t="s">
        <v>101</v>
      </c>
      <c r="M9" s="34" t="s">
        <v>102</v>
      </c>
      <c r="N9" s="83"/>
      <c r="O9" s="33" t="s">
        <v>56</v>
      </c>
      <c r="P9" s="37" t="s">
        <v>57</v>
      </c>
      <c r="Q9" s="33" t="s">
        <v>23</v>
      </c>
      <c r="R9" s="33" t="s">
        <v>30</v>
      </c>
      <c r="S9" s="33" t="s">
        <v>36</v>
      </c>
      <c r="T9" s="33" t="s">
        <v>39</v>
      </c>
      <c r="U9" s="37" t="s">
        <v>58</v>
      </c>
      <c r="V9" s="36"/>
      <c r="W9" s="33" t="s">
        <v>59</v>
      </c>
      <c r="X9" s="33" t="s">
        <v>60</v>
      </c>
      <c r="Y9" s="33" t="s">
        <v>10</v>
      </c>
      <c r="Z9" s="33" t="s">
        <v>61</v>
      </c>
      <c r="AB9" s="33" t="s">
        <v>3</v>
      </c>
      <c r="AC9" s="33" t="s">
        <v>62</v>
      </c>
      <c r="AD9" s="33" t="s">
        <v>63</v>
      </c>
      <c r="AE9" s="33" t="s">
        <v>64</v>
      </c>
      <c r="AF9" s="33" t="s">
        <v>65</v>
      </c>
      <c r="AG9" s="33" t="s">
        <v>66</v>
      </c>
      <c r="AH9" s="33" t="s">
        <v>67</v>
      </c>
      <c r="AI9" s="33" t="s">
        <v>68</v>
      </c>
      <c r="AK9" s="33" t="s">
        <v>69</v>
      </c>
      <c r="AL9" s="33" t="s">
        <v>70</v>
      </c>
      <c r="AM9" s="33" t="s">
        <v>71</v>
      </c>
      <c r="AN9" s="33" t="s">
        <v>72</v>
      </c>
      <c r="AO9" s="33" t="s">
        <v>73</v>
      </c>
      <c r="AQ9" s="38" t="s">
        <v>3</v>
      </c>
      <c r="AR9" s="38" t="s">
        <v>62</v>
      </c>
      <c r="AS9" s="38" t="s">
        <v>63</v>
      </c>
      <c r="AT9" s="38" t="s">
        <v>1</v>
      </c>
      <c r="AU9" s="38" t="s">
        <v>65</v>
      </c>
      <c r="AW9" s="33" t="s">
        <v>23</v>
      </c>
      <c r="AX9" s="33" t="s">
        <v>30</v>
      </c>
      <c r="AY9" s="33" t="s">
        <v>36</v>
      </c>
      <c r="AZ9" s="33" t="s">
        <v>39</v>
      </c>
      <c r="BA9" s="33" t="s">
        <v>58</v>
      </c>
      <c r="BB9" s="33" t="s">
        <v>74</v>
      </c>
      <c r="BC9" s="36"/>
    </row>
    <row r="10" spans="1:63" x14ac:dyDescent="0.25">
      <c r="A10" s="66">
        <v>0</v>
      </c>
      <c r="B10" s="67">
        <f>D3</f>
        <v>1400000</v>
      </c>
      <c r="C10" s="67">
        <f>-D3</f>
        <v>-1400000</v>
      </c>
      <c r="D10" s="67"/>
      <c r="E10" s="68">
        <f>D3*G3</f>
        <v>13860.000000000002</v>
      </c>
      <c r="F10" s="68"/>
      <c r="G10" s="67">
        <f>D3*J1</f>
        <v>7000</v>
      </c>
      <c r="H10" s="67">
        <f>D1*J3</f>
        <v>6000</v>
      </c>
      <c r="I10" s="67">
        <f>G5</f>
        <v>34000</v>
      </c>
      <c r="J10" s="67">
        <f>D1*G6</f>
        <v>140000</v>
      </c>
      <c r="K10" s="67">
        <f>-G7</f>
        <v>-8335.4037267080748</v>
      </c>
      <c r="L10" s="67">
        <f>SUM(C10:I10)</f>
        <v>-1339140</v>
      </c>
      <c r="M10" s="67">
        <f>SUM(C10:F10)+G10*$J$2+H10*$J$4+J10+K10</f>
        <v>-1249325.4037267081</v>
      </c>
      <c r="N10" s="80">
        <v>44197</v>
      </c>
      <c r="O10" s="39">
        <f t="shared" ref="O10:O73" si="0">B10/$D$3</f>
        <v>1</v>
      </c>
      <c r="P10" s="39">
        <f t="shared" ref="P10:P41" si="1">SUM(Q10:U10)</f>
        <v>1</v>
      </c>
      <c r="Q10" s="39">
        <f>IF(A10&gt;=$D$6,0,O10-SUM(R10:U10))</f>
        <v>1</v>
      </c>
      <c r="R10" s="1"/>
      <c r="S10" s="1"/>
      <c r="T10" s="1"/>
      <c r="U10" s="39">
        <v>0</v>
      </c>
      <c r="V10" s="12"/>
      <c r="W10" s="32">
        <f>SUM(Q10:T10)*$D$3</f>
        <v>1400000</v>
      </c>
      <c r="X10" s="32">
        <f t="shared" ref="X10:X73" si="2">U10*$D$3</f>
        <v>0</v>
      </c>
      <c r="Y10" s="32">
        <f t="shared" ref="Y10:Y73" si="3">X10+W10</f>
        <v>1400000</v>
      </c>
      <c r="Z10" s="32">
        <f t="shared" ref="Z10:Z73" si="4">(Q10*$X$2+R10*$X$3+S10*$X$4+T10*$X$5+U10*$X$6)*$D$3</f>
        <v>148750.00000000003</v>
      </c>
      <c r="AB10" s="32">
        <f>IFERROR(D10/O10*SUM(Q10:T10),0)</f>
        <v>0</v>
      </c>
      <c r="AC10" s="32">
        <v>0</v>
      </c>
      <c r="AD10" s="32">
        <f>E10+F10</f>
        <v>13860.000000000002</v>
      </c>
      <c r="AE10" s="32">
        <f>G10*J2+H10*J4+J10</f>
        <v>145150</v>
      </c>
      <c r="AF10" s="32">
        <f>-Z10</f>
        <v>-148750.00000000003</v>
      </c>
      <c r="AG10" s="40">
        <f>IF(A10&gt;$D$6,"",SUM($AB$10:AE10)/($Y$10)*2*12)</f>
        <v>2.7258857142857145</v>
      </c>
      <c r="AH10" s="40">
        <f>IF(A10&gt;$D$6,"",SUM($AF$10:AF10)/($Y$10)*2*12)</f>
        <v>-2.5500000000000007</v>
      </c>
      <c r="AI10" s="61">
        <f>-D3+AB10+AD10+AE10</f>
        <v>-1240990</v>
      </c>
      <c r="AQ10" s="32">
        <f>SUM(AB$10:AB10)</f>
        <v>0</v>
      </c>
      <c r="AR10" s="32">
        <f>SUM(AC$10:AC10)</f>
        <v>0</v>
      </c>
      <c r="AS10" s="32">
        <f>SUM(AD$10:AD10)</f>
        <v>13860.000000000002</v>
      </c>
      <c r="AT10" s="32">
        <f>SUM(AE$10:AE10)</f>
        <v>145150</v>
      </c>
      <c r="AU10" s="32">
        <f>SUM(AF$10:AF10)</f>
        <v>-148750.00000000003</v>
      </c>
      <c r="AW10" s="32">
        <f>Q10*$D$3</f>
        <v>1400000</v>
      </c>
      <c r="AX10" s="32">
        <f t="shared" ref="AX10:BA73" si="5">R10*$D$3</f>
        <v>0</v>
      </c>
      <c r="AY10" s="32">
        <f t="shared" si="5"/>
        <v>0</v>
      </c>
      <c r="AZ10" s="32">
        <f t="shared" si="5"/>
        <v>0</v>
      </c>
      <c r="BA10" s="32">
        <f t="shared" si="5"/>
        <v>0</v>
      </c>
      <c r="BB10" s="32">
        <f t="shared" ref="BB10:BB41" si="6">MAX(SUM(D10:G10)-AB10-AD10-AE10,0)</f>
        <v>0</v>
      </c>
      <c r="BC10" s="32"/>
    </row>
    <row r="11" spans="1:63" x14ac:dyDescent="0.25">
      <c r="A11" s="29">
        <v>1</v>
      </c>
      <c r="B11" s="32">
        <f t="shared" ref="B11:B74" si="7">B10-C11</f>
        <v>1388333.3333333333</v>
      </c>
      <c r="C11" s="32">
        <f>MIN(B10,IF($D$4="Ануїтет",-PMT($G$1/12,$D$6,$D$3,0,0)-D11,$D$3/$D$6))</f>
        <v>11666.666666666666</v>
      </c>
      <c r="D11" s="32">
        <f>B10*$G$1/12</f>
        <v>15154.999999999998</v>
      </c>
      <c r="E11" s="32"/>
      <c r="F11" s="32">
        <f t="shared" ref="F11:F74" si="8">IF(B11&gt;0,$D$3*$G$4,0)</f>
        <v>0</v>
      </c>
      <c r="G11" s="32"/>
      <c r="H11" s="32"/>
      <c r="I11" s="32"/>
      <c r="J11" s="32"/>
      <c r="K11" s="32"/>
      <c r="L11" s="32">
        <f t="shared" ref="L11:L73" si="9">SUM(C11:I11)</f>
        <v>26821.666666666664</v>
      </c>
      <c r="M11" s="32">
        <f t="shared" ref="M11:M73" si="10">SUM(C11:F11)+G11*$J$2+H11*$J$4+J11</f>
        <v>26821.666666666664</v>
      </c>
      <c r="N11" s="80">
        <v>44228</v>
      </c>
      <c r="O11" s="39">
        <f t="shared" si="0"/>
        <v>0.99166666666666659</v>
      </c>
      <c r="P11" s="39">
        <f t="shared" si="1"/>
        <v>0.99166666666666659</v>
      </c>
      <c r="Q11" s="41">
        <f t="shared" ref="Q11:Q74" si="11">IFERROR((Q10+R10*(1-$T$3)+S10*(1-$T$4)+T10*(1-$T$5))*(O11/O10)-R11,0)</f>
        <v>0.99066666666666658</v>
      </c>
      <c r="R11" s="42">
        <f>Q2</f>
        <v>1E-3</v>
      </c>
      <c r="S11" s="43"/>
      <c r="T11" s="43"/>
      <c r="U11" s="39">
        <v>0</v>
      </c>
      <c r="V11" s="12"/>
      <c r="W11" s="32">
        <f>SUM(Q11:T11)*$D$3</f>
        <v>1388333.3333333333</v>
      </c>
      <c r="X11" s="32">
        <f t="shared" si="2"/>
        <v>0</v>
      </c>
      <c r="Y11" s="32">
        <f>X11+W11</f>
        <v>1388333.3333333333</v>
      </c>
      <c r="Z11" s="32">
        <f t="shared" si="4"/>
        <v>147792.16666666666</v>
      </c>
      <c r="AB11" s="32">
        <f>IFERROR(D11/O10*(Q10*(1-$X$2)+R10*(1-$X$3)+S10*(1-$X$4)+T10*(1-$X$5)+U10*(1-$X$6)),0)</f>
        <v>13544.781249999998</v>
      </c>
      <c r="AC11" s="32">
        <f t="shared" ref="AC11:AC74" si="12">-(Q10*(1-$X$2)+R10*(1-$X$3)+S10*(1-$X$4)+T10*(1-$X$5)+U10*(1-$X$6))*$D$3*$AD$2/12</f>
        <v>-12460.364583333334</v>
      </c>
      <c r="AD11" s="32">
        <f>IFERROR((E11+F11)*(Q11*(1-$X$2)+R11*(1-$X$3)+S11*(1-$X$4)+T11*(1-$X$5)+U11*(1-$X$6))/O11,0)</f>
        <v>0</v>
      </c>
      <c r="AE11" s="59">
        <f>IFERROR((G11*$J$2+H11*$J$4+J11)*(Q11*(1-$X$2)+R11*(1-$X$3)+S11*(1-$X$4)+T11*(1-$X$5)+U11*(1-$X$6))/O11,0)</f>
        <v>0</v>
      </c>
      <c r="AF11" s="32">
        <f>-(Z11-Z10)</f>
        <v>957.83333333337214</v>
      </c>
      <c r="AG11" s="40">
        <f>IF(A11&gt;$D$6,"",SUM($AB$10:AE11)/($Y$10+Y11)*2/A11*12)</f>
        <v>1.3779794381350867</v>
      </c>
      <c r="AH11" s="40">
        <f>IF(A11&gt;$D$6,"",SUM($AF$10:AF11)/($Y$10+Y11)*2/A11*12)</f>
        <v>-1.2720903765690377</v>
      </c>
      <c r="AI11" s="32">
        <f>Y10-Y11+AB11+AD11+AE11</f>
        <v>25211.447916666744</v>
      </c>
      <c r="AQ11" s="32">
        <f>SUM(AB$10:AB11)</f>
        <v>13544.781249999998</v>
      </c>
      <c r="AR11" s="32">
        <f>SUM(AC$10:AC11)</f>
        <v>-12460.364583333334</v>
      </c>
      <c r="AS11" s="32">
        <f>SUM(AD$10:AD11)</f>
        <v>13860.000000000002</v>
      </c>
      <c r="AT11" s="32">
        <f>SUM(AE$10:AE11)</f>
        <v>145150</v>
      </c>
      <c r="AU11" s="32">
        <f>SUM(AF$10:AF11)</f>
        <v>-147792.16666666666</v>
      </c>
      <c r="AW11" s="32">
        <f t="shared" ref="AW11:AZ74" si="13">Q11*$D$3</f>
        <v>1386933.3333333333</v>
      </c>
      <c r="AX11" s="32">
        <f t="shared" si="5"/>
        <v>1400</v>
      </c>
      <c r="AY11" s="32">
        <f t="shared" si="5"/>
        <v>0</v>
      </c>
      <c r="AZ11" s="32">
        <f t="shared" si="5"/>
        <v>0</v>
      </c>
      <c r="BA11" s="32">
        <f t="shared" si="5"/>
        <v>0</v>
      </c>
      <c r="BB11" s="32">
        <f>MAX(SUM(D11:G11)-AB11-AD11-AE11,0)</f>
        <v>1610.21875</v>
      </c>
      <c r="BC11" s="32"/>
    </row>
    <row r="12" spans="1:63" x14ac:dyDescent="0.25">
      <c r="A12" s="29">
        <v>2</v>
      </c>
      <c r="B12" s="32">
        <f t="shared" si="7"/>
        <v>1376666.6666666665</v>
      </c>
      <c r="C12" s="32">
        <f t="shared" ref="C12:C22" si="14">MIN(B11,IF($D$4="Ануїтет",-PMT($G$1/12,$D$6,$D$3,0,0)-D12,$D$3/$D$6))</f>
        <v>11666.666666666666</v>
      </c>
      <c r="D12" s="32">
        <f t="shared" ref="D12:D22" si="15">B11*$G$1/12</f>
        <v>15028.70833333333</v>
      </c>
      <c r="E12" s="32"/>
      <c r="F12" s="32">
        <f t="shared" si="8"/>
        <v>0</v>
      </c>
      <c r="G12" s="32"/>
      <c r="H12" s="32"/>
      <c r="I12" s="32"/>
      <c r="J12" s="32"/>
      <c r="K12" s="32"/>
      <c r="L12" s="32">
        <f t="shared" si="9"/>
        <v>26695.374999999996</v>
      </c>
      <c r="M12" s="32">
        <f t="shared" si="10"/>
        <v>26695.374999999996</v>
      </c>
      <c r="N12" s="80">
        <v>44256</v>
      </c>
      <c r="O12" s="39">
        <f t="shared" si="0"/>
        <v>0.98333333333333317</v>
      </c>
      <c r="P12" s="39">
        <f t="shared" si="1"/>
        <v>0.99231498747192026</v>
      </c>
      <c r="Q12" s="39">
        <f t="shared" si="11"/>
        <v>0.93771905648418374</v>
      </c>
      <c r="R12" s="43">
        <f t="shared" ref="R12:R75" si="16">IF(A12&gt;=$D$6,0,S13/$T$3)</f>
        <v>4.5515117185283949E-2</v>
      </c>
      <c r="S12" s="43">
        <f>IF(A12&gt;=$D$6,0,T13/$T$4)</f>
        <v>9.0808138024526756E-3</v>
      </c>
      <c r="T12" s="43"/>
      <c r="U12" s="39">
        <v>0</v>
      </c>
      <c r="V12" s="12"/>
      <c r="W12" s="32">
        <f t="shared" ref="W12:W75" si="17">SUM(Q12:T12)*$D$3</f>
        <v>1389240.9824606883</v>
      </c>
      <c r="X12" s="32">
        <f>U12*$D$3</f>
        <v>0</v>
      </c>
      <c r="Y12" s="32">
        <f>X12+W12</f>
        <v>1389240.9824606883</v>
      </c>
      <c r="Z12" s="32">
        <f t="shared" si="4"/>
        <v>166358.23986295291</v>
      </c>
      <c r="AB12" s="32">
        <f>IFERROR(D12/O11*(Q11*(1-$X$2)+R11*(1-$X$3)+S11*(1-$X$4)+T11*(1-$X$5)+U11*(1-$X$6)),0)</f>
        <v>13428.858129166665</v>
      </c>
      <c r="AC12" s="32">
        <f t="shared" si="12"/>
        <v>-12353.722451388889</v>
      </c>
      <c r="AD12" s="32">
        <f t="shared" ref="AD12:AD75" si="18">IFERROR((E12+F12)*(Q12*(1-$X$2)+R12*(1-$X$3)+S12*(1-$X$4)+T12*(1-$X$5)+U12*(1-$X$6))/O12,0)</f>
        <v>0</v>
      </c>
      <c r="AE12" s="59">
        <f t="shared" ref="AE12:AE75" si="19">IFERROR((G12*$J$2+H12*$J$4+J12)*(Q12*(1-$X$2)+R12*(1-$X$3)+S12*(1-$X$4)+T12*(1-$X$5)+U12*(1-$X$6))/O12,0)</f>
        <v>0</v>
      </c>
      <c r="AF12" s="32">
        <f>-(Z12-Z11)</f>
        <v>-18566.073196286248</v>
      </c>
      <c r="AG12" s="40">
        <f>IF(A12&gt;$D$6,"",SUM($AB$10:AE12)/($Y$10+Y12)*2/A12*12)</f>
        <v>0.69339101221261779</v>
      </c>
      <c r="AH12" s="40">
        <f>IF(A12&gt;$D$6,"",SUM($AF$10:AF12)/($Y$10+Y12)*2/A12*12)</f>
        <v>-0.715714020734876</v>
      </c>
      <c r="AI12" s="32">
        <f>Y11-Y12+AB12+AD12+AE12</f>
        <v>12521.209001811587</v>
      </c>
      <c r="AQ12" s="32">
        <f>SUM(AB$10:AB12)</f>
        <v>26973.639379166663</v>
      </c>
      <c r="AR12" s="32">
        <f>SUM(AC$10:AC12)</f>
        <v>-24814.087034722223</v>
      </c>
      <c r="AS12" s="32">
        <f>SUM(AD$10:AD12)</f>
        <v>13860.000000000002</v>
      </c>
      <c r="AT12" s="32">
        <f>SUM(AE$10:AE12)</f>
        <v>145150</v>
      </c>
      <c r="AU12" s="32">
        <f>SUM(AF$10:AF12)</f>
        <v>-166358.23986295291</v>
      </c>
      <c r="AW12" s="32">
        <f t="shared" si="13"/>
        <v>1312806.6790778572</v>
      </c>
      <c r="AX12" s="32">
        <f t="shared" si="5"/>
        <v>63721.164059397532</v>
      </c>
      <c r="AY12" s="32">
        <f t="shared" si="5"/>
        <v>12713.139323433747</v>
      </c>
      <c r="AZ12" s="32">
        <f t="shared" si="5"/>
        <v>0</v>
      </c>
      <c r="BA12" s="32">
        <f t="shared" si="5"/>
        <v>0</v>
      </c>
      <c r="BB12" s="32">
        <f t="shared" si="6"/>
        <v>1599.8502041666652</v>
      </c>
      <c r="BC12" s="32"/>
    </row>
    <row r="13" spans="1:63" x14ac:dyDescent="0.25">
      <c r="A13" s="29">
        <v>3</v>
      </c>
      <c r="B13" s="32">
        <f t="shared" si="7"/>
        <v>1364999.9999999998</v>
      </c>
      <c r="C13" s="32">
        <f t="shared" si="14"/>
        <v>11666.666666666666</v>
      </c>
      <c r="D13" s="32">
        <f t="shared" si="15"/>
        <v>14902.416666666664</v>
      </c>
      <c r="E13" s="32"/>
      <c r="F13" s="32">
        <f t="shared" si="8"/>
        <v>0</v>
      </c>
      <c r="G13" s="32"/>
      <c r="H13" s="32"/>
      <c r="I13" s="32"/>
      <c r="J13" s="32"/>
      <c r="K13" s="32"/>
      <c r="L13" s="32">
        <f t="shared" si="9"/>
        <v>26569.083333333328</v>
      </c>
      <c r="M13" s="32">
        <f t="shared" si="10"/>
        <v>26569.083333333328</v>
      </c>
      <c r="N13" s="80">
        <v>44287</v>
      </c>
      <c r="O13" s="39">
        <f t="shared" si="0"/>
        <v>0.97499999999999987</v>
      </c>
      <c r="P13" s="39">
        <f t="shared" si="1"/>
        <v>0.98399028418826007</v>
      </c>
      <c r="Q13" s="39">
        <f>IFERROR((Q12+R12*(1-$T$3)+S12*(1-$T$4)+T12*(1-$T$5))*(O13/O12)-R13,0)</f>
        <v>0.93630150166839243</v>
      </c>
      <c r="R13" s="43">
        <f t="shared" si="16"/>
        <v>3.7688782519867625E-2</v>
      </c>
      <c r="S13" s="42">
        <f>Q3-T13</f>
        <v>4.551511718528395E-3</v>
      </c>
      <c r="T13" s="42">
        <f t="shared" ref="T13:T76" si="20">IF(A13&gt;=$D$6,0,(U14-U13)/$T$5)</f>
        <v>5.4484882814716052E-3</v>
      </c>
      <c r="U13" s="39">
        <v>0</v>
      </c>
      <c r="V13" s="12"/>
      <c r="W13" s="32">
        <f t="shared" si="17"/>
        <v>1377586.3978635641</v>
      </c>
      <c r="X13" s="32">
        <f t="shared" si="2"/>
        <v>0</v>
      </c>
      <c r="Y13" s="32">
        <f>X13+W13</f>
        <v>1377586.3978635641</v>
      </c>
      <c r="Z13" s="32">
        <f t="shared" si="4"/>
        <v>166051.14054300141</v>
      </c>
      <c r="AB13" s="32">
        <f t="shared" ref="AB13:AB76" si="21">IFERROR(D13/O12*(Q12*(1-$X$2)+R12*(1-$X$3)+S12*(1-$X$4)+T12*(1-$X$5)+U12*(1-$X$6)),0)</f>
        <v>13237.705688620488</v>
      </c>
      <c r="AC13" s="32">
        <f t="shared" si="12"/>
        <v>-12177.873978369114</v>
      </c>
      <c r="AD13" s="32">
        <f t="shared" si="18"/>
        <v>0</v>
      </c>
      <c r="AE13" s="59">
        <f t="shared" si="19"/>
        <v>0</v>
      </c>
      <c r="AF13" s="32">
        <f>-(Z13-Z12)</f>
        <v>307.09931995149236</v>
      </c>
      <c r="AG13" s="40">
        <f>IF(A13&gt;$D$6,"",SUM($AB$10:AE13)/($Y$10+Y13)*2/A13*12)</f>
        <v>0.46725281828706466</v>
      </c>
      <c r="AH13" s="40">
        <f>IF(A13&gt;$D$6,"",SUM($AF$10:AF13)/($Y$10+Y13)*2/A13*12)</f>
        <v>-0.47826023534885664</v>
      </c>
      <c r="AI13" s="32">
        <f>Y12-Y13+AB13+AD13+AE13</f>
        <v>24892.290285744741</v>
      </c>
      <c r="AQ13" s="32">
        <f>SUM(AB$10:AB13)</f>
        <v>40211.345067787151</v>
      </c>
      <c r="AR13" s="32">
        <f>SUM(AC$10:AC13)</f>
        <v>-36991.961013091335</v>
      </c>
      <c r="AS13" s="32">
        <f>SUM(AD$10:AD13)</f>
        <v>13860.000000000002</v>
      </c>
      <c r="AT13" s="32">
        <f>SUM(AE$10:AE13)</f>
        <v>145150</v>
      </c>
      <c r="AU13" s="32">
        <f>SUM(AF$10:AF13)</f>
        <v>-166051.14054300141</v>
      </c>
      <c r="AW13" s="32">
        <f t="shared" si="13"/>
        <v>1310822.1023357494</v>
      </c>
      <c r="AX13" s="32">
        <f t="shared" si="5"/>
        <v>52764.295527814676</v>
      </c>
      <c r="AY13" s="32">
        <f t="shared" si="5"/>
        <v>6372.1164059397533</v>
      </c>
      <c r="AZ13" s="32">
        <f t="shared" si="5"/>
        <v>7627.8835940602476</v>
      </c>
      <c r="BA13" s="32">
        <f t="shared" si="5"/>
        <v>0</v>
      </c>
      <c r="BB13" s="32">
        <f t="shared" si="6"/>
        <v>1664.710978046176</v>
      </c>
      <c r="BC13" s="32"/>
    </row>
    <row r="14" spans="1:63" x14ac:dyDescent="0.25">
      <c r="A14" s="29">
        <v>4</v>
      </c>
      <c r="B14" s="32">
        <f t="shared" si="7"/>
        <v>1353333.333333333</v>
      </c>
      <c r="C14" s="32">
        <f t="shared" si="14"/>
        <v>11666.666666666666</v>
      </c>
      <c r="D14" s="32">
        <f t="shared" si="15"/>
        <v>14776.124999999995</v>
      </c>
      <c r="E14" s="32"/>
      <c r="F14" s="32">
        <f t="shared" si="8"/>
        <v>0</v>
      </c>
      <c r="G14" s="32"/>
      <c r="H14" s="32"/>
      <c r="I14" s="32"/>
      <c r="J14" s="32"/>
      <c r="K14" s="32"/>
      <c r="L14" s="32">
        <f t="shared" si="9"/>
        <v>26442.791666666661</v>
      </c>
      <c r="M14" s="32">
        <f t="shared" si="10"/>
        <v>26442.791666666661</v>
      </c>
      <c r="N14" s="80">
        <v>44317</v>
      </c>
      <c r="O14" s="39">
        <f t="shared" si="0"/>
        <v>0.96666666666666645</v>
      </c>
      <c r="P14" s="39">
        <f>SUM(Q14:U14)</f>
        <v>0.97612917345938854</v>
      </c>
      <c r="Q14" s="39">
        <f>IFERROR((Q13+R13*(1-$T$3)+S13*(1-$T$4)+T13*(1-$T$5))*(O14/O13)-R14,0)</f>
        <v>0.93558065237744037</v>
      </c>
      <c r="R14" s="43">
        <f t="shared" si="16"/>
        <v>2.9233690874504559E-2</v>
      </c>
      <c r="S14" s="43">
        <f t="shared" ref="S14:S77" si="22">IF(A14&gt;=$D$6,0,T15/$T$4)</f>
        <v>3.7688782519867629E-3</v>
      </c>
      <c r="T14" s="43">
        <f t="shared" si="20"/>
        <v>3.1871613302795476E-3</v>
      </c>
      <c r="U14" s="39">
        <f t="shared" ref="U14:U77" si="23">IF($A14&gt;D$6,Q$4,IF($A14&lt;3,0,Q$4*LN($A14-2)/LN(D$6-2)))</f>
        <v>4.3587906251772845E-3</v>
      </c>
      <c r="V14" s="12"/>
      <c r="W14" s="32">
        <f t="shared" si="17"/>
        <v>1360478.5359678958</v>
      </c>
      <c r="X14" s="32">
        <f t="shared" si="2"/>
        <v>6102.3068752481986</v>
      </c>
      <c r="Y14" s="32">
        <f t="shared" si="3"/>
        <v>1366580.842843144</v>
      </c>
      <c r="Z14" s="32">
        <f>(Q14*$X$2+R14*$X$3+S14*$X$4+T14*$X$5+U14*$X$6)*$D$3</f>
        <v>164913.92216229826</v>
      </c>
      <c r="AB14" s="32">
        <f t="shared" si="21"/>
        <v>13114.869160495087</v>
      </c>
      <c r="AC14" s="32">
        <f t="shared" si="12"/>
        <v>-12064.871937483935</v>
      </c>
      <c r="AD14" s="32">
        <f t="shared" si="18"/>
        <v>0</v>
      </c>
      <c r="AE14" s="59">
        <f t="shared" si="19"/>
        <v>0</v>
      </c>
      <c r="AF14" s="32">
        <f t="shared" ref="AF14:AF77" si="24">-(Z14-Z13)</f>
        <v>1137.2183807031543</v>
      </c>
      <c r="AG14" s="40">
        <f>IF(A14&gt;$D$6,"",SUM($AB$10:AE14)/($Y$10+Y14)*2/A14*12)</f>
        <v>0.35411084776378832</v>
      </c>
      <c r="AH14" s="40">
        <f>IF(A14&gt;$D$6,"",SUM($AF$10:AF14)/($Y$10+Y14)*2/A14*12)</f>
        <v>-0.35765574518940235</v>
      </c>
      <c r="AI14" s="32">
        <f t="shared" ref="AI14:AI77" si="25">Y13-Y14+AB14+AD14+AE14</f>
        <v>24120.424180915201</v>
      </c>
      <c r="AQ14" s="32">
        <f>SUM(AB$10:AB14)</f>
        <v>53326.214228282239</v>
      </c>
      <c r="AR14" s="32">
        <f>SUM(AC$10:AC14)</f>
        <v>-49056.83295057527</v>
      </c>
      <c r="AS14" s="32">
        <f>SUM(AD$10:AD14)</f>
        <v>13860.000000000002</v>
      </c>
      <c r="AT14" s="32">
        <f>SUM(AE$10:AE14)</f>
        <v>145150</v>
      </c>
      <c r="AU14" s="32">
        <f>SUM(AF$10:AF14)</f>
        <v>-164913.92216229826</v>
      </c>
      <c r="AW14" s="32">
        <f t="shared" si="13"/>
        <v>1309812.9133284164</v>
      </c>
      <c r="AX14" s="32">
        <f t="shared" si="5"/>
        <v>40927.16722430638</v>
      </c>
      <c r="AY14" s="32">
        <f t="shared" si="5"/>
        <v>5276.4295527814684</v>
      </c>
      <c r="AZ14" s="32">
        <f t="shared" si="5"/>
        <v>4462.0258623913669</v>
      </c>
      <c r="BA14" s="32">
        <f t="shared" si="5"/>
        <v>6102.3068752481986</v>
      </c>
      <c r="BB14" s="32">
        <f t="shared" si="6"/>
        <v>1661.2558395049073</v>
      </c>
      <c r="BC14" s="32"/>
    </row>
    <row r="15" spans="1:63" x14ac:dyDescent="0.25">
      <c r="A15" s="29">
        <v>5</v>
      </c>
      <c r="B15" s="32">
        <f t="shared" si="7"/>
        <v>1341666.6666666663</v>
      </c>
      <c r="C15" s="32">
        <f t="shared" si="14"/>
        <v>11666.666666666666</v>
      </c>
      <c r="D15" s="32">
        <f t="shared" si="15"/>
        <v>14649.833333333328</v>
      </c>
      <c r="E15" s="32"/>
      <c r="F15" s="32">
        <f t="shared" si="8"/>
        <v>0</v>
      </c>
      <c r="G15" s="32"/>
      <c r="H15" s="32"/>
      <c r="I15" s="32"/>
      <c r="J15" s="32"/>
      <c r="K15" s="32"/>
      <c r="L15" s="32">
        <f t="shared" si="9"/>
        <v>26316.499999999993</v>
      </c>
      <c r="M15" s="32">
        <f t="shared" si="10"/>
        <v>26316.499999999993</v>
      </c>
      <c r="N15" s="80">
        <v>44348</v>
      </c>
      <c r="O15" s="39">
        <f t="shared" si="0"/>
        <v>0.95833333333333304</v>
      </c>
      <c r="P15" s="39">
        <f t="shared" si="1"/>
        <v>0.96781851865135959</v>
      </c>
      <c r="Q15" s="39">
        <f t="shared" si="11"/>
        <v>0.93183963829316163</v>
      </c>
      <c r="R15" s="39">
        <f t="shared" si="16"/>
        <v>2.3885664630154551E-2</v>
      </c>
      <c r="S15" s="39">
        <f t="shared" si="22"/>
        <v>2.923369087450456E-3</v>
      </c>
      <c r="T15" s="39">
        <f t="shared" si="20"/>
        <v>2.2613269511920575E-3</v>
      </c>
      <c r="U15" s="39">
        <f t="shared" si="23"/>
        <v>6.9085196894009228E-3</v>
      </c>
      <c r="V15" s="12"/>
      <c r="W15" s="32">
        <f t="shared" si="17"/>
        <v>1345273.9985467421</v>
      </c>
      <c r="X15" s="32">
        <f t="shared" si="2"/>
        <v>9671.9275651612916</v>
      </c>
      <c r="Y15" s="32">
        <f t="shared" si="3"/>
        <v>1354945.9261119035</v>
      </c>
      <c r="Z15" s="32">
        <f t="shared" si="4"/>
        <v>163774.0339553025</v>
      </c>
      <c r="AB15" s="32">
        <f>IFERROR(D15/O14*(Q14*(1-$X$2)+R14*(1-$X$3)+S14*(1-$X$4)+T14*(1-$X$5)+U14*(1-$X$6)),0)</f>
        <v>13008.044416370154</v>
      </c>
      <c r="AC15" s="32">
        <f t="shared" si="12"/>
        <v>-11966.599751780088</v>
      </c>
      <c r="AD15" s="32">
        <f t="shared" si="18"/>
        <v>0</v>
      </c>
      <c r="AE15" s="59">
        <f t="shared" si="19"/>
        <v>0</v>
      </c>
      <c r="AF15" s="32">
        <f t="shared" si="24"/>
        <v>1139.8882069957617</v>
      </c>
      <c r="AG15" s="40">
        <f>IF(A15&gt;$D$6,"",SUM($AB$10:AE15)/($Y$10+Y15)*2/A15*12)</f>
        <v>0.28629961737077952</v>
      </c>
      <c r="AH15" s="40">
        <f>IF(A15&gt;$D$6,"",SUM($AF$10:AF15)/($Y$10+Y15)*2/A15*12)</f>
        <v>-0.28534693023717839</v>
      </c>
      <c r="AI15" s="32">
        <f>Y14-Y15+AB15+AD15+AE15</f>
        <v>24642.961147610615</v>
      </c>
      <c r="AQ15" s="32">
        <f>SUM(AB$10:AB15)</f>
        <v>66334.258644652393</v>
      </c>
      <c r="AR15" s="32">
        <f>SUM(AC$10:AC15)</f>
        <v>-61023.432702355356</v>
      </c>
      <c r="AS15" s="32">
        <f>SUM(AD$10:AD15)</f>
        <v>13860.000000000002</v>
      </c>
      <c r="AT15" s="32">
        <f>SUM(AE$10:AE15)</f>
        <v>145150</v>
      </c>
      <c r="AU15" s="32">
        <f>SUM(AF$10:AF15)</f>
        <v>-163774.0339553025</v>
      </c>
      <c r="AW15" s="32">
        <f t="shared" si="13"/>
        <v>1304575.4936104263</v>
      </c>
      <c r="AX15" s="32">
        <f t="shared" si="5"/>
        <v>33439.930482216369</v>
      </c>
      <c r="AY15" s="32">
        <f t="shared" si="5"/>
        <v>4092.7167224306386</v>
      </c>
      <c r="AZ15" s="32">
        <f t="shared" si="5"/>
        <v>3165.8577316688807</v>
      </c>
      <c r="BA15" s="32">
        <f t="shared" si="5"/>
        <v>9671.9275651612916</v>
      </c>
      <c r="BB15" s="32">
        <f t="shared" si="6"/>
        <v>1641.7889169631744</v>
      </c>
      <c r="BC15" s="32"/>
    </row>
    <row r="16" spans="1:63" x14ac:dyDescent="0.25">
      <c r="A16" s="29">
        <v>6</v>
      </c>
      <c r="B16" s="32">
        <f t="shared" si="7"/>
        <v>1329999.9999999995</v>
      </c>
      <c r="C16" s="32">
        <f t="shared" si="14"/>
        <v>11666.666666666666</v>
      </c>
      <c r="D16" s="32">
        <f t="shared" si="15"/>
        <v>14523.541666666662</v>
      </c>
      <c r="E16" s="32"/>
      <c r="F16" s="32">
        <f t="shared" si="8"/>
        <v>0</v>
      </c>
      <c r="G16" s="32"/>
      <c r="H16" s="32"/>
      <c r="I16" s="32"/>
      <c r="J16" s="32"/>
      <c r="K16" s="32"/>
      <c r="L16" s="32">
        <f t="shared" si="9"/>
        <v>26190.208333333328</v>
      </c>
      <c r="M16" s="32">
        <f t="shared" si="10"/>
        <v>26190.208333333328</v>
      </c>
      <c r="N16" s="80">
        <v>44378</v>
      </c>
      <c r="O16" s="39">
        <f t="shared" si="0"/>
        <v>0.94999999999999962</v>
      </c>
      <c r="P16" s="39">
        <f t="shared" si="1"/>
        <v>0.95951453300365952</v>
      </c>
      <c r="Q16" s="39">
        <f t="shared" si="11"/>
        <v>0.92645932214549032</v>
      </c>
      <c r="R16" s="39">
        <f t="shared" si="16"/>
        <v>2.0195041692328893E-2</v>
      </c>
      <c r="S16" s="39">
        <f t="shared" si="22"/>
        <v>2.3885664630154554E-3</v>
      </c>
      <c r="T16" s="39">
        <f t="shared" si="20"/>
        <v>1.7540214524702736E-3</v>
      </c>
      <c r="U16" s="39">
        <f t="shared" si="23"/>
        <v>8.717581250354569E-3</v>
      </c>
      <c r="V16" s="12"/>
      <c r="W16" s="32">
        <f t="shared" si="17"/>
        <v>1331115.7324546268</v>
      </c>
      <c r="X16" s="32">
        <f t="shared" si="2"/>
        <v>12204.613750496397</v>
      </c>
      <c r="Y16" s="32">
        <f t="shared" si="3"/>
        <v>1343320.3462051232</v>
      </c>
      <c r="Z16" s="32">
        <f t="shared" si="4"/>
        <v>162846.18456857241</v>
      </c>
      <c r="AB16" s="32">
        <f t="shared" si="21"/>
        <v>12894.435732595208</v>
      </c>
      <c r="AC16" s="32">
        <f t="shared" si="12"/>
        <v>-11862.08675939282</v>
      </c>
      <c r="AD16" s="32">
        <f t="shared" si="18"/>
        <v>0</v>
      </c>
      <c r="AE16" s="59">
        <f t="shared" si="19"/>
        <v>0</v>
      </c>
      <c r="AF16" s="32">
        <f t="shared" si="24"/>
        <v>927.84938673008583</v>
      </c>
      <c r="AG16" s="40">
        <f>IF(A16&gt;$D$6,"",SUM($AB$10:AE16)/($Y$10+Y16)*2/A16*12)</f>
        <v>0.24109933080798968</v>
      </c>
      <c r="AH16" s="40">
        <f>IF(A16&gt;$D$6,"",SUM($AF$10:AF16)/($Y$10+Y16)*2/A16*12)</f>
        <v>-0.23744392053059354</v>
      </c>
      <c r="AI16" s="32">
        <f t="shared" si="25"/>
        <v>24520.015639375481</v>
      </c>
      <c r="AQ16" s="32">
        <f>SUM(AB$10:AB16)</f>
        <v>79228.694377247593</v>
      </c>
      <c r="AR16" s="32">
        <f>SUM(AC$10:AC16)</f>
        <v>-72885.519461748176</v>
      </c>
      <c r="AS16" s="32">
        <f>SUM(AD$10:AD16)</f>
        <v>13860.000000000002</v>
      </c>
      <c r="AT16" s="32">
        <f>SUM(AE$10:AE16)</f>
        <v>145150</v>
      </c>
      <c r="AU16" s="32">
        <f>SUM(AF$10:AF16)</f>
        <v>-162846.18456857241</v>
      </c>
      <c r="AW16" s="32">
        <f t="shared" si="13"/>
        <v>1297043.0510036864</v>
      </c>
      <c r="AX16" s="32">
        <f t="shared" si="5"/>
        <v>28273.058369260449</v>
      </c>
      <c r="AY16" s="32">
        <f t="shared" si="5"/>
        <v>3343.9930482216373</v>
      </c>
      <c r="AZ16" s="32">
        <f t="shared" si="5"/>
        <v>2455.630033458383</v>
      </c>
      <c r="BA16" s="32">
        <f t="shared" si="5"/>
        <v>12204.613750496397</v>
      </c>
      <c r="BB16" s="32">
        <f t="shared" si="6"/>
        <v>1629.1059340714546</v>
      </c>
      <c r="BC16" s="32"/>
    </row>
    <row r="17" spans="1:63" x14ac:dyDescent="0.25">
      <c r="A17" s="29">
        <v>7</v>
      </c>
      <c r="B17" s="32">
        <f t="shared" si="7"/>
        <v>1318333.3333333328</v>
      </c>
      <c r="C17" s="32">
        <f t="shared" si="14"/>
        <v>11666.666666666666</v>
      </c>
      <c r="D17" s="32">
        <f t="shared" si="15"/>
        <v>14397.249999999993</v>
      </c>
      <c r="E17" s="32"/>
      <c r="F17" s="32">
        <f t="shared" si="8"/>
        <v>0</v>
      </c>
      <c r="G17" s="32"/>
      <c r="H17" s="32"/>
      <c r="I17" s="32"/>
      <c r="J17" s="32"/>
      <c r="K17" s="32"/>
      <c r="L17" s="32">
        <f t="shared" si="9"/>
        <v>26063.916666666657</v>
      </c>
      <c r="M17" s="32">
        <f t="shared" si="10"/>
        <v>26063.916666666657</v>
      </c>
      <c r="N17" s="80">
        <v>44409</v>
      </c>
      <c r="O17" s="39">
        <f t="shared" si="0"/>
        <v>0.94166666666666632</v>
      </c>
      <c r="P17" s="39">
        <f t="shared" si="1"/>
        <v>0.95121680413923593</v>
      </c>
      <c r="Q17" s="39">
        <f t="shared" si="11"/>
        <v>0.92014962085232421</v>
      </c>
      <c r="R17" s="39">
        <f t="shared" si="16"/>
        <v>1.7493740827538753E-2</v>
      </c>
      <c r="S17" s="39">
        <f t="shared" si="22"/>
        <v>2.0195041692328895E-3</v>
      </c>
      <c r="T17" s="39">
        <f t="shared" si="20"/>
        <v>1.4331398778092731E-3</v>
      </c>
      <c r="U17" s="39">
        <f t="shared" si="23"/>
        <v>1.0120798412330788E-2</v>
      </c>
      <c r="V17" s="12"/>
      <c r="W17" s="32">
        <f t="shared" si="17"/>
        <v>1317534.4080176672</v>
      </c>
      <c r="X17" s="32">
        <f t="shared" si="2"/>
        <v>14169.117777263104</v>
      </c>
      <c r="Y17" s="32">
        <f t="shared" si="3"/>
        <v>1331703.5257949303</v>
      </c>
      <c r="Z17" s="32">
        <f t="shared" si="4"/>
        <v>162006.85012212628</v>
      </c>
      <c r="AB17" s="32">
        <f t="shared" si="21"/>
        <v>12778.632799715662</v>
      </c>
      <c r="AC17" s="32">
        <f t="shared" si="12"/>
        <v>-11755.555192963986</v>
      </c>
      <c r="AD17" s="32">
        <f t="shared" si="18"/>
        <v>0</v>
      </c>
      <c r="AE17" s="59">
        <f t="shared" si="19"/>
        <v>0</v>
      </c>
      <c r="AF17" s="32">
        <f t="shared" si="24"/>
        <v>839.33444644612609</v>
      </c>
      <c r="AG17" s="40">
        <f>IF(A17&gt;$D$6,"",SUM($AB$10:AE17)/($Y$10+Y17)*2/A17*12)</f>
        <v>0.20881946390012374</v>
      </c>
      <c r="AH17" s="40">
        <f>IF(A17&gt;$D$6,"",SUM($AF$10:AF17)/($Y$10+Y17)*2/A17*12)</f>
        <v>-0.20333541041937864</v>
      </c>
      <c r="AI17" s="32">
        <f t="shared" si="25"/>
        <v>24395.453209908606</v>
      </c>
      <c r="AQ17" s="32">
        <f>SUM(AB$10:AB17)</f>
        <v>92007.327176963256</v>
      </c>
      <c r="AR17" s="32">
        <f>SUM(AC$10:AC17)</f>
        <v>-84641.074654712167</v>
      </c>
      <c r="AS17" s="32">
        <f>SUM(AD$10:AD17)</f>
        <v>13860.000000000002</v>
      </c>
      <c r="AT17" s="32">
        <f>SUM(AE$10:AE17)</f>
        <v>145150</v>
      </c>
      <c r="AU17" s="32">
        <f>SUM(AF$10:AF17)</f>
        <v>-162006.85012212628</v>
      </c>
      <c r="AW17" s="32">
        <f t="shared" si="13"/>
        <v>1288209.4691932539</v>
      </c>
      <c r="AX17" s="32">
        <f t="shared" si="5"/>
        <v>24491.237158554253</v>
      </c>
      <c r="AY17" s="32">
        <f t="shared" si="5"/>
        <v>2827.3058369260452</v>
      </c>
      <c r="AZ17" s="32">
        <f t="shared" si="5"/>
        <v>2006.3958289329823</v>
      </c>
      <c r="BA17" s="32">
        <f t="shared" si="5"/>
        <v>14169.117777263104</v>
      </c>
      <c r="BB17" s="32">
        <f t="shared" si="6"/>
        <v>1618.6172002843305</v>
      </c>
      <c r="BC17" s="32"/>
    </row>
    <row r="18" spans="1:63" x14ac:dyDescent="0.25">
      <c r="A18" s="29">
        <v>8</v>
      </c>
      <c r="B18" s="32">
        <f t="shared" si="7"/>
        <v>1306666.666666666</v>
      </c>
      <c r="C18" s="32">
        <f t="shared" si="14"/>
        <v>11666.666666666666</v>
      </c>
      <c r="D18" s="32">
        <f t="shared" si="15"/>
        <v>14270.958333333327</v>
      </c>
      <c r="E18" s="32"/>
      <c r="F18" s="32">
        <f t="shared" si="8"/>
        <v>0</v>
      </c>
      <c r="G18" s="32"/>
      <c r="H18" s="32"/>
      <c r="I18" s="32"/>
      <c r="J18" s="32"/>
      <c r="K18" s="32"/>
      <c r="L18" s="32">
        <f t="shared" si="9"/>
        <v>25937.624999999993</v>
      </c>
      <c r="M18" s="32">
        <f t="shared" si="10"/>
        <v>25937.624999999993</v>
      </c>
      <c r="N18" s="80">
        <v>44440</v>
      </c>
      <c r="O18" s="39">
        <f t="shared" si="0"/>
        <v>0.9333333333333329</v>
      </c>
      <c r="P18" s="39">
        <f t="shared" si="1"/>
        <v>0.94292487124330315</v>
      </c>
      <c r="Q18" s="39">
        <f t="shared" si="11"/>
        <v>0.91326591135963997</v>
      </c>
      <c r="R18" s="39">
        <f t="shared" si="16"/>
        <v>1.5430572984791502E-2</v>
      </c>
      <c r="S18" s="39">
        <f t="shared" si="22"/>
        <v>1.7493740827538755E-3</v>
      </c>
      <c r="T18" s="39">
        <f t="shared" si="20"/>
        <v>1.2117025015397336E-3</v>
      </c>
      <c r="U18" s="39">
        <f t="shared" si="23"/>
        <v>1.1267310314578206E-2</v>
      </c>
      <c r="V18" s="12"/>
      <c r="W18" s="32">
        <f t="shared" si="17"/>
        <v>1304320.5853002151</v>
      </c>
      <c r="X18" s="32">
        <f t="shared" si="2"/>
        <v>15774.234440409489</v>
      </c>
      <c r="Y18" s="32">
        <f t="shared" si="3"/>
        <v>1320094.8197406246</v>
      </c>
      <c r="Z18" s="32">
        <f t="shared" si="4"/>
        <v>161202.75082188676</v>
      </c>
      <c r="AB18" s="32">
        <f t="shared" si="21"/>
        <v>12661.966514158103</v>
      </c>
      <c r="AC18" s="32">
        <f t="shared" si="12"/>
        <v>-11648.229395241675</v>
      </c>
      <c r="AD18" s="32">
        <f t="shared" si="18"/>
        <v>0</v>
      </c>
      <c r="AE18" s="59">
        <f t="shared" si="19"/>
        <v>0</v>
      </c>
      <c r="AF18" s="32">
        <f t="shared" si="24"/>
        <v>804.0993002395262</v>
      </c>
      <c r="AG18" s="40">
        <f>IF(A18&gt;$D$6,"",SUM($AB$10:AE18)/($Y$10+Y18)*2/A18*12)</f>
        <v>0.18461487639294394</v>
      </c>
      <c r="AH18" s="40">
        <f>IF(A18&gt;$D$6,"",SUM($AF$10:AF18)/($Y$10+Y18)*2/A18*12)</f>
        <v>-0.17779095381379936</v>
      </c>
      <c r="AI18" s="32">
        <f t="shared" si="25"/>
        <v>24270.67256846376</v>
      </c>
      <c r="AQ18" s="32">
        <f>SUM(AB$10:AB18)</f>
        <v>104669.29369112136</v>
      </c>
      <c r="AR18" s="32">
        <f>SUM(AC$10:AC18)</f>
        <v>-96289.304049953847</v>
      </c>
      <c r="AS18" s="32">
        <f>SUM(AD$10:AD18)</f>
        <v>13860.000000000002</v>
      </c>
      <c r="AT18" s="32">
        <f>SUM(AE$10:AE18)</f>
        <v>145150</v>
      </c>
      <c r="AU18" s="32">
        <f>SUM(AF$10:AF18)</f>
        <v>-161202.75082188676</v>
      </c>
      <c r="AW18" s="32">
        <f t="shared" si="13"/>
        <v>1278572.275903496</v>
      </c>
      <c r="AX18" s="32">
        <f t="shared" si="5"/>
        <v>21602.802178708102</v>
      </c>
      <c r="AY18" s="32">
        <f t="shared" si="5"/>
        <v>2449.1237158554259</v>
      </c>
      <c r="AZ18" s="32">
        <f t="shared" si="5"/>
        <v>1696.383502155627</v>
      </c>
      <c r="BA18" s="32">
        <f t="shared" si="5"/>
        <v>15774.234440409489</v>
      </c>
      <c r="BB18" s="32">
        <f t="shared" si="6"/>
        <v>1608.991819175224</v>
      </c>
      <c r="BC18" s="32"/>
    </row>
    <row r="19" spans="1:63" x14ac:dyDescent="0.25">
      <c r="A19" s="29">
        <v>9</v>
      </c>
      <c r="B19" s="32">
        <f t="shared" si="7"/>
        <v>1294999.9999999993</v>
      </c>
      <c r="C19" s="32">
        <f t="shared" si="14"/>
        <v>11666.666666666666</v>
      </c>
      <c r="D19" s="32">
        <f t="shared" si="15"/>
        <v>14144.666666666659</v>
      </c>
      <c r="E19" s="32"/>
      <c r="F19" s="32">
        <f t="shared" si="8"/>
        <v>0</v>
      </c>
      <c r="G19" s="32"/>
      <c r="H19" s="32"/>
      <c r="I19" s="32"/>
      <c r="J19" s="32"/>
      <c r="K19" s="32"/>
      <c r="L19" s="32">
        <f t="shared" si="9"/>
        <v>25811.333333333325</v>
      </c>
      <c r="M19" s="32">
        <f t="shared" si="10"/>
        <v>25811.333333333325</v>
      </c>
      <c r="N19" s="80">
        <v>44470</v>
      </c>
      <c r="O19" s="39">
        <f t="shared" si="0"/>
        <v>0.92499999999999949</v>
      </c>
      <c r="P19" s="39">
        <f t="shared" si="1"/>
        <v>0.93463830412563031</v>
      </c>
      <c r="Q19" s="39">
        <f t="shared" si="11"/>
        <v>0.90600583217197572</v>
      </c>
      <c r="R19" s="39">
        <f t="shared" si="16"/>
        <v>1.3803117889713131E-2</v>
      </c>
      <c r="S19" s="39">
        <f t="shared" si="22"/>
        <v>1.5430572984791503E-3</v>
      </c>
      <c r="T19" s="39">
        <f t="shared" si="20"/>
        <v>1.0496244496523252E-3</v>
      </c>
      <c r="U19" s="39">
        <f t="shared" si="23"/>
        <v>1.2236672315809993E-2</v>
      </c>
      <c r="V19" s="12"/>
      <c r="W19" s="32">
        <f t="shared" si="17"/>
        <v>1291362.2845337484</v>
      </c>
      <c r="X19" s="32">
        <f t="shared" si="2"/>
        <v>17131.341242133989</v>
      </c>
      <c r="Y19" s="32">
        <f t="shared" si="3"/>
        <v>1308493.6257758825</v>
      </c>
      <c r="Z19" s="32">
        <f t="shared" si="4"/>
        <v>160408.58563167742</v>
      </c>
      <c r="AB19" s="32">
        <f t="shared" si="21"/>
        <v>12545.006646045336</v>
      </c>
      <c r="AC19" s="32">
        <f t="shared" si="12"/>
        <v>-11540.633519649096</v>
      </c>
      <c r="AD19" s="32">
        <f t="shared" si="18"/>
        <v>0</v>
      </c>
      <c r="AE19" s="59">
        <f t="shared" si="19"/>
        <v>0</v>
      </c>
      <c r="AF19" s="32">
        <f t="shared" si="24"/>
        <v>794.16519020934356</v>
      </c>
      <c r="AG19" s="40">
        <f>IF(A19&gt;$D$6,"",SUM($AB$10:AE19)/($Y$10+Y19)*2/A19*12)</f>
        <v>0.16579386776965374</v>
      </c>
      <c r="AH19" s="40">
        <f>IF(A19&gt;$D$6,"",SUM($AF$10:AF19)/($Y$10+Y19)*2/A19*12)</f>
        <v>-0.15793141408210015</v>
      </c>
      <c r="AI19" s="32">
        <f t="shared" si="25"/>
        <v>24146.200610787462</v>
      </c>
      <c r="AQ19" s="32">
        <f>SUM(AB$10:AB19)</f>
        <v>117214.3003371667</v>
      </c>
      <c r="AR19" s="32">
        <f>SUM(AC$10:AC19)</f>
        <v>-107829.93756960295</v>
      </c>
      <c r="AS19" s="32">
        <f>SUM(AD$10:AD19)</f>
        <v>13860.000000000002</v>
      </c>
      <c r="AT19" s="32">
        <f>SUM(AE$10:AE19)</f>
        <v>145150</v>
      </c>
      <c r="AU19" s="32">
        <f>SUM(AF$10:AF19)</f>
        <v>-160408.58563167742</v>
      </c>
      <c r="AW19" s="32">
        <f t="shared" si="13"/>
        <v>1268408.1650407661</v>
      </c>
      <c r="AX19" s="32">
        <f t="shared" si="5"/>
        <v>19324.365045598384</v>
      </c>
      <c r="AY19" s="32">
        <f t="shared" si="5"/>
        <v>2160.2802178708102</v>
      </c>
      <c r="AZ19" s="32">
        <f t="shared" si="5"/>
        <v>1469.4742295132553</v>
      </c>
      <c r="BA19" s="32">
        <f t="shared" si="5"/>
        <v>17131.341242133989</v>
      </c>
      <c r="BB19" s="32">
        <f t="shared" si="6"/>
        <v>1599.6600206213225</v>
      </c>
      <c r="BC19" s="32"/>
    </row>
    <row r="20" spans="1:63" x14ac:dyDescent="0.25">
      <c r="A20" s="29">
        <v>10</v>
      </c>
      <c r="B20" s="32">
        <f t="shared" si="7"/>
        <v>1283333.3333333326</v>
      </c>
      <c r="C20" s="32">
        <f t="shared" si="14"/>
        <v>11666.666666666666</v>
      </c>
      <c r="D20" s="32">
        <f t="shared" si="15"/>
        <v>14018.374999999991</v>
      </c>
      <c r="E20" s="32"/>
      <c r="F20" s="32">
        <f t="shared" si="8"/>
        <v>0</v>
      </c>
      <c r="G20" s="32"/>
      <c r="H20" s="32"/>
      <c r="I20" s="32"/>
      <c r="J20" s="32"/>
      <c r="K20" s="32"/>
      <c r="L20" s="32">
        <f t="shared" si="9"/>
        <v>25685.041666666657</v>
      </c>
      <c r="M20" s="32">
        <f t="shared" si="10"/>
        <v>25685.041666666657</v>
      </c>
      <c r="N20" s="80">
        <v>44501</v>
      </c>
      <c r="O20" s="39">
        <f t="shared" si="0"/>
        <v>0.91666666666666607</v>
      </c>
      <c r="P20" s="39">
        <f t="shared" si="1"/>
        <v>0.92635672046723361</v>
      </c>
      <c r="Q20" s="39">
        <f t="shared" si="11"/>
        <v>0.89848776346010006</v>
      </c>
      <c r="R20" s="39">
        <f t="shared" si="16"/>
        <v>1.2486438963542843E-2</v>
      </c>
      <c r="S20" s="39">
        <f t="shared" si="22"/>
        <v>1.3803117889713131E-3</v>
      </c>
      <c r="T20" s="39">
        <f t="shared" si="20"/>
        <v>9.2583437908749008E-4</v>
      </c>
      <c r="U20" s="39">
        <f t="shared" si="23"/>
        <v>1.3076371875531853E-2</v>
      </c>
      <c r="V20" s="12"/>
      <c r="W20" s="32">
        <f t="shared" si="17"/>
        <v>1278592.4880283824</v>
      </c>
      <c r="X20" s="32">
        <f t="shared" si="2"/>
        <v>18306.920625744595</v>
      </c>
      <c r="Y20" s="32">
        <f t="shared" si="3"/>
        <v>1296899.408654127</v>
      </c>
      <c r="Z20" s="32">
        <f t="shared" si="4"/>
        <v>159611.73947140403</v>
      </c>
      <c r="AB20" s="32">
        <f t="shared" si="21"/>
        <v>12428.020559561017</v>
      </c>
      <c r="AC20" s="32">
        <f t="shared" si="12"/>
        <v>-11433.013524769376</v>
      </c>
      <c r="AD20" s="32">
        <f t="shared" si="18"/>
        <v>0</v>
      </c>
      <c r="AE20" s="59">
        <f t="shared" si="19"/>
        <v>0</v>
      </c>
      <c r="AF20" s="32">
        <f t="shared" si="24"/>
        <v>796.8461602733878</v>
      </c>
      <c r="AG20" s="40">
        <f>IF(A20&gt;$D$6,"",SUM($AB$10:AE20)/($Y$10+Y20)*2/A20*12)</f>
        <v>0.15074143522784622</v>
      </c>
      <c r="AH20" s="40">
        <f>IF(A20&gt;$D$6,"",SUM($AF$10:AF20)/($Y$10+Y20)*2/A20*12)</f>
        <v>-0.14204021607262604</v>
      </c>
      <c r="AI20" s="32">
        <f t="shared" si="25"/>
        <v>24022.237681316488</v>
      </c>
      <c r="AQ20" s="32">
        <f>SUM(AB$10:AB20)</f>
        <v>129642.32089672772</v>
      </c>
      <c r="AR20" s="32">
        <f>SUM(AC$10:AC20)</f>
        <v>-119262.95109437231</v>
      </c>
      <c r="AS20" s="32">
        <f>SUM(AD$10:AD20)</f>
        <v>13860.000000000002</v>
      </c>
      <c r="AT20" s="32">
        <f>SUM(AE$10:AE20)</f>
        <v>145150</v>
      </c>
      <c r="AU20" s="32">
        <f>SUM(AF$10:AF20)</f>
        <v>-159611.73947140403</v>
      </c>
      <c r="AW20" s="32">
        <f t="shared" si="13"/>
        <v>1257882.8688441401</v>
      </c>
      <c r="AX20" s="32">
        <f t="shared" si="5"/>
        <v>17481.014548959982</v>
      </c>
      <c r="AY20" s="32">
        <f t="shared" si="5"/>
        <v>1932.4365045598383</v>
      </c>
      <c r="AZ20" s="32">
        <f t="shared" si="5"/>
        <v>1296.168130722486</v>
      </c>
      <c r="BA20" s="32">
        <f t="shared" si="5"/>
        <v>18306.920625744595</v>
      </c>
      <c r="BB20" s="32">
        <f t="shared" si="6"/>
        <v>1590.3544404389741</v>
      </c>
      <c r="BC20" s="32"/>
    </row>
    <row r="21" spans="1:63" x14ac:dyDescent="0.25">
      <c r="A21" s="29">
        <v>11</v>
      </c>
      <c r="B21" s="32">
        <f t="shared" si="7"/>
        <v>1271666.6666666658</v>
      </c>
      <c r="C21" s="32">
        <f t="shared" si="14"/>
        <v>11666.666666666666</v>
      </c>
      <c r="D21" s="32">
        <f t="shared" si="15"/>
        <v>13892.083333333323</v>
      </c>
      <c r="E21" s="32"/>
      <c r="F21" s="32">
        <f t="shared" si="8"/>
        <v>0</v>
      </c>
      <c r="G21" s="32"/>
      <c r="H21" s="32"/>
      <c r="I21" s="32"/>
      <c r="J21" s="32"/>
      <c r="K21" s="32"/>
      <c r="L21" s="32">
        <f t="shared" si="9"/>
        <v>25558.749999999989</v>
      </c>
      <c r="M21" s="32">
        <f t="shared" si="10"/>
        <v>25558.749999999989</v>
      </c>
      <c r="N21" s="80">
        <v>44531</v>
      </c>
      <c r="O21" s="39">
        <f t="shared" si="0"/>
        <v>0.90833333333333277</v>
      </c>
      <c r="P21" s="39">
        <f t="shared" si="1"/>
        <v>0.91807978546615465</v>
      </c>
      <c r="Q21" s="39">
        <f t="shared" si="11"/>
        <v>0.89078668945100403</v>
      </c>
      <c r="R21" s="39">
        <f t="shared" si="16"/>
        <v>1.1399225666611671E-2</v>
      </c>
      <c r="S21" s="39">
        <f t="shared" si="22"/>
        <v>1.2486438963542844E-3</v>
      </c>
      <c r="T21" s="39">
        <f t="shared" si="20"/>
        <v>8.2818707338278789E-4</v>
      </c>
      <c r="U21" s="39">
        <f t="shared" si="23"/>
        <v>1.3817039378801846E-2</v>
      </c>
      <c r="V21" s="12"/>
      <c r="W21" s="32">
        <f t="shared" si="17"/>
        <v>1265967.8445222939</v>
      </c>
      <c r="X21" s="32">
        <f t="shared" si="2"/>
        <v>19343.855130322583</v>
      </c>
      <c r="Y21" s="32">
        <f t="shared" si="3"/>
        <v>1285311.6996526164</v>
      </c>
      <c r="Z21" s="32">
        <f t="shared" si="4"/>
        <v>158805.8429405397</v>
      </c>
      <c r="AB21" s="32">
        <f t="shared" si="21"/>
        <v>12311.139018902975</v>
      </c>
      <c r="AC21" s="32">
        <f t="shared" si="12"/>
        <v>-11325.489705611282</v>
      </c>
      <c r="AD21" s="32">
        <f t="shared" si="18"/>
        <v>0</v>
      </c>
      <c r="AE21" s="59">
        <f t="shared" si="19"/>
        <v>0</v>
      </c>
      <c r="AF21" s="32">
        <f t="shared" si="24"/>
        <v>805.89653086432372</v>
      </c>
      <c r="AG21" s="40">
        <f>IF(A21&gt;$D$6,"",SUM($AB$10:AE21)/($Y$10+Y21)*2/A21*12)</f>
        <v>0.13842985694443863</v>
      </c>
      <c r="AH21" s="40">
        <f>IF(A21&gt;$D$6,"",SUM($AF$10:AF21)/($Y$10+Y21)*2/A21*12)</f>
        <v>-0.12902989085082933</v>
      </c>
      <c r="AI21" s="32">
        <f t="shared" si="25"/>
        <v>23898.848020413614</v>
      </c>
      <c r="AQ21" s="32">
        <f>SUM(AB$10:AB21)</f>
        <v>141953.45991563069</v>
      </c>
      <c r="AR21" s="32">
        <f>SUM(AC$10:AC21)</f>
        <v>-130588.4407999836</v>
      </c>
      <c r="AS21" s="32">
        <f>SUM(AD$10:AD21)</f>
        <v>13860.000000000002</v>
      </c>
      <c r="AT21" s="32">
        <f>SUM(AE$10:AE21)</f>
        <v>145150</v>
      </c>
      <c r="AU21" s="32">
        <f>SUM(AF$10:AF21)</f>
        <v>-158805.8429405397</v>
      </c>
      <c r="AW21" s="32">
        <f t="shared" si="13"/>
        <v>1247101.3652314057</v>
      </c>
      <c r="AX21" s="32">
        <f t="shared" si="5"/>
        <v>15958.915933256339</v>
      </c>
      <c r="AY21" s="32">
        <f t="shared" si="5"/>
        <v>1748.1014548959981</v>
      </c>
      <c r="AZ21" s="32">
        <f t="shared" si="5"/>
        <v>1159.4619027359031</v>
      </c>
      <c r="BA21" s="32">
        <f t="shared" si="5"/>
        <v>19343.855130322583</v>
      </c>
      <c r="BB21" s="32">
        <f t="shared" si="6"/>
        <v>1580.9443144303477</v>
      </c>
      <c r="BC21" s="32"/>
    </row>
    <row r="22" spans="1:63" s="48" customFormat="1" x14ac:dyDescent="0.25">
      <c r="A22" s="66">
        <v>12</v>
      </c>
      <c r="B22" s="67">
        <f t="shared" si="7"/>
        <v>1259999.9999999991</v>
      </c>
      <c r="C22" s="67">
        <f t="shared" si="14"/>
        <v>11666.666666666666</v>
      </c>
      <c r="D22" s="67">
        <f t="shared" si="15"/>
        <v>13765.791666666657</v>
      </c>
      <c r="E22" s="67"/>
      <c r="F22" s="67">
        <f t="shared" si="8"/>
        <v>0</v>
      </c>
      <c r="G22" s="67">
        <f>IF(B22&gt;0,B22*$J$1,0)</f>
        <v>6299.9999999999955</v>
      </c>
      <c r="H22" s="67">
        <f>IF(B22&gt;0,H10,0)</f>
        <v>6000</v>
      </c>
      <c r="I22" s="67"/>
      <c r="J22" s="67"/>
      <c r="K22" s="67"/>
      <c r="L22" s="67">
        <f t="shared" si="9"/>
        <v>37732.458333333314</v>
      </c>
      <c r="M22" s="67">
        <f t="shared" si="10"/>
        <v>30337.458333333321</v>
      </c>
      <c r="N22" s="80">
        <v>44562</v>
      </c>
      <c r="O22" s="47">
        <f t="shared" si="0"/>
        <v>0.89999999999999936</v>
      </c>
      <c r="P22" s="47">
        <f>SUM(Q22:U22)</f>
        <v>0.90980720668152926</v>
      </c>
      <c r="Q22" s="47">
        <f t="shared" si="11"/>
        <v>0.88295223764138953</v>
      </c>
      <c r="R22" s="47">
        <f t="shared" si="16"/>
        <v>1.0486271098157827E-2</v>
      </c>
      <c r="S22" s="47">
        <f t="shared" si="22"/>
        <v>1.1399225666611672E-3</v>
      </c>
      <c r="T22" s="47">
        <f t="shared" si="20"/>
        <v>7.4918633781257066E-4</v>
      </c>
      <c r="U22" s="47">
        <f t="shared" si="23"/>
        <v>1.4479589037508076E-2</v>
      </c>
      <c r="V22" s="46"/>
      <c r="W22" s="45">
        <f t="shared" si="17"/>
        <v>1253458.6647016297</v>
      </c>
      <c r="X22" s="45">
        <f t="shared" si="2"/>
        <v>20271.424652511305</v>
      </c>
      <c r="Y22" s="45">
        <f>X22+W22</f>
        <v>1273730.0893541409</v>
      </c>
      <c r="Z22" s="45">
        <f t="shared" si="4"/>
        <v>157987.77673661237</v>
      </c>
      <c r="AB22" s="45">
        <f t="shared" si="21"/>
        <v>12194.425898908228</v>
      </c>
      <c r="AC22" s="45">
        <f t="shared" si="12"/>
        <v>-11218.120823091098</v>
      </c>
      <c r="AD22" s="32">
        <f t="shared" si="18"/>
        <v>0</v>
      </c>
      <c r="AE22" s="59">
        <f t="shared" si="19"/>
        <v>4343.4254312610956</v>
      </c>
      <c r="AF22" s="45">
        <f t="shared" si="24"/>
        <v>818.06620392733021</v>
      </c>
      <c r="AG22" s="49">
        <f>IF(A22&gt;$D$6,"",SUM($AB$10:AE22)/($Y$10+Y22)*2/A22*12)</f>
        <v>0.13142295127117012</v>
      </c>
      <c r="AH22" s="49">
        <f>IF(A22&gt;$D$6,"",SUM($AF$10:AF22)/($Y$10+Y22)*2/A22*12)</f>
        <v>-0.11817780513123932</v>
      </c>
      <c r="AI22" s="45">
        <f t="shared" si="25"/>
        <v>28119.461628644807</v>
      </c>
      <c r="AQ22" s="45">
        <f>SUM(AB$10:AB22)</f>
        <v>154147.88581453892</v>
      </c>
      <c r="AR22" s="45">
        <f>SUM(AC$10:AC22)</f>
        <v>-141806.5616230747</v>
      </c>
      <c r="AS22" s="45">
        <f>SUM(AD$10:AD22)</f>
        <v>13860.000000000002</v>
      </c>
      <c r="AT22" s="45">
        <f>SUM(AE$10:AE22)</f>
        <v>149493.4254312611</v>
      </c>
      <c r="AU22" s="45">
        <f>SUM(AF$10:AF22)</f>
        <v>-157987.77673661237</v>
      </c>
      <c r="AW22" s="45">
        <f t="shared" si="13"/>
        <v>1236133.1326979452</v>
      </c>
      <c r="AX22" s="45">
        <f t="shared" si="5"/>
        <v>14680.779537420958</v>
      </c>
      <c r="AY22" s="45">
        <f t="shared" si="5"/>
        <v>1595.8915933256342</v>
      </c>
      <c r="AZ22" s="45">
        <f t="shared" si="5"/>
        <v>1048.860872937599</v>
      </c>
      <c r="BA22" s="45">
        <f t="shared" si="5"/>
        <v>20271.424652511305</v>
      </c>
      <c r="BB22" s="45">
        <f t="shared" si="6"/>
        <v>3527.9403364973296</v>
      </c>
      <c r="BC22" s="45"/>
      <c r="BD22"/>
      <c r="BE22"/>
      <c r="BF22"/>
      <c r="BG22"/>
      <c r="BH22"/>
      <c r="BI22"/>
      <c r="BJ22"/>
      <c r="BK22"/>
    </row>
    <row r="23" spans="1:63" x14ac:dyDescent="0.25">
      <c r="A23" s="29">
        <v>13</v>
      </c>
      <c r="B23" s="32">
        <f t="shared" si="7"/>
        <v>1248333.3333333323</v>
      </c>
      <c r="C23" s="32">
        <f t="shared" ref="C23:C86" si="26">MIN(B22,IF($D$4="Ануїтет",-PMT($G$2/12,$D$6-12,$B$22,0,0)-D23,$D$3/$D$6))</f>
        <v>11666.666666666666</v>
      </c>
      <c r="D23" s="32">
        <f t="shared" ref="D23:D86" si="27">B22*$G$2/12</f>
        <v>14353.499999999987</v>
      </c>
      <c r="E23" s="32"/>
      <c r="F23" s="32">
        <f t="shared" si="8"/>
        <v>0</v>
      </c>
      <c r="G23" s="32"/>
      <c r="H23" s="32"/>
      <c r="I23" s="32"/>
      <c r="J23" s="32"/>
      <c r="K23" s="32"/>
      <c r="L23" s="32">
        <f t="shared" si="9"/>
        <v>26020.166666666653</v>
      </c>
      <c r="M23" s="32">
        <f t="shared" si="10"/>
        <v>26020.166666666653</v>
      </c>
      <c r="N23" s="80">
        <v>44593</v>
      </c>
      <c r="O23" s="39">
        <f t="shared" si="0"/>
        <v>0.89166666666666594</v>
      </c>
      <c r="P23" s="39">
        <f t="shared" si="1"/>
        <v>0.90153872808964064</v>
      </c>
      <c r="Q23" s="39">
        <f t="shared" si="11"/>
        <v>0.87501843873789886</v>
      </c>
      <c r="R23" s="39">
        <f t="shared" si="16"/>
        <v>9.708770594171065E-3</v>
      </c>
      <c r="S23" s="39">
        <f t="shared" si="22"/>
        <v>1.0486271098157829E-3</v>
      </c>
      <c r="T23" s="39">
        <f t="shared" si="20"/>
        <v>6.839535399967003E-4</v>
      </c>
      <c r="U23" s="39">
        <f t="shared" si="23"/>
        <v>1.5078938107758132E-2</v>
      </c>
      <c r="V23" s="12"/>
      <c r="W23" s="32">
        <f t="shared" si="17"/>
        <v>1241043.7059746354</v>
      </c>
      <c r="X23" s="32">
        <f t="shared" si="2"/>
        <v>21110.513350861384</v>
      </c>
      <c r="Y23" s="32">
        <f t="shared" si="3"/>
        <v>1262154.2193254968</v>
      </c>
      <c r="Z23" s="32">
        <f t="shared" si="4"/>
        <v>157156.17561760766</v>
      </c>
      <c r="AB23" s="32">
        <f t="shared" si="21"/>
        <v>12710.164511234678</v>
      </c>
      <c r="AC23" s="32">
        <f t="shared" si="12"/>
        <v>-11110.933863149556</v>
      </c>
      <c r="AD23" s="32">
        <f t="shared" si="18"/>
        <v>0</v>
      </c>
      <c r="AE23" s="59">
        <f t="shared" si="19"/>
        <v>0</v>
      </c>
      <c r="AF23" s="32">
        <f t="shared" si="24"/>
        <v>831.60111900471384</v>
      </c>
      <c r="AG23" s="40">
        <f>IF(A23&gt;$D$6,"",SUM($AB$10:AE23)/($Y$10+Y23)*2/A23*12)</f>
        <v>0.12295003843158681</v>
      </c>
      <c r="AH23" s="40">
        <f>IF(A23&gt;$D$6,"",SUM($AF$10:AF23)/($Y$10+Y23)*2/A23*12)</f>
        <v>-0.10898484992232581</v>
      </c>
      <c r="AI23" s="32">
        <f t="shared" si="25"/>
        <v>24286.034539878779</v>
      </c>
      <c r="AQ23" s="32">
        <f>SUM(AB$10:AB23)</f>
        <v>166858.0503257736</v>
      </c>
      <c r="AR23" s="32">
        <f>SUM(AC$10:AC23)</f>
        <v>-152917.49548622424</v>
      </c>
      <c r="AS23" s="32">
        <f>SUM(AD$10:AD23)</f>
        <v>13860.000000000002</v>
      </c>
      <c r="AT23" s="32">
        <f>SUM(AE$10:AE23)</f>
        <v>149493.4254312611</v>
      </c>
      <c r="AU23" s="32">
        <f>SUM(AF$10:AF23)</f>
        <v>-157156.17561760766</v>
      </c>
      <c r="AW23" s="32">
        <f t="shared" si="13"/>
        <v>1225025.8142330584</v>
      </c>
      <c r="AX23" s="32">
        <f t="shared" si="5"/>
        <v>13592.278831839491</v>
      </c>
      <c r="AY23" s="32">
        <f t="shared" si="5"/>
        <v>1468.077953742096</v>
      </c>
      <c r="AZ23" s="32">
        <f t="shared" si="5"/>
        <v>957.53495599538041</v>
      </c>
      <c r="BA23" s="32">
        <f t="shared" si="5"/>
        <v>21110.513350861384</v>
      </c>
      <c r="BB23" s="32">
        <f t="shared" si="6"/>
        <v>1643.3354887653095</v>
      </c>
      <c r="BC23" s="32"/>
    </row>
    <row r="24" spans="1:63" s="48" customFormat="1" x14ac:dyDescent="0.25">
      <c r="A24" s="44">
        <v>14</v>
      </c>
      <c r="B24" s="45">
        <f t="shared" si="7"/>
        <v>1236666.6666666656</v>
      </c>
      <c r="C24" s="45">
        <f t="shared" si="26"/>
        <v>11666.666666666666</v>
      </c>
      <c r="D24" s="45">
        <f t="shared" si="27"/>
        <v>14220.59722222221</v>
      </c>
      <c r="E24" s="45"/>
      <c r="F24" s="32">
        <f t="shared" si="8"/>
        <v>0</v>
      </c>
      <c r="G24" s="45"/>
      <c r="H24" s="45"/>
      <c r="I24" s="45"/>
      <c r="J24" s="45"/>
      <c r="K24" s="45"/>
      <c r="L24" s="45">
        <f t="shared" si="9"/>
        <v>25887.263888888876</v>
      </c>
      <c r="M24" s="45">
        <f t="shared" si="10"/>
        <v>25887.263888888876</v>
      </c>
      <c r="N24" s="80">
        <v>44621</v>
      </c>
      <c r="O24" s="47">
        <f t="shared" si="0"/>
        <v>0.88333333333333253</v>
      </c>
      <c r="P24" s="47">
        <f t="shared" si="1"/>
        <v>0.89327412459595279</v>
      </c>
      <c r="Q24" s="47">
        <f t="shared" si="11"/>
        <v>0.8670093211487151</v>
      </c>
      <c r="R24" s="47">
        <f t="shared" si="16"/>
        <v>9.0386491821756662E-3</v>
      </c>
      <c r="S24" s="47">
        <f t="shared" si="22"/>
        <v>9.7087705941710663E-4</v>
      </c>
      <c r="T24" s="47">
        <f t="shared" si="20"/>
        <v>6.2917626588946968E-4</v>
      </c>
      <c r="U24" s="47">
        <f t="shared" si="23"/>
        <v>1.5626100939755493E-2</v>
      </c>
      <c r="V24" s="46"/>
      <c r="W24" s="45">
        <f t="shared" si="17"/>
        <v>1228707.2331186763</v>
      </c>
      <c r="X24" s="45">
        <f t="shared" si="2"/>
        <v>21876.541315657691</v>
      </c>
      <c r="Y24" s="45">
        <f t="shared" si="3"/>
        <v>1250583.7744343341</v>
      </c>
      <c r="Z24" s="45">
        <f t="shared" si="4"/>
        <v>156310.64060146047</v>
      </c>
      <c r="AB24" s="45">
        <f t="shared" si="21"/>
        <v>12587.769381239037</v>
      </c>
      <c r="AC24" s="45">
        <f t="shared" si="12"/>
        <v>-11003.938851924397</v>
      </c>
      <c r="AD24" s="32">
        <f t="shared" si="18"/>
        <v>0</v>
      </c>
      <c r="AE24" s="59">
        <f t="shared" si="19"/>
        <v>0</v>
      </c>
      <c r="AF24" s="45">
        <f t="shared" si="24"/>
        <v>845.53501614718698</v>
      </c>
      <c r="AG24" s="49">
        <f>IF(A24&gt;$D$6,"",SUM($AB$10:AE24)/($Y$10+Y24)*2/A24*12)</f>
        <v>0.1156906182762699</v>
      </c>
      <c r="AH24" s="49">
        <f>IF(A24&gt;$D$6,"",SUM($AF$10:AF24)/($Y$10+Y24)*2/A24*12)</f>
        <v>-0.10109512506584263</v>
      </c>
      <c r="AI24" s="45">
        <f t="shared" si="25"/>
        <v>24158.214272401718</v>
      </c>
      <c r="AQ24" s="45">
        <f>SUM(AB$10:AB24)</f>
        <v>179445.81970701265</v>
      </c>
      <c r="AR24" s="45">
        <f>SUM(AC$10:AC24)</f>
        <v>-163921.43433814865</v>
      </c>
      <c r="AS24" s="45">
        <f>SUM(AD$10:AD24)</f>
        <v>13860.000000000002</v>
      </c>
      <c r="AT24" s="45">
        <f>SUM(AE$10:AE24)</f>
        <v>149493.4254312611</v>
      </c>
      <c r="AU24" s="45">
        <f>SUM(AF$10:AF24)</f>
        <v>-156310.64060146047</v>
      </c>
      <c r="AW24" s="45">
        <f t="shared" si="13"/>
        <v>1213813.049608201</v>
      </c>
      <c r="AX24" s="45">
        <f t="shared" si="5"/>
        <v>12654.108855045934</v>
      </c>
      <c r="AY24" s="45">
        <f t="shared" si="5"/>
        <v>1359.2278831839492</v>
      </c>
      <c r="AZ24" s="45">
        <f t="shared" si="5"/>
        <v>880.84677224525751</v>
      </c>
      <c r="BA24" s="45">
        <f t="shared" si="5"/>
        <v>21876.541315657691</v>
      </c>
      <c r="BB24" s="45">
        <f t="shared" si="6"/>
        <v>1632.8278409831728</v>
      </c>
      <c r="BC24" s="45"/>
      <c r="BD24"/>
      <c r="BE24"/>
      <c r="BF24"/>
      <c r="BG24"/>
      <c r="BH24"/>
      <c r="BI24"/>
      <c r="BJ24"/>
      <c r="BK24"/>
    </row>
    <row r="25" spans="1:63" x14ac:dyDescent="0.25">
      <c r="A25" s="29">
        <v>15</v>
      </c>
      <c r="B25" s="32">
        <f t="shared" si="7"/>
        <v>1224999.9999999988</v>
      </c>
      <c r="C25" s="32">
        <f t="shared" si="26"/>
        <v>11666.666666666666</v>
      </c>
      <c r="D25" s="32">
        <f t="shared" si="27"/>
        <v>14087.694444444431</v>
      </c>
      <c r="E25" s="32"/>
      <c r="F25" s="32">
        <f t="shared" si="8"/>
        <v>0</v>
      </c>
      <c r="G25" s="32"/>
      <c r="H25" s="32"/>
      <c r="I25" s="32"/>
      <c r="J25" s="32"/>
      <c r="K25" s="32"/>
      <c r="L25" s="32">
        <f t="shared" si="9"/>
        <v>25754.361111111095</v>
      </c>
      <c r="M25" s="32">
        <f t="shared" si="10"/>
        <v>25754.361111111095</v>
      </c>
      <c r="N25" s="80">
        <v>44652</v>
      </c>
      <c r="O25" s="39">
        <f t="shared" si="0"/>
        <v>0.87499999999999922</v>
      </c>
      <c r="P25" s="39">
        <f t="shared" si="1"/>
        <v>0.88501319731774886</v>
      </c>
      <c r="Q25" s="39">
        <f t="shared" si="11"/>
        <v>0.85894227256605094</v>
      </c>
      <c r="R25" s="39">
        <f t="shared" si="16"/>
        <v>8.4550916453630508E-3</v>
      </c>
      <c r="S25" s="39">
        <f t="shared" si="22"/>
        <v>9.0386491821756675E-4</v>
      </c>
      <c r="T25" s="39">
        <f t="shared" si="20"/>
        <v>5.8252623565026394E-4</v>
      </c>
      <c r="U25" s="39">
        <f t="shared" si="23"/>
        <v>1.6129441952467068E-2</v>
      </c>
      <c r="V25" s="12"/>
      <c r="W25" s="32">
        <f t="shared" si="17"/>
        <v>1216437.2575113946</v>
      </c>
      <c r="X25" s="32">
        <f t="shared" si="2"/>
        <v>22581.218733453894</v>
      </c>
      <c r="Y25" s="32">
        <f t="shared" si="3"/>
        <v>1239018.4762448485</v>
      </c>
      <c r="Z25" s="32">
        <f t="shared" si="4"/>
        <v>155451.30720350306</v>
      </c>
      <c r="AB25" s="32">
        <f t="shared" si="21"/>
        <v>12465.594782912816</v>
      </c>
      <c r="AC25" s="32">
        <f t="shared" si="12"/>
        <v>-10897.136624419032</v>
      </c>
      <c r="AD25" s="32">
        <f t="shared" si="18"/>
        <v>0</v>
      </c>
      <c r="AE25" s="59">
        <f t="shared" si="19"/>
        <v>0</v>
      </c>
      <c r="AF25" s="32">
        <f t="shared" si="24"/>
        <v>859.33339795740903</v>
      </c>
      <c r="AG25" s="40">
        <f>IF(A25&gt;$D$6,"",SUM($AB$10:AE25)/($Y$10+Y25)*2/A25*12)</f>
        <v>0.10940204963801978</v>
      </c>
      <c r="AH25" s="40">
        <f>IF(A25&gt;$D$6,"",SUM($AF$10:AF25)/($Y$10+Y25)*2/A25*12)</f>
        <v>-9.4247953837564749E-2</v>
      </c>
      <c r="AI25" s="32">
        <f t="shared" si="25"/>
        <v>24030.892972398495</v>
      </c>
      <c r="AQ25" s="32">
        <f>SUM(AB$10:AB25)</f>
        <v>191911.41448992546</v>
      </c>
      <c r="AR25" s="32">
        <f>SUM(AC$10:AC25)</f>
        <v>-174818.5709625677</v>
      </c>
      <c r="AS25" s="32">
        <f>SUM(AD$10:AD25)</f>
        <v>13860.000000000002</v>
      </c>
      <c r="AT25" s="32">
        <f>SUM(AE$10:AE25)</f>
        <v>149493.4254312611</v>
      </c>
      <c r="AU25" s="32">
        <f>SUM(AF$10:AF25)</f>
        <v>-155451.30720350306</v>
      </c>
      <c r="AW25" s="32">
        <f t="shared" si="13"/>
        <v>1202519.1815924712</v>
      </c>
      <c r="AX25" s="32">
        <f t="shared" si="5"/>
        <v>11837.128303508271</v>
      </c>
      <c r="AY25" s="32">
        <f t="shared" si="5"/>
        <v>1265.4108855045934</v>
      </c>
      <c r="AZ25" s="32">
        <f t="shared" si="5"/>
        <v>815.53672991036956</v>
      </c>
      <c r="BA25" s="32">
        <f t="shared" si="5"/>
        <v>22581.218733453894</v>
      </c>
      <c r="BB25" s="32">
        <f t="shared" si="6"/>
        <v>1622.0996615316144</v>
      </c>
      <c r="BC25" s="32"/>
    </row>
    <row r="26" spans="1:63" x14ac:dyDescent="0.25">
      <c r="A26" s="29">
        <v>16</v>
      </c>
      <c r="B26" s="32">
        <f t="shared" si="7"/>
        <v>1213333.3333333321</v>
      </c>
      <c r="C26" s="32">
        <f t="shared" si="26"/>
        <v>11666.666666666666</v>
      </c>
      <c r="D26" s="32">
        <f t="shared" si="27"/>
        <v>13954.791666666652</v>
      </c>
      <c r="E26" s="32"/>
      <c r="F26" s="32">
        <f t="shared" si="8"/>
        <v>0</v>
      </c>
      <c r="G26" s="32"/>
      <c r="H26" s="32"/>
      <c r="I26" s="32"/>
      <c r="J26" s="32"/>
      <c r="K26" s="32"/>
      <c r="L26" s="32">
        <f t="shared" si="9"/>
        <v>25621.458333333318</v>
      </c>
      <c r="M26" s="32">
        <f t="shared" si="10"/>
        <v>25621.458333333318</v>
      </c>
      <c r="N26" s="80">
        <v>44682</v>
      </c>
      <c r="O26" s="39">
        <f t="shared" si="0"/>
        <v>0.86666666666666581</v>
      </c>
      <c r="P26" s="39">
        <f t="shared" si="1"/>
        <v>0.87675576963906965</v>
      </c>
      <c r="Q26" s="39">
        <f t="shared" si="11"/>
        <v>0.85083014082233743</v>
      </c>
      <c r="R26" s="39">
        <f t="shared" si="16"/>
        <v>7.9423377602781554E-3</v>
      </c>
      <c r="S26" s="39">
        <f t="shared" si="22"/>
        <v>8.4550916453630508E-4</v>
      </c>
      <c r="T26" s="39">
        <f t="shared" si="20"/>
        <v>5.4231895093054001E-4</v>
      </c>
      <c r="U26" s="39">
        <f t="shared" si="23"/>
        <v>1.6595462940987279E-2</v>
      </c>
      <c r="V26" s="12"/>
      <c r="W26" s="32">
        <f t="shared" si="17"/>
        <v>1204224.4293773153</v>
      </c>
      <c r="X26" s="32">
        <f t="shared" si="2"/>
        <v>23233.648117382192</v>
      </c>
      <c r="Y26" s="32">
        <f t="shared" si="3"/>
        <v>1227458.0774946974</v>
      </c>
      <c r="Z26" s="32">
        <f t="shared" si="4"/>
        <v>154578.60167670946</v>
      </c>
      <c r="AB26" s="32">
        <f t="shared" si="21"/>
        <v>12343.63600066266</v>
      </c>
      <c r="AC26" s="32">
        <f t="shared" si="12"/>
        <v>-10790.523058370067</v>
      </c>
      <c r="AD26" s="32">
        <f t="shared" si="18"/>
        <v>0</v>
      </c>
      <c r="AE26" s="59">
        <f t="shared" si="19"/>
        <v>0</v>
      </c>
      <c r="AF26" s="32">
        <f t="shared" si="24"/>
        <v>872.70552679360844</v>
      </c>
      <c r="AG26" s="40">
        <f>IF(A26&gt;$D$6,"",SUM($AB$10:AE26)/($Y$10+Y26)*2/A26*12)</f>
        <v>0.10390235155023822</v>
      </c>
      <c r="AH26" s="40">
        <f>IF(A26&gt;$D$6,"",SUM($AF$10:AF26)/($Y$10+Y26)*2/A26*12)</f>
        <v>-8.8247993184405848E-2</v>
      </c>
      <c r="AI26" s="32">
        <f t="shared" si="25"/>
        <v>23904.034750813702</v>
      </c>
      <c r="AQ26" s="32">
        <f>SUM(AB$10:AB26)</f>
        <v>204255.05049058812</v>
      </c>
      <c r="AR26" s="32">
        <f>SUM(AC$10:AC26)</f>
        <v>-185609.09402093777</v>
      </c>
      <c r="AS26" s="32">
        <f>SUM(AD$10:AD26)</f>
        <v>13860.000000000002</v>
      </c>
      <c r="AT26" s="32">
        <f>SUM(AE$10:AE26)</f>
        <v>149493.4254312611</v>
      </c>
      <c r="AU26" s="32">
        <f>SUM(AF$10:AF26)</f>
        <v>-154578.60167670946</v>
      </c>
      <c r="AW26" s="32">
        <f t="shared" si="13"/>
        <v>1191162.1971512723</v>
      </c>
      <c r="AX26" s="32">
        <f t="shared" si="5"/>
        <v>11119.272864389417</v>
      </c>
      <c r="AY26" s="32">
        <f t="shared" si="5"/>
        <v>1183.7128303508271</v>
      </c>
      <c r="AZ26" s="32">
        <f t="shared" si="5"/>
        <v>759.24653130275601</v>
      </c>
      <c r="BA26" s="32">
        <f t="shared" si="5"/>
        <v>23233.648117382192</v>
      </c>
      <c r="BB26" s="32">
        <f t="shared" si="6"/>
        <v>1611.1556660039914</v>
      </c>
      <c r="BC26" s="32"/>
    </row>
    <row r="27" spans="1:63" x14ac:dyDescent="0.25">
      <c r="A27" s="29">
        <v>17</v>
      </c>
      <c r="B27" s="32">
        <f t="shared" si="7"/>
        <v>1201666.6666666653</v>
      </c>
      <c r="C27" s="32">
        <f t="shared" si="26"/>
        <v>11666.666666666666</v>
      </c>
      <c r="D27" s="32">
        <f t="shared" si="27"/>
        <v>13821.888888888874</v>
      </c>
      <c r="E27" s="32"/>
      <c r="F27" s="32">
        <f t="shared" si="8"/>
        <v>0</v>
      </c>
      <c r="G27" s="32"/>
      <c r="H27" s="32"/>
      <c r="I27" s="32"/>
      <c r="J27" s="32"/>
      <c r="K27" s="32"/>
      <c r="L27" s="32">
        <f t="shared" si="9"/>
        <v>25488.55555555554</v>
      </c>
      <c r="M27" s="32">
        <f t="shared" si="10"/>
        <v>25488.55555555554</v>
      </c>
      <c r="N27" s="80">
        <v>44713</v>
      </c>
      <c r="O27" s="39">
        <f t="shared" si="0"/>
        <v>0.85833333333333239</v>
      </c>
      <c r="P27" s="39">
        <f t="shared" si="1"/>
        <v>0.8685016839442371</v>
      </c>
      <c r="Q27" s="39">
        <f t="shared" si="11"/>
        <v>0.84268259134324253</v>
      </c>
      <c r="R27" s="39">
        <f t="shared" si="16"/>
        <v>7.4882352245132728E-3</v>
      </c>
      <c r="S27" s="39">
        <f t="shared" si="22"/>
        <v>7.9423377602781567E-4</v>
      </c>
      <c r="T27" s="39">
        <f t="shared" si="20"/>
        <v>5.0730549872178305E-4</v>
      </c>
      <c r="U27" s="39">
        <f t="shared" si="23"/>
        <v>1.7029318101731711E-2</v>
      </c>
      <c r="V27" s="12"/>
      <c r="W27" s="32">
        <f t="shared" si="17"/>
        <v>1192061.3121795075</v>
      </c>
      <c r="X27" s="32">
        <f t="shared" si="2"/>
        <v>23841.045342424397</v>
      </c>
      <c r="Y27" s="32">
        <f t="shared" si="3"/>
        <v>1215902.3575219319</v>
      </c>
      <c r="Z27" s="32">
        <f t="shared" si="4"/>
        <v>153693.10050725148</v>
      </c>
      <c r="AB27" s="32">
        <f t="shared" si="21"/>
        <v>12221.88536202658</v>
      </c>
      <c r="AC27" s="32">
        <f t="shared" si="12"/>
        <v>-10684.091446687466</v>
      </c>
      <c r="AD27" s="32">
        <f t="shared" si="18"/>
        <v>0</v>
      </c>
      <c r="AE27" s="59">
        <f t="shared" si="19"/>
        <v>0</v>
      </c>
      <c r="AF27" s="32">
        <f t="shared" si="24"/>
        <v>885.50116945797345</v>
      </c>
      <c r="AG27" s="40">
        <f>IF(A27&gt;$D$6,"",SUM($AB$10:AE27)/($Y$10+Y27)*2/A27*12)</f>
        <v>9.9052361908555778E-2</v>
      </c>
      <c r="AH27" s="40">
        <f>IF(A27&gt;$D$6,"",SUM($AF$10:AF27)/($Y$10+Y27)*2/A27*12)</f>
        <v>-8.2945945673336408E-2</v>
      </c>
      <c r="AI27" s="32">
        <f t="shared" si="25"/>
        <v>23777.605334792119</v>
      </c>
      <c r="AQ27" s="32">
        <f>SUM(AB$10:AB27)</f>
        <v>216476.9358526147</v>
      </c>
      <c r="AR27" s="32">
        <f>SUM(AC$10:AC27)</f>
        <v>-196293.18546762524</v>
      </c>
      <c r="AS27" s="32">
        <f>SUM(AD$10:AD27)</f>
        <v>13860.000000000002</v>
      </c>
      <c r="AT27" s="32">
        <f>SUM(AE$10:AE27)</f>
        <v>149493.4254312611</v>
      </c>
      <c r="AU27" s="32">
        <f>SUM(AF$10:AF27)</f>
        <v>-153693.10050725148</v>
      </c>
      <c r="AW27" s="32">
        <f t="shared" si="13"/>
        <v>1179755.6278805395</v>
      </c>
      <c r="AX27" s="32">
        <f t="shared" si="5"/>
        <v>10483.529314318583</v>
      </c>
      <c r="AY27" s="32">
        <f t="shared" si="5"/>
        <v>1111.927286438942</v>
      </c>
      <c r="AZ27" s="32">
        <f t="shared" si="5"/>
        <v>710.22769821049621</v>
      </c>
      <c r="BA27" s="32">
        <f t="shared" si="5"/>
        <v>23841.045342424397</v>
      </c>
      <c r="BB27" s="32">
        <f t="shared" si="6"/>
        <v>1600.0035268622942</v>
      </c>
      <c r="BC27" s="32"/>
    </row>
    <row r="28" spans="1:63" x14ac:dyDescent="0.25">
      <c r="A28" s="29">
        <v>18</v>
      </c>
      <c r="B28" s="32">
        <f t="shared" si="7"/>
        <v>1189999.9999999986</v>
      </c>
      <c r="C28" s="32">
        <f t="shared" si="26"/>
        <v>11666.666666666666</v>
      </c>
      <c r="D28" s="32">
        <f t="shared" si="27"/>
        <v>13688.986111111095</v>
      </c>
      <c r="E28" s="32"/>
      <c r="F28" s="32">
        <f t="shared" si="8"/>
        <v>0</v>
      </c>
      <c r="G28" s="32"/>
      <c r="H28" s="32"/>
      <c r="I28" s="32"/>
      <c r="J28" s="32"/>
      <c r="K28" s="32"/>
      <c r="L28" s="32">
        <f t="shared" si="9"/>
        <v>25355.652777777759</v>
      </c>
      <c r="M28" s="32">
        <f t="shared" si="10"/>
        <v>25355.652777777759</v>
      </c>
      <c r="N28" s="80">
        <v>44743</v>
      </c>
      <c r="O28" s="39">
        <f t="shared" si="0"/>
        <v>0.84999999999999898</v>
      </c>
      <c r="P28" s="39">
        <f t="shared" si="1"/>
        <v>0.86025079891845579</v>
      </c>
      <c r="Q28" s="39">
        <f t="shared" si="11"/>
        <v>0.83450700975360725</v>
      </c>
      <c r="R28" s="39">
        <f t="shared" si="16"/>
        <v>7.0832628760714193E-3</v>
      </c>
      <c r="S28" s="39">
        <f t="shared" si="22"/>
        <v>7.4882352245132734E-4</v>
      </c>
      <c r="T28" s="39">
        <f t="shared" si="20"/>
        <v>4.7654026561668936E-4</v>
      </c>
      <c r="U28" s="39">
        <f t="shared" si="23"/>
        <v>1.7435162500709138E-2</v>
      </c>
      <c r="V28" s="12"/>
      <c r="W28" s="32">
        <f t="shared" si="17"/>
        <v>1179941.8909848453</v>
      </c>
      <c r="X28" s="32">
        <f t="shared" si="2"/>
        <v>24409.227500992794</v>
      </c>
      <c r="Y28" s="32">
        <f t="shared" si="3"/>
        <v>1204351.1184858382</v>
      </c>
      <c r="Z28" s="32">
        <f t="shared" si="4"/>
        <v>152795.44843977172</v>
      </c>
      <c r="AB28" s="32">
        <f t="shared" si="21"/>
        <v>12100.333786158901</v>
      </c>
      <c r="AC28" s="32">
        <f t="shared" si="12"/>
        <v>-10577.833851104526</v>
      </c>
      <c r="AD28" s="32">
        <f t="shared" si="18"/>
        <v>0</v>
      </c>
      <c r="AE28" s="59">
        <f t="shared" si="19"/>
        <v>0</v>
      </c>
      <c r="AF28" s="32">
        <f t="shared" si="24"/>
        <v>897.65206747976481</v>
      </c>
      <c r="AG28" s="40">
        <f>IF(A28&gt;$D$6,"",SUM($AB$10:AE28)/($Y$10+Y28)*2/A28*12)</f>
        <v>9.474384332575353E-2</v>
      </c>
      <c r="AH28" s="40">
        <f>IF(A28&gt;$D$6,"",SUM($AF$10:AF28)/($Y$10+Y28)*2/A28*12)</f>
        <v>-7.8225728912009657E-2</v>
      </c>
      <c r="AI28" s="32">
        <f t="shared" si="25"/>
        <v>23651.572822252601</v>
      </c>
      <c r="AQ28" s="32">
        <f>SUM(AB$10:AB28)</f>
        <v>228577.26963877361</v>
      </c>
      <c r="AR28" s="32">
        <f>SUM(AC$10:AC28)</f>
        <v>-206871.01931872976</v>
      </c>
      <c r="AS28" s="32">
        <f>SUM(AD$10:AD28)</f>
        <v>13860.000000000002</v>
      </c>
      <c r="AT28" s="32">
        <f>SUM(AE$10:AE28)</f>
        <v>149493.4254312611</v>
      </c>
      <c r="AU28" s="32">
        <f>SUM(AF$10:AF28)</f>
        <v>-152795.44843977172</v>
      </c>
      <c r="AW28" s="32">
        <f t="shared" si="13"/>
        <v>1168309.8136550502</v>
      </c>
      <c r="AX28" s="32">
        <f t="shared" si="5"/>
        <v>9916.5680264999864</v>
      </c>
      <c r="AY28" s="32">
        <f t="shared" si="5"/>
        <v>1048.3529314318582</v>
      </c>
      <c r="AZ28" s="32">
        <f t="shared" si="5"/>
        <v>667.15637186336505</v>
      </c>
      <c r="BA28" s="32">
        <f t="shared" si="5"/>
        <v>24409.227500992794</v>
      </c>
      <c r="BB28" s="32">
        <f t="shared" si="6"/>
        <v>1588.6523249521942</v>
      </c>
      <c r="BC28" s="32"/>
    </row>
    <row r="29" spans="1:63" x14ac:dyDescent="0.25">
      <c r="A29" s="29">
        <v>19</v>
      </c>
      <c r="B29" s="32">
        <f t="shared" si="7"/>
        <v>1178333.3333333319</v>
      </c>
      <c r="C29" s="32">
        <f t="shared" si="26"/>
        <v>11666.666666666666</v>
      </c>
      <c r="D29" s="32">
        <f t="shared" si="27"/>
        <v>13556.083333333316</v>
      </c>
      <c r="E29" s="32"/>
      <c r="F29" s="32">
        <f t="shared" si="8"/>
        <v>0</v>
      </c>
      <c r="G29" s="32"/>
      <c r="H29" s="32"/>
      <c r="I29" s="32"/>
      <c r="J29" s="32"/>
      <c r="K29" s="32"/>
      <c r="L29" s="32">
        <f t="shared" si="9"/>
        <v>25222.749999999982</v>
      </c>
      <c r="M29" s="32">
        <f t="shared" si="10"/>
        <v>25222.749999999982</v>
      </c>
      <c r="N29" s="80">
        <v>44774</v>
      </c>
      <c r="O29" s="39">
        <f t="shared" si="0"/>
        <v>0.84166666666666556</v>
      </c>
      <c r="P29" s="39">
        <f t="shared" si="1"/>
        <v>0.85200298731253254</v>
      </c>
      <c r="Q29" s="39">
        <f t="shared" si="11"/>
        <v>0.82630911718461031</v>
      </c>
      <c r="R29" s="39">
        <f t="shared" si="16"/>
        <v>6.7198550136417122E-3</v>
      </c>
      <c r="S29" s="39">
        <f t="shared" si="22"/>
        <v>7.0832628760714199E-4</v>
      </c>
      <c r="T29" s="39">
        <f t="shared" si="20"/>
        <v>4.4929411347079638E-4</v>
      </c>
      <c r="U29" s="39">
        <f t="shared" si="23"/>
        <v>1.7816394713202489E-2</v>
      </c>
      <c r="V29" s="12"/>
      <c r="W29" s="32">
        <f t="shared" si="17"/>
        <v>1167861.229639062</v>
      </c>
      <c r="X29" s="32">
        <f t="shared" si="2"/>
        <v>24942.952598483484</v>
      </c>
      <c r="Y29" s="32">
        <f t="shared" si="3"/>
        <v>1192804.1822375455</v>
      </c>
      <c r="Z29" s="32">
        <f t="shared" si="4"/>
        <v>151886.31052435166</v>
      </c>
      <c r="AB29" s="32">
        <f t="shared" si="21"/>
        <v>11978.971674608109</v>
      </c>
      <c r="AC29" s="32">
        <f t="shared" si="12"/>
        <v>-10471.741880875414</v>
      </c>
      <c r="AD29" s="32">
        <f t="shared" si="18"/>
        <v>0</v>
      </c>
      <c r="AE29" s="59">
        <f t="shared" si="19"/>
        <v>0</v>
      </c>
      <c r="AF29" s="32">
        <f t="shared" si="24"/>
        <v>909.13791542005492</v>
      </c>
      <c r="AG29" s="40">
        <f>IF(A29&gt;$D$6,"",SUM($AB$10:AE29)/($Y$10+Y29)*2/A29*12)</f>
        <v>9.0891345073527113E-2</v>
      </c>
      <c r="AH29" s="40">
        <f>IF(A29&gt;$D$6,"",SUM($AF$10:AF29)/($Y$10+Y29)*2/A29*12)</f>
        <v>-7.3995712269993935E-2</v>
      </c>
      <c r="AI29" s="32">
        <f t="shared" si="25"/>
        <v>23525.907922900791</v>
      </c>
      <c r="AQ29" s="32">
        <f>SUM(AB$10:AB29)</f>
        <v>240556.2413133817</v>
      </c>
      <c r="AR29" s="32">
        <f>SUM(AC$10:AC29)</f>
        <v>-217342.76119960516</v>
      </c>
      <c r="AS29" s="32">
        <f>SUM(AD$10:AD29)</f>
        <v>13860.000000000002</v>
      </c>
      <c r="AT29" s="32">
        <f>SUM(AE$10:AE29)</f>
        <v>149493.4254312611</v>
      </c>
      <c r="AU29" s="32">
        <f>SUM(AF$10:AF29)</f>
        <v>-151886.31052435166</v>
      </c>
      <c r="AW29" s="32">
        <f t="shared" si="13"/>
        <v>1156832.7640584544</v>
      </c>
      <c r="AX29" s="32">
        <f t="shared" si="5"/>
        <v>9407.7970190983979</v>
      </c>
      <c r="AY29" s="32">
        <f t="shared" si="5"/>
        <v>991.65680264999878</v>
      </c>
      <c r="AZ29" s="32">
        <f t="shared" si="5"/>
        <v>629.01175885911493</v>
      </c>
      <c r="BA29" s="32">
        <f t="shared" si="5"/>
        <v>24942.952598483484</v>
      </c>
      <c r="BB29" s="32">
        <f t="shared" si="6"/>
        <v>1577.1116587252072</v>
      </c>
      <c r="BC29" s="32"/>
    </row>
    <row r="30" spans="1:63" x14ac:dyDescent="0.25">
      <c r="A30" s="29">
        <v>20</v>
      </c>
      <c r="B30" s="32">
        <f t="shared" si="7"/>
        <v>1166666.6666666651</v>
      </c>
      <c r="C30" s="32">
        <f t="shared" si="26"/>
        <v>11666.666666666666</v>
      </c>
      <c r="D30" s="32">
        <f t="shared" si="27"/>
        <v>13423.180555555538</v>
      </c>
      <c r="E30" s="32"/>
      <c r="F30" s="32">
        <f t="shared" si="8"/>
        <v>0</v>
      </c>
      <c r="G30" s="32"/>
      <c r="H30" s="32"/>
      <c r="I30" s="32"/>
      <c r="J30" s="32"/>
      <c r="K30" s="32"/>
      <c r="L30" s="32">
        <f t="shared" si="9"/>
        <v>25089.847222222204</v>
      </c>
      <c r="M30" s="32">
        <f t="shared" si="10"/>
        <v>25089.847222222204</v>
      </c>
      <c r="N30" s="80">
        <v>44805</v>
      </c>
      <c r="O30" s="39">
        <f t="shared" si="0"/>
        <v>0.83333333333333226</v>
      </c>
      <c r="P30" s="39">
        <f t="shared" si="1"/>
        <v>0.84375813408446687</v>
      </c>
      <c r="Q30" s="39">
        <f t="shared" si="11"/>
        <v>0.81809339900394351</v>
      </c>
      <c r="R30" s="39">
        <f t="shared" si="16"/>
        <v>6.3919238026157619E-3</v>
      </c>
      <c r="S30" s="39">
        <f t="shared" si="22"/>
        <v>6.7198550136417126E-4</v>
      </c>
      <c r="T30" s="39">
        <f t="shared" si="20"/>
        <v>4.2499577256428517E-4</v>
      </c>
      <c r="U30" s="39">
        <f t="shared" si="23"/>
        <v>1.8175830003979127E-2</v>
      </c>
      <c r="V30" s="12"/>
      <c r="W30" s="32">
        <f t="shared" si="17"/>
        <v>1155815.2257126828</v>
      </c>
      <c r="X30" s="32">
        <f t="shared" si="2"/>
        <v>25446.162005570775</v>
      </c>
      <c r="Y30" s="32">
        <f t="shared" si="3"/>
        <v>1181261.3877182535</v>
      </c>
      <c r="Z30" s="32">
        <f t="shared" si="4"/>
        <v>150966.34432761581</v>
      </c>
      <c r="AB30" s="32">
        <f t="shared" si="21"/>
        <v>11857.789421932797</v>
      </c>
      <c r="AC30" s="32">
        <f t="shared" si="12"/>
        <v>-10365.807139143886</v>
      </c>
      <c r="AD30" s="32">
        <f t="shared" si="18"/>
        <v>0</v>
      </c>
      <c r="AE30" s="59">
        <f t="shared" si="19"/>
        <v>0</v>
      </c>
      <c r="AF30" s="32">
        <f t="shared" si="24"/>
        <v>919.96619673585519</v>
      </c>
      <c r="AG30" s="40">
        <f>IF(A30&gt;$D$6,"",SUM($AB$10:AE30)/($Y$10+Y30)*2/A30*12)</f>
        <v>8.7426506461973225E-2</v>
      </c>
      <c r="AH30" s="40">
        <f>IF(A30&gt;$D$6,"",SUM($AF$10:AF30)/($Y$10+Y30)*2/A30*12)</f>
        <v>-7.0182591369903E-2</v>
      </c>
      <c r="AI30" s="32">
        <f t="shared" si="25"/>
        <v>23400.583941224755</v>
      </c>
      <c r="AQ30" s="32">
        <f>SUM(AB$10:AB30)</f>
        <v>252414.0307353145</v>
      </c>
      <c r="AR30" s="32">
        <f>SUM(AC$10:AC30)</f>
        <v>-227708.56833874906</v>
      </c>
      <c r="AS30" s="32">
        <f>SUM(AD$10:AD30)</f>
        <v>13860.000000000002</v>
      </c>
      <c r="AT30" s="32">
        <f>SUM(AE$10:AE30)</f>
        <v>149493.4254312611</v>
      </c>
      <c r="AU30" s="32">
        <f>SUM(AF$10:AF30)</f>
        <v>-150966.34432761581</v>
      </c>
      <c r="AW30" s="32">
        <f t="shared" si="13"/>
        <v>1145330.7586055209</v>
      </c>
      <c r="AX30" s="32">
        <f t="shared" si="5"/>
        <v>8948.6933236620662</v>
      </c>
      <c r="AY30" s="32">
        <f t="shared" si="5"/>
        <v>940.77970190983979</v>
      </c>
      <c r="AZ30" s="32">
        <f t="shared" si="5"/>
        <v>594.99408158999927</v>
      </c>
      <c r="BA30" s="32">
        <f t="shared" si="5"/>
        <v>25446.162005570775</v>
      </c>
      <c r="BB30" s="32">
        <f t="shared" si="6"/>
        <v>1565.3911336227411</v>
      </c>
      <c r="BC30" s="32"/>
    </row>
    <row r="31" spans="1:63" x14ac:dyDescent="0.25">
      <c r="A31" s="29">
        <v>21</v>
      </c>
      <c r="B31" s="32">
        <f t="shared" si="7"/>
        <v>1154999.9999999984</v>
      </c>
      <c r="C31" s="32">
        <f t="shared" si="26"/>
        <v>11666.666666666666</v>
      </c>
      <c r="D31" s="32">
        <f t="shared" si="27"/>
        <v>13290.277777777759</v>
      </c>
      <c r="E31" s="32"/>
      <c r="F31" s="32">
        <f t="shared" si="8"/>
        <v>0</v>
      </c>
      <c r="G31" s="32"/>
      <c r="H31" s="32"/>
      <c r="I31" s="32"/>
      <c r="J31" s="32"/>
      <c r="K31" s="32"/>
      <c r="L31" s="32">
        <f t="shared" si="9"/>
        <v>24956.944444444423</v>
      </c>
      <c r="M31" s="32">
        <f t="shared" si="10"/>
        <v>24956.944444444423</v>
      </c>
      <c r="N31" s="80">
        <v>44835</v>
      </c>
      <c r="O31" s="39">
        <f t="shared" si="0"/>
        <v>0.82499999999999885</v>
      </c>
      <c r="P31" s="39">
        <f t="shared" si="1"/>
        <v>0.83551613484665321</v>
      </c>
      <c r="Q31" s="39">
        <f t="shared" si="11"/>
        <v>0.80986340938261547</v>
      </c>
      <c r="R31" s="39">
        <f t="shared" si="16"/>
        <v>6.0945151609271908E-3</v>
      </c>
      <c r="S31" s="39">
        <f t="shared" si="22"/>
        <v>6.3919238026157626E-4</v>
      </c>
      <c r="T31" s="39">
        <f t="shared" si="20"/>
        <v>4.0319130081850271E-4</v>
      </c>
      <c r="U31" s="39">
        <f t="shared" si="23"/>
        <v>1.8515826622030555E-2</v>
      </c>
      <c r="V31" s="12"/>
      <c r="W31" s="32">
        <f t="shared" si="17"/>
        <v>1143800.4315144718</v>
      </c>
      <c r="X31" s="32">
        <f t="shared" si="2"/>
        <v>25922.157270842778</v>
      </c>
      <c r="Y31" s="32">
        <f t="shared" si="3"/>
        <v>1169722.5887853145</v>
      </c>
      <c r="Z31" s="32">
        <f t="shared" si="4"/>
        <v>150036.18426420269</v>
      </c>
      <c r="AB31" s="32">
        <f t="shared" si="21"/>
        <v>11736.777702625015</v>
      </c>
      <c r="AC31" s="32">
        <f t="shared" si="12"/>
        <v>-10260.021473765102</v>
      </c>
      <c r="AD31" s="32">
        <f t="shared" si="18"/>
        <v>0</v>
      </c>
      <c r="AE31" s="59">
        <f t="shared" si="19"/>
        <v>0</v>
      </c>
      <c r="AF31" s="32">
        <f t="shared" si="24"/>
        <v>930.16006341311731</v>
      </c>
      <c r="AG31" s="40">
        <f>IF(A31&gt;$D$6,"",SUM($AB$10:AE31)/($Y$10+Y31)*2/A31*12)</f>
        <v>8.4293987834151304E-2</v>
      </c>
      <c r="AH31" s="40">
        <f>IF(A31&gt;$D$6,"",SUM($AF$10:AF31)/($Y$10+Y31)*2/A31*12)</f>
        <v>-6.6727017780711828E-2</v>
      </c>
      <c r="AI31" s="32">
        <f t="shared" si="25"/>
        <v>23275.576635564084</v>
      </c>
      <c r="AQ31" s="32">
        <f>SUM(AB$10:AB31)</f>
        <v>264150.8084379395</v>
      </c>
      <c r="AR31" s="32">
        <f>SUM(AC$10:AC31)</f>
        <v>-237968.58981251417</v>
      </c>
      <c r="AS31" s="32">
        <f>SUM(AD$10:AD31)</f>
        <v>13860.000000000002</v>
      </c>
      <c r="AT31" s="32">
        <f>SUM(AE$10:AE31)</f>
        <v>149493.4254312611</v>
      </c>
      <c r="AU31" s="32">
        <f>SUM(AF$10:AF31)</f>
        <v>-150036.18426420269</v>
      </c>
      <c r="AW31" s="32">
        <f t="shared" si="13"/>
        <v>1133808.7731356616</v>
      </c>
      <c r="AX31" s="32">
        <f t="shared" si="5"/>
        <v>8532.3212252980666</v>
      </c>
      <c r="AY31" s="32">
        <f t="shared" si="5"/>
        <v>894.86933236620678</v>
      </c>
      <c r="AZ31" s="32">
        <f t="shared" si="5"/>
        <v>564.46782114590383</v>
      </c>
      <c r="BA31" s="32">
        <f t="shared" si="5"/>
        <v>25922.157270842778</v>
      </c>
      <c r="BB31" s="32">
        <f t="shared" si="6"/>
        <v>1553.5000751527441</v>
      </c>
      <c r="BC31" s="32"/>
    </row>
    <row r="32" spans="1:63" x14ac:dyDescent="0.25">
      <c r="A32" s="29">
        <v>22</v>
      </c>
      <c r="B32" s="32">
        <f t="shared" si="7"/>
        <v>1143333.3333333316</v>
      </c>
      <c r="C32" s="32">
        <f t="shared" si="26"/>
        <v>11666.666666666666</v>
      </c>
      <c r="D32" s="32">
        <f t="shared" si="27"/>
        <v>13157.37499999998</v>
      </c>
      <c r="E32" s="32"/>
      <c r="F32" s="32">
        <f t="shared" si="8"/>
        <v>0</v>
      </c>
      <c r="G32" s="32"/>
      <c r="H32" s="32"/>
      <c r="I32" s="32"/>
      <c r="J32" s="32"/>
      <c r="K32" s="32"/>
      <c r="L32" s="32">
        <f t="shared" si="9"/>
        <v>24824.041666666646</v>
      </c>
      <c r="M32" s="32">
        <f t="shared" si="10"/>
        <v>24824.041666666646</v>
      </c>
      <c r="N32" s="80">
        <v>44866</v>
      </c>
      <c r="O32" s="39">
        <f t="shared" si="0"/>
        <v>0.81666666666666543</v>
      </c>
      <c r="P32" s="39">
        <f t="shared" si="1"/>
        <v>0.82727689456140352</v>
      </c>
      <c r="Q32" s="39">
        <f t="shared" si="11"/>
        <v>0.80162199142249957</v>
      </c>
      <c r="R32" s="39">
        <f t="shared" si="16"/>
        <v>5.8235565319689443E-3</v>
      </c>
      <c r="S32" s="39">
        <f t="shared" si="22"/>
        <v>6.0945151609271913E-4</v>
      </c>
      <c r="T32" s="39">
        <f t="shared" si="20"/>
        <v>3.8351542815694573E-4</v>
      </c>
      <c r="U32" s="39">
        <f t="shared" si="23"/>
        <v>1.8838379662685357E-2</v>
      </c>
      <c r="V32" s="12"/>
      <c r="W32" s="32">
        <f t="shared" si="17"/>
        <v>1131813.9208582055</v>
      </c>
      <c r="X32" s="32">
        <f t="shared" si="2"/>
        <v>26373.731527759501</v>
      </c>
      <c r="Y32" s="32">
        <f t="shared" si="3"/>
        <v>1158187.652385965</v>
      </c>
      <c r="Z32" s="32">
        <f t="shared" si="4"/>
        <v>149096.43327649211</v>
      </c>
      <c r="AB32" s="32">
        <f t="shared" si="21"/>
        <v>11615.927624836331</v>
      </c>
      <c r="AC32" s="32">
        <f t="shared" si="12"/>
        <v>-10154.377111689404</v>
      </c>
      <c r="AD32" s="32">
        <f t="shared" si="18"/>
        <v>0</v>
      </c>
      <c r="AE32" s="59">
        <f t="shared" si="19"/>
        <v>0</v>
      </c>
      <c r="AF32" s="32">
        <f t="shared" si="24"/>
        <v>939.75098771057674</v>
      </c>
      <c r="AG32" s="40">
        <f>IF(A32&gt;$D$6,"",SUM($AB$10:AE32)/($Y$10+Y32)*2/A32*12)</f>
        <v>8.1448511292762441E-2</v>
      </c>
      <c r="AH32" s="40">
        <f>IF(A32&gt;$D$6,"",SUM($AF$10:AF32)/($Y$10+Y32)*2/A32*12)</f>
        <v>-6.3580423559524757E-2</v>
      </c>
      <c r="AI32" s="32">
        <f t="shared" si="25"/>
        <v>23150.864024185808</v>
      </c>
      <c r="AQ32" s="32">
        <f>SUM(AB$10:AB32)</f>
        <v>275766.73606277583</v>
      </c>
      <c r="AR32" s="32">
        <f>SUM(AC$10:AC32)</f>
        <v>-248122.96692420356</v>
      </c>
      <c r="AS32" s="32">
        <f>SUM(AD$10:AD32)</f>
        <v>13860.000000000002</v>
      </c>
      <c r="AT32" s="32">
        <f>SUM(AE$10:AE32)</f>
        <v>149493.4254312611</v>
      </c>
      <c r="AU32" s="32">
        <f>SUM(AF$10:AF32)</f>
        <v>-149096.43327649211</v>
      </c>
      <c r="AW32" s="32">
        <f t="shared" si="13"/>
        <v>1122270.7879914993</v>
      </c>
      <c r="AX32" s="32">
        <f t="shared" si="5"/>
        <v>8152.9791447565221</v>
      </c>
      <c r="AY32" s="32">
        <f t="shared" si="5"/>
        <v>853.23212252980682</v>
      </c>
      <c r="AZ32" s="32">
        <f t="shared" si="5"/>
        <v>536.92159941972398</v>
      </c>
      <c r="BA32" s="32">
        <f t="shared" si="5"/>
        <v>26373.731527759501</v>
      </c>
      <c r="BB32" s="32">
        <f t="shared" si="6"/>
        <v>1541.4473751636488</v>
      </c>
      <c r="BC32" s="32"/>
    </row>
    <row r="33" spans="1:63" x14ac:dyDescent="0.25">
      <c r="A33" s="29">
        <v>23</v>
      </c>
      <c r="B33" s="32">
        <f t="shared" si="7"/>
        <v>1131666.6666666649</v>
      </c>
      <c r="C33" s="32">
        <f t="shared" si="26"/>
        <v>11666.666666666666</v>
      </c>
      <c r="D33" s="32">
        <f t="shared" si="27"/>
        <v>13024.472222222203</v>
      </c>
      <c r="E33" s="32"/>
      <c r="F33" s="32">
        <f t="shared" si="8"/>
        <v>0</v>
      </c>
      <c r="G33" s="32"/>
      <c r="H33" s="32"/>
      <c r="I33" s="32"/>
      <c r="J33" s="32"/>
      <c r="K33" s="32"/>
      <c r="L33" s="32">
        <f t="shared" si="9"/>
        <v>24691.138888888869</v>
      </c>
      <c r="M33" s="32">
        <f t="shared" si="10"/>
        <v>24691.138888888869</v>
      </c>
      <c r="N33" s="80">
        <v>44896</v>
      </c>
      <c r="O33" s="39">
        <f t="shared" si="0"/>
        <v>0.80833333333333202</v>
      </c>
      <c r="P33" s="39">
        <f t="shared" si="1"/>
        <v>0.81904032643902225</v>
      </c>
      <c r="Q33" s="39">
        <f t="shared" si="11"/>
        <v>0.7933714387363161</v>
      </c>
      <c r="R33" s="39">
        <f t="shared" si="16"/>
        <v>5.5756691346427276E-3</v>
      </c>
      <c r="S33" s="39">
        <f t="shared" si="22"/>
        <v>5.8235565319689447E-4</v>
      </c>
      <c r="T33" s="39">
        <f t="shared" si="20"/>
        <v>3.6567090965563143E-4</v>
      </c>
      <c r="U33" s="39">
        <f t="shared" si="23"/>
        <v>1.9145192005210913E-2</v>
      </c>
      <c r="V33" s="12"/>
      <c r="W33" s="32">
        <f t="shared" si="17"/>
        <v>1119853.1882073358</v>
      </c>
      <c r="X33" s="32">
        <f t="shared" si="2"/>
        <v>26803.268807295281</v>
      </c>
      <c r="Y33" s="32">
        <f t="shared" si="3"/>
        <v>1146656.457014631</v>
      </c>
      <c r="Z33" s="32">
        <f t="shared" si="4"/>
        <v>148147.65898035697</v>
      </c>
      <c r="AB33" s="32">
        <f t="shared" si="21"/>
        <v>11495.230804355413</v>
      </c>
      <c r="AC33" s="32">
        <f t="shared" si="12"/>
        <v>-10048.866723631834</v>
      </c>
      <c r="AD33" s="32">
        <f t="shared" si="18"/>
        <v>0</v>
      </c>
      <c r="AE33" s="59">
        <f t="shared" si="19"/>
        <v>0</v>
      </c>
      <c r="AF33" s="32">
        <f t="shared" si="24"/>
        <v>948.77429613514687</v>
      </c>
      <c r="AG33" s="40">
        <f>IF(A33&gt;$D$6,"",SUM($AB$10:AE33)/($Y$10+Y33)*2/A33*12)</f>
        <v>7.8852673411488605E-2</v>
      </c>
      <c r="AH33" s="40">
        <f>IF(A33&gt;$D$6,"",SUM($AF$10:AF33)/($Y$10+Y33)*2/A33*12)</f>
        <v>-6.0702675902324178E-2</v>
      </c>
      <c r="AI33" s="32">
        <f t="shared" si="25"/>
        <v>23026.42617568939</v>
      </c>
      <c r="AQ33" s="32">
        <f>SUM(AB$10:AB33)</f>
        <v>287261.96686713124</v>
      </c>
      <c r="AR33" s="32">
        <f>SUM(AC$10:AC33)</f>
        <v>-258171.83364783539</v>
      </c>
      <c r="AS33" s="32">
        <f>SUM(AD$10:AD33)</f>
        <v>13860.000000000002</v>
      </c>
      <c r="AT33" s="32">
        <f>SUM(AE$10:AE33)</f>
        <v>149493.4254312611</v>
      </c>
      <c r="AU33" s="32">
        <f>SUM(AF$10:AF33)</f>
        <v>-148147.65898035697</v>
      </c>
      <c r="AW33" s="32">
        <f t="shared" si="13"/>
        <v>1110720.0142308425</v>
      </c>
      <c r="AX33" s="32">
        <f t="shared" si="5"/>
        <v>7805.9367884998182</v>
      </c>
      <c r="AY33" s="32">
        <f t="shared" si="5"/>
        <v>815.29791447565231</v>
      </c>
      <c r="AZ33" s="32">
        <f t="shared" si="5"/>
        <v>511.93927351788403</v>
      </c>
      <c r="BA33" s="32">
        <f t="shared" si="5"/>
        <v>26803.268807295281</v>
      </c>
      <c r="BB33" s="32">
        <f t="shared" si="6"/>
        <v>1529.2414178667896</v>
      </c>
      <c r="BC33" s="32"/>
    </row>
    <row r="34" spans="1:63" s="48" customFormat="1" x14ac:dyDescent="0.25">
      <c r="A34" s="66">
        <v>24</v>
      </c>
      <c r="B34" s="67">
        <f t="shared" si="7"/>
        <v>1119999.9999999981</v>
      </c>
      <c r="C34" s="67">
        <f t="shared" si="26"/>
        <v>11666.666666666666</v>
      </c>
      <c r="D34" s="67">
        <f t="shared" si="27"/>
        <v>12891.569444444423</v>
      </c>
      <c r="E34" s="67"/>
      <c r="F34" s="67">
        <f t="shared" si="8"/>
        <v>0</v>
      </c>
      <c r="G34" s="67">
        <f>IF(B34&gt;0,B34*$J$1,0)</f>
        <v>5599.9999999999909</v>
      </c>
      <c r="H34" s="67">
        <f>IF(B34&gt;0,H22,0)</f>
        <v>6000</v>
      </c>
      <c r="I34" s="67"/>
      <c r="J34" s="67"/>
      <c r="K34" s="67"/>
      <c r="L34" s="67">
        <f t="shared" si="9"/>
        <v>36158.23611111108</v>
      </c>
      <c r="M34" s="67">
        <f t="shared" si="10"/>
        <v>29218.236111111084</v>
      </c>
      <c r="N34" s="80">
        <v>44927</v>
      </c>
      <c r="O34" s="47">
        <f t="shared" si="0"/>
        <v>0.79999999999999871</v>
      </c>
      <c r="P34" s="47">
        <f t="shared" si="1"/>
        <v>0.81080635100190168</v>
      </c>
      <c r="Q34" s="47">
        <f t="shared" si="11"/>
        <v>0.78511361571923388</v>
      </c>
      <c r="R34" s="47">
        <f t="shared" si="16"/>
        <v>5.3480262443499358E-3</v>
      </c>
      <c r="S34" s="47">
        <f t="shared" si="22"/>
        <v>5.5756691346427276E-4</v>
      </c>
      <c r="T34" s="47">
        <f t="shared" si="20"/>
        <v>3.4941339191813664E-4</v>
      </c>
      <c r="U34" s="47">
        <f t="shared" si="23"/>
        <v>1.9437728732935419E-2</v>
      </c>
      <c r="V34" s="46"/>
      <c r="W34" s="45">
        <f t="shared" si="17"/>
        <v>1107916.0711765529</v>
      </c>
      <c r="X34" s="45">
        <f t="shared" si="2"/>
        <v>27212.820226109587</v>
      </c>
      <c r="Y34" s="45">
        <f t="shared" si="3"/>
        <v>1135128.8914026625</v>
      </c>
      <c r="Z34" s="45">
        <f t="shared" si="4"/>
        <v>147190.39251124018</v>
      </c>
      <c r="AB34" s="45">
        <f t="shared" si="21"/>
        <v>11374.67939094044</v>
      </c>
      <c r="AC34" s="45">
        <f t="shared" si="12"/>
        <v>-9943.4834470913138</v>
      </c>
      <c r="AD34" s="32">
        <f t="shared" si="18"/>
        <v>0</v>
      </c>
      <c r="AE34" s="59">
        <f t="shared" si="19"/>
        <v>4110.5298257446702</v>
      </c>
      <c r="AF34" s="45">
        <f t="shared" si="24"/>
        <v>957.26646911678836</v>
      </c>
      <c r="AG34" s="49">
        <f>IF(A34&gt;$D$6,"",SUM($AB$10:AE34)/($Y$10+Y34)*2/A34*12)</f>
        <v>7.8096733105592675E-2</v>
      </c>
      <c r="AH34" s="49">
        <f>IF(A34&gt;$D$6,"",SUM($AF$10:AF34)/($Y$10+Y34)*2/A34*12)</f>
        <v>-5.806031914606169E-2</v>
      </c>
      <c r="AI34" s="45">
        <f t="shared" si="25"/>
        <v>27012.774828653626</v>
      </c>
      <c r="AQ34" s="45">
        <f>SUM(AB$10:AB34)</f>
        <v>298636.64625807171</v>
      </c>
      <c r="AR34" s="45">
        <f>SUM(AC$10:AC34)</f>
        <v>-268115.31709492672</v>
      </c>
      <c r="AS34" s="45">
        <f>SUM(AD$10:AD34)</f>
        <v>13860.000000000002</v>
      </c>
      <c r="AT34" s="45">
        <f>SUM(AE$10:AE34)</f>
        <v>153603.95525700576</v>
      </c>
      <c r="AU34" s="45">
        <f>SUM(AF$10:AF34)</f>
        <v>-147190.39251124018</v>
      </c>
      <c r="AW34" s="45">
        <f t="shared" si="13"/>
        <v>1099159.0620069273</v>
      </c>
      <c r="AX34" s="45">
        <f t="shared" si="5"/>
        <v>7487.23674208991</v>
      </c>
      <c r="AY34" s="45">
        <f t="shared" si="5"/>
        <v>780.59367884998187</v>
      </c>
      <c r="AZ34" s="45">
        <f t="shared" si="5"/>
        <v>489.17874868539127</v>
      </c>
      <c r="BA34" s="45">
        <f t="shared" si="5"/>
        <v>27212.820226109587</v>
      </c>
      <c r="BB34" s="45">
        <f t="shared" si="6"/>
        <v>3006.3602277593054</v>
      </c>
      <c r="BC34" s="45"/>
      <c r="BD34"/>
      <c r="BE34"/>
      <c r="BF34"/>
      <c r="BG34"/>
      <c r="BH34"/>
      <c r="BI34"/>
      <c r="BJ34"/>
      <c r="BK34"/>
    </row>
    <row r="35" spans="1:63" x14ac:dyDescent="0.25">
      <c r="A35" s="29">
        <v>25</v>
      </c>
      <c r="B35" s="32">
        <f t="shared" si="7"/>
        <v>1108333.3333333314</v>
      </c>
      <c r="C35" s="32">
        <f t="shared" si="26"/>
        <v>11666.666666666666</v>
      </c>
      <c r="D35" s="32">
        <f t="shared" si="27"/>
        <v>12758.666666666644</v>
      </c>
      <c r="E35" s="32"/>
      <c r="F35" s="32">
        <f t="shared" si="8"/>
        <v>0</v>
      </c>
      <c r="G35" s="32"/>
      <c r="H35" s="32"/>
      <c r="I35" s="32"/>
      <c r="J35" s="32"/>
      <c r="K35" s="32"/>
      <c r="L35" s="32">
        <f t="shared" si="9"/>
        <v>24425.33333333331</v>
      </c>
      <c r="M35" s="32">
        <f t="shared" si="10"/>
        <v>24425.33333333331</v>
      </c>
      <c r="N35" s="80">
        <v>44958</v>
      </c>
      <c r="O35" s="39">
        <f t="shared" si="0"/>
        <v>0.7916666666666653</v>
      </c>
      <c r="P35" s="39">
        <f t="shared" si="1"/>
        <v>0.80257489528541281</v>
      </c>
      <c r="Q35" s="39">
        <f t="shared" si="11"/>
        <v>0.77685004821262149</v>
      </c>
      <c r="R35" s="39">
        <f t="shared" si="16"/>
        <v>5.1382448538078917E-3</v>
      </c>
      <c r="S35" s="39">
        <f t="shared" si="22"/>
        <v>5.3480262443499364E-4</v>
      </c>
      <c r="T35" s="39">
        <f t="shared" si="20"/>
        <v>3.3454014807856366E-4</v>
      </c>
      <c r="U35" s="39">
        <f t="shared" si="23"/>
        <v>1.9717259446469928E-2</v>
      </c>
      <c r="V35" s="12"/>
      <c r="W35" s="32">
        <f t="shared" si="17"/>
        <v>1096000.69017452</v>
      </c>
      <c r="X35" s="32">
        <f t="shared" si="2"/>
        <v>27604.163225057899</v>
      </c>
      <c r="Y35" s="32">
        <f t="shared" si="3"/>
        <v>1123604.853399578</v>
      </c>
      <c r="Z35" s="32">
        <f t="shared" si="4"/>
        <v>146225.12897734981</v>
      </c>
      <c r="AB35" s="32">
        <f t="shared" si="21"/>
        <v>11254.266066538115</v>
      </c>
      <c r="AC35" s="32">
        <f t="shared" si="12"/>
        <v>-9838.2208847937454</v>
      </c>
      <c r="AD35" s="32">
        <f t="shared" si="18"/>
        <v>0</v>
      </c>
      <c r="AE35" s="59">
        <f t="shared" si="19"/>
        <v>0</v>
      </c>
      <c r="AF35" s="32">
        <f t="shared" si="24"/>
        <v>965.26353389036376</v>
      </c>
      <c r="AG35" s="40">
        <f>IF(A35&gt;$D$6,"",SUM($AB$10:AE35)/($Y$10+Y35)*2/A35*12)</f>
        <v>7.5853902468109496E-2</v>
      </c>
      <c r="AH35" s="40">
        <f>IF(A35&gt;$D$6,"",SUM($AF$10:AF35)/($Y$10+Y35)*2/A35*12)</f>
        <v>-5.5625239279894975E-2</v>
      </c>
      <c r="AI35" s="32">
        <f t="shared" si="25"/>
        <v>22778.304069622598</v>
      </c>
      <c r="AQ35" s="32">
        <f>SUM(AB$10:AB35)</f>
        <v>309890.91232460982</v>
      </c>
      <c r="AR35" s="32">
        <f>SUM(AC$10:AC35)</f>
        <v>-277953.53797972045</v>
      </c>
      <c r="AS35" s="32">
        <f>SUM(AD$10:AD35)</f>
        <v>13860.000000000002</v>
      </c>
      <c r="AT35" s="32">
        <f>SUM(AE$10:AE35)</f>
        <v>153603.95525700576</v>
      </c>
      <c r="AU35" s="32">
        <f>SUM(AF$10:AF35)</f>
        <v>-146225.12897734981</v>
      </c>
      <c r="AW35" s="32">
        <f t="shared" si="13"/>
        <v>1087590.0674976702</v>
      </c>
      <c r="AX35" s="32">
        <f t="shared" si="5"/>
        <v>7193.5427953310482</v>
      </c>
      <c r="AY35" s="32">
        <f t="shared" si="5"/>
        <v>748.72367420899104</v>
      </c>
      <c r="AZ35" s="32">
        <f t="shared" si="5"/>
        <v>468.35620730998914</v>
      </c>
      <c r="BA35" s="32">
        <f t="shared" si="5"/>
        <v>27604.163225057899</v>
      </c>
      <c r="BB35" s="32">
        <f t="shared" si="6"/>
        <v>1504.4006001285288</v>
      </c>
      <c r="BC35" s="32"/>
    </row>
    <row r="36" spans="1:63" x14ac:dyDescent="0.25">
      <c r="A36" s="29">
        <v>26</v>
      </c>
      <c r="B36" s="32">
        <f t="shared" si="7"/>
        <v>1096666.6666666646</v>
      </c>
      <c r="C36" s="32">
        <f t="shared" si="26"/>
        <v>11666.666666666666</v>
      </c>
      <c r="D36" s="32">
        <f t="shared" si="27"/>
        <v>12625.763888888867</v>
      </c>
      <c r="E36" s="32"/>
      <c r="F36" s="32">
        <f t="shared" si="8"/>
        <v>0</v>
      </c>
      <c r="G36" s="32"/>
      <c r="H36" s="32"/>
      <c r="I36" s="32"/>
      <c r="J36" s="32"/>
      <c r="K36" s="32"/>
      <c r="L36" s="32">
        <f t="shared" si="9"/>
        <v>24292.430555555533</v>
      </c>
      <c r="M36" s="32">
        <f t="shared" si="10"/>
        <v>24292.430555555533</v>
      </c>
      <c r="N36" s="80">
        <v>44986</v>
      </c>
      <c r="O36" s="39">
        <f t="shared" si="0"/>
        <v>0.78333333333333188</v>
      </c>
      <c r="P36" s="39">
        <f t="shared" si="1"/>
        <v>0.79434589215214513</v>
      </c>
      <c r="Q36" s="39">
        <f t="shared" si="11"/>
        <v>0.76858199264053695</v>
      </c>
      <c r="R36" s="39">
        <f t="shared" si="16"/>
        <v>4.9443018866335287E-3</v>
      </c>
      <c r="S36" s="39">
        <f t="shared" si="22"/>
        <v>5.1382448538078924E-4</v>
      </c>
      <c r="T36" s="39">
        <f t="shared" si="20"/>
        <v>3.2088157466099616E-4</v>
      </c>
      <c r="U36" s="39">
        <f t="shared" si="23"/>
        <v>1.9984891564932779E-2</v>
      </c>
      <c r="V36" s="12"/>
      <c r="W36" s="32">
        <f t="shared" si="17"/>
        <v>1084105.4008220972</v>
      </c>
      <c r="X36" s="32">
        <f t="shared" si="2"/>
        <v>27978.84819090589</v>
      </c>
      <c r="Y36" s="32">
        <f t="shared" si="3"/>
        <v>1112084.2490130032</v>
      </c>
      <c r="Z36" s="32">
        <f t="shared" si="4"/>
        <v>145252.32883850971</v>
      </c>
      <c r="AB36" s="32">
        <f t="shared" si="21"/>
        <v>11133.984027376549</v>
      </c>
      <c r="AC36" s="32">
        <f t="shared" si="12"/>
        <v>-9733.0730890380219</v>
      </c>
      <c r="AD36" s="32">
        <f t="shared" si="18"/>
        <v>0</v>
      </c>
      <c r="AE36" s="59">
        <f t="shared" si="19"/>
        <v>0</v>
      </c>
      <c r="AF36" s="32">
        <f t="shared" si="24"/>
        <v>972.80013884010259</v>
      </c>
      <c r="AG36" s="40">
        <f>IF(A36&gt;$D$6,"",SUM($AB$10:AE36)/($Y$10+Y36)*2/A36*12)</f>
        <v>7.3785707791312091E-2</v>
      </c>
      <c r="AH36" s="40">
        <f>IF(A36&gt;$D$6,"",SUM($AF$10:AF36)/($Y$10+Y36)*2/A36*12)</f>
        <v>-5.3373636981597486E-2</v>
      </c>
      <c r="AI36" s="32">
        <f t="shared" si="25"/>
        <v>22654.588413951373</v>
      </c>
      <c r="AQ36" s="32">
        <f>SUM(AB$10:AB36)</f>
        <v>321024.89635198639</v>
      </c>
      <c r="AR36" s="32">
        <f>SUM(AC$10:AC36)</f>
        <v>-287686.61106875847</v>
      </c>
      <c r="AS36" s="32">
        <f>SUM(AD$10:AD36)</f>
        <v>13860.000000000002</v>
      </c>
      <c r="AT36" s="32">
        <f>SUM(AE$10:AE36)</f>
        <v>153603.95525700576</v>
      </c>
      <c r="AU36" s="32">
        <f>SUM(AF$10:AF36)</f>
        <v>-145252.32883850971</v>
      </c>
      <c r="AW36" s="32">
        <f t="shared" si="13"/>
        <v>1076014.7896967516</v>
      </c>
      <c r="AX36" s="32">
        <f t="shared" si="5"/>
        <v>6922.0226412869397</v>
      </c>
      <c r="AY36" s="32">
        <f t="shared" si="5"/>
        <v>719.35427953310489</v>
      </c>
      <c r="AZ36" s="32">
        <f t="shared" si="5"/>
        <v>449.2342045253946</v>
      </c>
      <c r="BA36" s="32">
        <f t="shared" si="5"/>
        <v>27978.84819090589</v>
      </c>
      <c r="BB36" s="32">
        <f t="shared" si="6"/>
        <v>1491.7798615123174</v>
      </c>
      <c r="BC36" s="32"/>
    </row>
    <row r="37" spans="1:63" x14ac:dyDescent="0.25">
      <c r="A37" s="29">
        <v>27</v>
      </c>
      <c r="B37" s="32">
        <f t="shared" si="7"/>
        <v>1084999.9999999979</v>
      </c>
      <c r="C37" s="32">
        <f t="shared" si="26"/>
        <v>11666.666666666666</v>
      </c>
      <c r="D37" s="32">
        <f t="shared" si="27"/>
        <v>12492.861111111088</v>
      </c>
      <c r="E37" s="32"/>
      <c r="F37" s="32">
        <f t="shared" si="8"/>
        <v>0</v>
      </c>
      <c r="G37" s="32"/>
      <c r="H37" s="32"/>
      <c r="I37" s="32"/>
      <c r="J37" s="32"/>
      <c r="K37" s="32"/>
      <c r="L37" s="32">
        <f t="shared" si="9"/>
        <v>24159.527777777752</v>
      </c>
      <c r="M37" s="32">
        <f t="shared" si="10"/>
        <v>24159.527777777752</v>
      </c>
      <c r="N37" s="80">
        <v>45017</v>
      </c>
      <c r="O37" s="39">
        <f t="shared" si="0"/>
        <v>0.77499999999999847</v>
      </c>
      <c r="P37" s="39">
        <f t="shared" si="1"/>
        <v>0.78611927970057482</v>
      </c>
      <c r="Q37" s="39">
        <f t="shared" si="11"/>
        <v>0.76031048928848399</v>
      </c>
      <c r="R37" s="39">
        <f t="shared" si="16"/>
        <v>4.7644687075374644E-3</v>
      </c>
      <c r="S37" s="39">
        <f t="shared" si="22"/>
        <v>4.9443018866335287E-4</v>
      </c>
      <c r="T37" s="39">
        <f t="shared" si="20"/>
        <v>3.0829469122847352E-4</v>
      </c>
      <c r="U37" s="39">
        <f t="shared" si="23"/>
        <v>2.0241596824661576E-2</v>
      </c>
      <c r="V37" s="12"/>
      <c r="W37" s="32">
        <f t="shared" si="17"/>
        <v>1072228.7560262787</v>
      </c>
      <c r="X37" s="32">
        <f t="shared" si="2"/>
        <v>28338.235554526207</v>
      </c>
      <c r="Y37" s="32">
        <f t="shared" si="3"/>
        <v>1100566.9915808048</v>
      </c>
      <c r="Z37" s="32">
        <f t="shared" si="4"/>
        <v>144272.41978478327</v>
      </c>
      <c r="AB37" s="32">
        <f t="shared" si="21"/>
        <v>11013.826957321102</v>
      </c>
      <c r="AC37" s="32">
        <f t="shared" si="12"/>
        <v>-9628.0345384043303</v>
      </c>
      <c r="AD37" s="32">
        <f t="shared" si="18"/>
        <v>0</v>
      </c>
      <c r="AE37" s="59">
        <f t="shared" si="19"/>
        <v>0</v>
      </c>
      <c r="AF37" s="32">
        <f t="shared" si="24"/>
        <v>979.90905372644193</v>
      </c>
      <c r="AG37" s="40">
        <f>IF(A37&gt;$D$6,"",SUM($AB$10:AE37)/($Y$10+Y37)*2/A37*12)</f>
        <v>7.1872777881496569E-2</v>
      </c>
      <c r="AH37" s="40">
        <f>IF(A37&gt;$D$6,"",SUM($AF$10:AF37)/($Y$10+Y37)*2/A37*12)</f>
        <v>-5.1285229050686387E-2</v>
      </c>
      <c r="AI37" s="32">
        <f t="shared" si="25"/>
        <v>22531.084389519485</v>
      </c>
      <c r="AQ37" s="32">
        <f>SUM(AB$10:AB37)</f>
        <v>332038.72330930748</v>
      </c>
      <c r="AR37" s="32">
        <f>SUM(AC$10:AC37)</f>
        <v>-297314.64560716279</v>
      </c>
      <c r="AS37" s="32">
        <f>SUM(AD$10:AD37)</f>
        <v>13860.000000000002</v>
      </c>
      <c r="AT37" s="32">
        <f>SUM(AE$10:AE37)</f>
        <v>153603.95525700576</v>
      </c>
      <c r="AU37" s="32">
        <f>SUM(AF$10:AF37)</f>
        <v>-144272.41978478327</v>
      </c>
      <c r="AW37" s="32">
        <f t="shared" si="13"/>
        <v>1064434.6850038776</v>
      </c>
      <c r="AX37" s="32">
        <f t="shared" si="5"/>
        <v>6670.2561905524499</v>
      </c>
      <c r="AY37" s="32">
        <f t="shared" si="5"/>
        <v>692.20226412869397</v>
      </c>
      <c r="AZ37" s="32">
        <f t="shared" si="5"/>
        <v>431.61256771986291</v>
      </c>
      <c r="BA37" s="32">
        <f t="shared" si="5"/>
        <v>28338.235554526207</v>
      </c>
      <c r="BB37" s="32">
        <f t="shared" si="6"/>
        <v>1479.0341537899858</v>
      </c>
      <c r="BC37" s="32"/>
    </row>
    <row r="38" spans="1:63" x14ac:dyDescent="0.25">
      <c r="A38" s="29">
        <v>28</v>
      </c>
      <c r="B38" s="32">
        <f t="shared" si="7"/>
        <v>1073333.3333333312</v>
      </c>
      <c r="C38" s="32">
        <f t="shared" si="26"/>
        <v>11666.666666666666</v>
      </c>
      <c r="D38" s="32">
        <f t="shared" si="27"/>
        <v>12359.958333333308</v>
      </c>
      <c r="E38" s="32"/>
      <c r="F38" s="32">
        <f t="shared" si="8"/>
        <v>0</v>
      </c>
      <c r="G38" s="32"/>
      <c r="H38" s="32"/>
      <c r="I38" s="32"/>
      <c r="J38" s="32"/>
      <c r="K38" s="32"/>
      <c r="L38" s="32">
        <f t="shared" si="9"/>
        <v>24026.624999999975</v>
      </c>
      <c r="M38" s="32">
        <f t="shared" si="10"/>
        <v>24026.624999999975</v>
      </c>
      <c r="N38" s="80">
        <v>45047</v>
      </c>
      <c r="O38" s="39">
        <f t="shared" si="0"/>
        <v>0.76666666666666516</v>
      </c>
      <c r="P38" s="39">
        <f t="shared" si="1"/>
        <v>0.7778950007528439</v>
      </c>
      <c r="Q38" s="39">
        <f t="shared" si="11"/>
        <v>0.75203640376027037</v>
      </c>
      <c r="R38" s="39">
        <f t="shared" si="16"/>
        <v>4.5972594309774883E-3</v>
      </c>
      <c r="S38" s="39">
        <f t="shared" si="22"/>
        <v>4.764468707537465E-4</v>
      </c>
      <c r="T38" s="39">
        <f t="shared" si="20"/>
        <v>2.9665811319801172E-4</v>
      </c>
      <c r="U38" s="39">
        <f t="shared" si="23"/>
        <v>2.0488232577644355E-2</v>
      </c>
      <c r="V38" s="12"/>
      <c r="W38" s="32">
        <f t="shared" si="17"/>
        <v>1060369.4754452794</v>
      </c>
      <c r="X38" s="32">
        <f t="shared" si="2"/>
        <v>28683.525608702097</v>
      </c>
      <c r="Y38" s="32">
        <f t="shared" si="3"/>
        <v>1089053.0010539815</v>
      </c>
      <c r="Z38" s="32">
        <f t="shared" si="4"/>
        <v>143285.79884940916</v>
      </c>
      <c r="AB38" s="32">
        <f t="shared" si="21"/>
        <v>10893.78899704301</v>
      </c>
      <c r="AC38" s="32">
        <f t="shared" si="12"/>
        <v>-9523.1001108020464</v>
      </c>
      <c r="AD38" s="32">
        <f t="shared" si="18"/>
        <v>0</v>
      </c>
      <c r="AE38" s="59">
        <f t="shared" si="19"/>
        <v>0</v>
      </c>
      <c r="AF38" s="32">
        <f t="shared" si="24"/>
        <v>986.6209353741142</v>
      </c>
      <c r="AG38" s="40">
        <f>IF(A38&gt;$D$6,"",SUM($AB$10:AE38)/($Y$10+Y38)*2/A38*12)</f>
        <v>7.0098509097646547E-2</v>
      </c>
      <c r="AH38" s="40">
        <f>IF(A38&gt;$D$6,"",SUM($AF$10:AF38)/($Y$10+Y38)*2/A38*12)</f>
        <v>-4.9342621053779526E-2</v>
      </c>
      <c r="AI38" s="32">
        <f t="shared" si="25"/>
        <v>22407.779523866338</v>
      </c>
      <c r="AQ38" s="32">
        <f>SUM(AB$10:AB38)</f>
        <v>342932.51230635046</v>
      </c>
      <c r="AR38" s="32">
        <f>SUM(AC$10:AC38)</f>
        <v>-306837.74571796483</v>
      </c>
      <c r="AS38" s="32">
        <f>SUM(AD$10:AD38)</f>
        <v>13860.000000000002</v>
      </c>
      <c r="AT38" s="32">
        <f>SUM(AE$10:AE38)</f>
        <v>153603.95525700576</v>
      </c>
      <c r="AU38" s="32">
        <f>SUM(AF$10:AF38)</f>
        <v>-143285.79884940916</v>
      </c>
      <c r="AW38" s="32">
        <f t="shared" si="13"/>
        <v>1052850.9652643786</v>
      </c>
      <c r="AX38" s="32">
        <f t="shared" si="5"/>
        <v>6436.1632033684837</v>
      </c>
      <c r="AY38" s="32">
        <f t="shared" si="5"/>
        <v>667.0256190552451</v>
      </c>
      <c r="AZ38" s="32">
        <f t="shared" si="5"/>
        <v>415.32135847721639</v>
      </c>
      <c r="BA38" s="32">
        <f t="shared" si="5"/>
        <v>28683.525608702097</v>
      </c>
      <c r="BB38" s="32">
        <f t="shared" si="6"/>
        <v>1466.1693362902988</v>
      </c>
      <c r="BC38" s="32"/>
    </row>
    <row r="39" spans="1:63" x14ac:dyDescent="0.25">
      <c r="A39" s="29">
        <v>29</v>
      </c>
      <c r="B39" s="32">
        <f t="shared" si="7"/>
        <v>1061666.6666666644</v>
      </c>
      <c r="C39" s="32">
        <f t="shared" si="26"/>
        <v>11666.666666666666</v>
      </c>
      <c r="D39" s="32">
        <f t="shared" si="27"/>
        <v>12227.055555555531</v>
      </c>
      <c r="E39" s="32"/>
      <c r="F39" s="32">
        <f t="shared" si="8"/>
        <v>0</v>
      </c>
      <c r="G39" s="32"/>
      <c r="H39" s="32"/>
      <c r="I39" s="32"/>
      <c r="J39" s="32"/>
      <c r="K39" s="32"/>
      <c r="L39" s="32">
        <f t="shared" si="9"/>
        <v>23893.722222222197</v>
      </c>
      <c r="M39" s="32">
        <f t="shared" si="10"/>
        <v>23893.722222222197</v>
      </c>
      <c r="N39" s="80">
        <v>45078</v>
      </c>
      <c r="O39" s="39">
        <f t="shared" si="0"/>
        <v>0.75833333333333175</v>
      </c>
      <c r="P39" s="39">
        <f t="shared" si="1"/>
        <v>0.76967300240915804</v>
      </c>
      <c r="Q39" s="39">
        <f t="shared" si="11"/>
        <v>0.74376045952420711</v>
      </c>
      <c r="R39" s="39">
        <f t="shared" si="16"/>
        <v>4.4413897511982508E-3</v>
      </c>
      <c r="S39" s="39">
        <f t="shared" si="22"/>
        <v>4.597259430977489E-4</v>
      </c>
      <c r="T39" s="39">
        <f t="shared" si="20"/>
        <v>2.8586812245224788E-4</v>
      </c>
      <c r="U39" s="39">
        <f t="shared" si="23"/>
        <v>2.0725559068202764E-2</v>
      </c>
      <c r="V39" s="12"/>
      <c r="W39" s="32">
        <f t="shared" si="17"/>
        <v>1048526.4206773374</v>
      </c>
      <c r="X39" s="32">
        <f t="shared" si="2"/>
        <v>29015.782695483871</v>
      </c>
      <c r="Y39" s="32">
        <f t="shared" si="3"/>
        <v>1077542.2033728212</v>
      </c>
      <c r="Z39" s="32">
        <f t="shared" si="4"/>
        <v>142292.8345921404</v>
      </c>
      <c r="AB39" s="32">
        <f t="shared" si="21"/>
        <v>10773.864711780419</v>
      </c>
      <c r="AC39" s="32">
        <f t="shared" si="12"/>
        <v>-9418.2650552872001</v>
      </c>
      <c r="AD39" s="32">
        <f t="shared" si="18"/>
        <v>0</v>
      </c>
      <c r="AE39" s="59">
        <f t="shared" si="19"/>
        <v>0</v>
      </c>
      <c r="AF39" s="32">
        <f t="shared" si="24"/>
        <v>992.96425726875896</v>
      </c>
      <c r="AG39" s="40">
        <f>IF(A39&gt;$D$6,"",SUM($AB$10:AE39)/($Y$10+Y39)*2/A39*12)</f>
        <v>6.8448588217653941E-2</v>
      </c>
      <c r="AH39" s="40">
        <f>IF(A39&gt;$D$6,"",SUM($AF$10:AF39)/($Y$10+Y39)*2/A39*12)</f>
        <v>-4.7530809803504048E-2</v>
      </c>
      <c r="AI39" s="32">
        <f t="shared" si="25"/>
        <v>22284.662392940692</v>
      </c>
      <c r="AQ39" s="32">
        <f>SUM(AB$10:AB39)</f>
        <v>353706.37701813085</v>
      </c>
      <c r="AR39" s="32">
        <f>SUM(AC$10:AC39)</f>
        <v>-316256.01077325206</v>
      </c>
      <c r="AS39" s="32">
        <f>SUM(AD$10:AD39)</f>
        <v>13860.000000000002</v>
      </c>
      <c r="AT39" s="32">
        <f>SUM(AE$10:AE39)</f>
        <v>153603.95525700576</v>
      </c>
      <c r="AU39" s="32">
        <f>SUM(AF$10:AF39)</f>
        <v>-142292.8345921404</v>
      </c>
      <c r="AW39" s="32">
        <f t="shared" si="13"/>
        <v>1041264.6433338899</v>
      </c>
      <c r="AX39" s="32">
        <f t="shared" si="5"/>
        <v>6217.9456516775508</v>
      </c>
      <c r="AY39" s="32">
        <f t="shared" si="5"/>
        <v>643.6163203368485</v>
      </c>
      <c r="AZ39" s="32">
        <f t="shared" si="5"/>
        <v>400.21537143314703</v>
      </c>
      <c r="BA39" s="32">
        <f t="shared" si="5"/>
        <v>29015.782695483871</v>
      </c>
      <c r="BB39" s="32">
        <f t="shared" si="6"/>
        <v>1453.1908437751117</v>
      </c>
      <c r="BC39" s="32"/>
    </row>
    <row r="40" spans="1:63" s="48" customFormat="1" x14ac:dyDescent="0.25">
      <c r="A40" s="44">
        <v>30</v>
      </c>
      <c r="B40" s="45">
        <f t="shared" si="7"/>
        <v>1049999.9999999977</v>
      </c>
      <c r="C40" s="45">
        <f t="shared" si="26"/>
        <v>11666.666666666666</v>
      </c>
      <c r="D40" s="45">
        <f t="shared" si="27"/>
        <v>12094.152777777752</v>
      </c>
      <c r="E40" s="45"/>
      <c r="F40" s="32">
        <f t="shared" si="8"/>
        <v>0</v>
      </c>
      <c r="G40" s="45"/>
      <c r="H40" s="45"/>
      <c r="I40" s="45"/>
      <c r="J40" s="45"/>
      <c r="K40" s="45"/>
      <c r="L40" s="45">
        <f t="shared" si="9"/>
        <v>23760.819444444416</v>
      </c>
      <c r="M40" s="45">
        <f t="shared" si="10"/>
        <v>23760.819444444416</v>
      </c>
      <c r="N40" s="80">
        <v>45108</v>
      </c>
      <c r="O40" s="47">
        <f t="shared" si="0"/>
        <v>0.74999999999999833</v>
      </c>
      <c r="P40" s="47">
        <f t="shared" si="1"/>
        <v>0.76145323565858636</v>
      </c>
      <c r="Q40" s="47">
        <f t="shared" si="11"/>
        <v>0.73548326367450145</v>
      </c>
      <c r="R40" s="47">
        <f t="shared" si="16"/>
        <v>4.2957438769418953E-3</v>
      </c>
      <c r="S40" s="47">
        <f t="shared" si="22"/>
        <v>4.4413897511982506E-4</v>
      </c>
      <c r="T40" s="47">
        <f t="shared" si="20"/>
        <v>2.7583556585864932E-4</v>
      </c>
      <c r="U40" s="47">
        <f t="shared" si="23"/>
        <v>2.0954253566164562E-2</v>
      </c>
      <c r="V40" s="46"/>
      <c r="W40" s="45">
        <f t="shared" si="17"/>
        <v>1036698.5749293906</v>
      </c>
      <c r="X40" s="45">
        <f t="shared" si="2"/>
        <v>29335.954992630388</v>
      </c>
      <c r="Y40" s="45">
        <f t="shared" si="3"/>
        <v>1066034.5299220209</v>
      </c>
      <c r="Z40" s="45">
        <f t="shared" si="4"/>
        <v>141293.86925373742</v>
      </c>
      <c r="AB40" s="45">
        <f t="shared" si="21"/>
        <v>10654.049059359924</v>
      </c>
      <c r="AC40" s="45">
        <f t="shared" si="12"/>
        <v>-9313.5249641076152</v>
      </c>
      <c r="AD40" s="32">
        <f t="shared" si="18"/>
        <v>0</v>
      </c>
      <c r="AE40" s="59">
        <f t="shared" si="19"/>
        <v>0</v>
      </c>
      <c r="AF40" s="45">
        <f t="shared" si="24"/>
        <v>998.96533840298071</v>
      </c>
      <c r="AG40" s="49">
        <f>IF(A40&gt;$D$6,"",SUM($AB$10:AE40)/($Y$10+Y40)*2/A40*12)</f>
        <v>6.6910610729739958E-2</v>
      </c>
      <c r="AH40" s="49">
        <f>IF(A40&gt;$D$6,"",SUM($AF$10:AF40)/($Y$10+Y40)*2/A40*12)</f>
        <v>-4.5836785345647314E-2</v>
      </c>
      <c r="AI40" s="45">
        <f t="shared" si="25"/>
        <v>22161.722510160282</v>
      </c>
      <c r="AQ40" s="45">
        <f>SUM(AB$10:AB40)</f>
        <v>364360.42607749079</v>
      </c>
      <c r="AR40" s="45">
        <f>SUM(AC$10:AC40)</f>
        <v>-325569.53573735966</v>
      </c>
      <c r="AS40" s="45">
        <f>SUM(AD$10:AD40)</f>
        <v>13860.000000000002</v>
      </c>
      <c r="AT40" s="45">
        <f>SUM(AE$10:AE40)</f>
        <v>153603.95525700576</v>
      </c>
      <c r="AU40" s="45">
        <f>SUM(AF$10:AF40)</f>
        <v>-141293.86925373742</v>
      </c>
      <c r="AW40" s="45">
        <f t="shared" si="13"/>
        <v>1029676.569144302</v>
      </c>
      <c r="AX40" s="45">
        <f t="shared" si="5"/>
        <v>6014.0414277186537</v>
      </c>
      <c r="AY40" s="45">
        <f t="shared" si="5"/>
        <v>621.79456516775508</v>
      </c>
      <c r="AZ40" s="45">
        <f t="shared" si="5"/>
        <v>386.16979220210902</v>
      </c>
      <c r="BA40" s="45">
        <f t="shared" si="5"/>
        <v>29335.954992630388</v>
      </c>
      <c r="BB40" s="45">
        <f t="shared" si="6"/>
        <v>1440.1037184178276</v>
      </c>
      <c r="BC40" s="45"/>
      <c r="BD40"/>
      <c r="BE40"/>
      <c r="BF40"/>
      <c r="BG40"/>
      <c r="BH40"/>
      <c r="BI40"/>
      <c r="BJ40"/>
      <c r="BK40"/>
    </row>
    <row r="41" spans="1:63" x14ac:dyDescent="0.25">
      <c r="A41" s="29">
        <v>31</v>
      </c>
      <c r="B41" s="32">
        <f t="shared" si="7"/>
        <v>1038333.333333331</v>
      </c>
      <c r="C41" s="32">
        <f t="shared" si="26"/>
        <v>11666.666666666666</v>
      </c>
      <c r="D41" s="32">
        <f t="shared" si="27"/>
        <v>11961.249999999973</v>
      </c>
      <c r="E41" s="32"/>
      <c r="F41" s="32">
        <f t="shared" si="8"/>
        <v>0</v>
      </c>
      <c r="G41" s="32"/>
      <c r="H41" s="32"/>
      <c r="I41" s="32"/>
      <c r="J41" s="32"/>
      <c r="K41" s="32"/>
      <c r="L41" s="32">
        <f t="shared" si="9"/>
        <v>23627.916666666639</v>
      </c>
      <c r="M41" s="32">
        <f t="shared" si="10"/>
        <v>23627.916666666639</v>
      </c>
      <c r="N41" s="80">
        <v>45139</v>
      </c>
      <c r="O41" s="39">
        <f t="shared" si="0"/>
        <v>0.74166666666666503</v>
      </c>
      <c r="P41" s="39">
        <f t="shared" si="1"/>
        <v>0.75323565503784229</v>
      </c>
      <c r="Q41" s="39">
        <f t="shared" si="11"/>
        <v>0.72720532747780353</v>
      </c>
      <c r="R41" s="39">
        <f t="shared" si="16"/>
        <v>4.1593477684212276E-3</v>
      </c>
      <c r="S41" s="39">
        <f t="shared" si="22"/>
        <v>4.2957438769418953E-4</v>
      </c>
      <c r="T41" s="39">
        <f t="shared" si="20"/>
        <v>2.6648338507189503E-4</v>
      </c>
      <c r="U41" s="39">
        <f t="shared" si="23"/>
        <v>2.1174922018851482E-2</v>
      </c>
      <c r="V41" s="12"/>
      <c r="W41" s="32">
        <f t="shared" si="17"/>
        <v>1024885.0262265871</v>
      </c>
      <c r="X41" s="32">
        <f t="shared" si="2"/>
        <v>29644.890826392075</v>
      </c>
      <c r="Y41" s="32">
        <f t="shared" si="3"/>
        <v>1054529.9170529791</v>
      </c>
      <c r="Z41" s="32">
        <f t="shared" si="4"/>
        <v>140289.22082364367</v>
      </c>
      <c r="AB41" s="32">
        <f t="shared" si="21"/>
        <v>10534.337359446195</v>
      </c>
      <c r="AC41" s="32">
        <f t="shared" si="12"/>
        <v>-9208.8757458216569</v>
      </c>
      <c r="AD41" s="32">
        <f t="shared" si="18"/>
        <v>0</v>
      </c>
      <c r="AE41" s="59">
        <f t="shared" si="19"/>
        <v>0</v>
      </c>
      <c r="AF41" s="32">
        <f t="shared" si="24"/>
        <v>1004.6484300937445</v>
      </c>
      <c r="AG41" s="40">
        <f>IF(A41&gt;$D$6,"",SUM($AB$10:AE41)/($Y$10+Y41)*2/A41*12)</f>
        <v>6.5473773001608268E-2</v>
      </c>
      <c r="AH41" s="40">
        <f>IF(A41&gt;$D$6,"",SUM($AF$10:AF41)/($Y$10+Y41)*2/A41*12)</f>
        <v>-4.424920996698261E-2</v>
      </c>
      <c r="AI41" s="32">
        <f t="shared" si="25"/>
        <v>22038.950228487935</v>
      </c>
      <c r="AQ41" s="32">
        <f>SUM(AB$10:AB41)</f>
        <v>374894.76343693701</v>
      </c>
      <c r="AR41" s="32">
        <f>SUM(AC$10:AC41)</f>
        <v>-334778.41148318129</v>
      </c>
      <c r="AS41" s="32">
        <f>SUM(AD$10:AD41)</f>
        <v>13860.000000000002</v>
      </c>
      <c r="AT41" s="32">
        <f>SUM(AE$10:AE41)</f>
        <v>153603.95525700576</v>
      </c>
      <c r="AU41" s="32">
        <f>SUM(AF$10:AF41)</f>
        <v>-140289.22082364367</v>
      </c>
      <c r="AW41" s="32">
        <f t="shared" si="13"/>
        <v>1018087.458468925</v>
      </c>
      <c r="AX41" s="32">
        <f t="shared" si="5"/>
        <v>5823.0868757897188</v>
      </c>
      <c r="AY41" s="32">
        <f t="shared" si="5"/>
        <v>601.40414277186539</v>
      </c>
      <c r="AZ41" s="32">
        <f t="shared" si="5"/>
        <v>373.07673910065301</v>
      </c>
      <c r="BA41" s="32">
        <f t="shared" si="5"/>
        <v>29644.890826392075</v>
      </c>
      <c r="BB41" s="32">
        <f t="shared" si="6"/>
        <v>1426.9126405537772</v>
      </c>
      <c r="BC41" s="32"/>
    </row>
    <row r="42" spans="1:63" x14ac:dyDescent="0.25">
      <c r="A42" s="29">
        <v>32</v>
      </c>
      <c r="B42" s="32">
        <f t="shared" si="7"/>
        <v>1026666.6666666644</v>
      </c>
      <c r="C42" s="32">
        <f t="shared" si="26"/>
        <v>11666.666666666666</v>
      </c>
      <c r="D42" s="32">
        <f t="shared" si="27"/>
        <v>11828.347222222195</v>
      </c>
      <c r="E42" s="32"/>
      <c r="F42" s="32">
        <f t="shared" si="8"/>
        <v>0</v>
      </c>
      <c r="G42" s="32"/>
      <c r="H42" s="32"/>
      <c r="I42" s="32"/>
      <c r="J42" s="32"/>
      <c r="K42" s="32"/>
      <c r="L42" s="32">
        <f t="shared" si="9"/>
        <v>23495.013888888861</v>
      </c>
      <c r="M42" s="32">
        <f t="shared" si="10"/>
        <v>23495.013888888861</v>
      </c>
      <c r="N42" s="80">
        <v>45170</v>
      </c>
      <c r="O42" s="39">
        <f t="shared" si="0"/>
        <v>0.73333333333333173</v>
      </c>
      <c r="P42" s="39">
        <f t="shared" ref="P42:P105" si="28">SUM(Q42:U42)</f>
        <v>0.74502021833108412</v>
      </c>
      <c r="Q42" s="39">
        <f t="shared" si="11"/>
        <v>0.71892708287653684</v>
      </c>
      <c r="R42" s="39">
        <f t="shared" si="16"/>
        <v>4.0313473181796851E-3</v>
      </c>
      <c r="S42" s="39">
        <f t="shared" si="22"/>
        <v>4.1593477684212282E-4</v>
      </c>
      <c r="T42" s="39">
        <f t="shared" si="20"/>
        <v>2.5774463261651372E-4</v>
      </c>
      <c r="U42" s="39">
        <f t="shared" si="23"/>
        <v>2.1388108726908998E-2</v>
      </c>
      <c r="V42" s="12"/>
      <c r="W42" s="32">
        <f t="shared" si="17"/>
        <v>1013084.9534458452</v>
      </c>
      <c r="X42" s="32">
        <f t="shared" si="2"/>
        <v>29943.352217672596</v>
      </c>
      <c r="Y42" s="32">
        <f t="shared" si="3"/>
        <v>1043028.3056635178</v>
      </c>
      <c r="Z42" s="32">
        <f t="shared" si="4"/>
        <v>139279.18498919791</v>
      </c>
      <c r="AB42" s="32">
        <f t="shared" si="21"/>
        <v>10414.725264545847</v>
      </c>
      <c r="AC42" s="32">
        <f t="shared" si="12"/>
        <v>-9104.3135999504666</v>
      </c>
      <c r="AD42" s="32">
        <f t="shared" si="18"/>
        <v>0</v>
      </c>
      <c r="AE42" s="59">
        <f t="shared" si="19"/>
        <v>0</v>
      </c>
      <c r="AF42" s="32">
        <f t="shared" si="24"/>
        <v>1010.0358344457636</v>
      </c>
      <c r="AG42" s="40">
        <f>IF(A42&gt;$D$6,"",SUM($AB$10:AE42)/($Y$10+Y42)*2/A42*12)</f>
        <v>6.4128622166728114E-2</v>
      </c>
      <c r="AH42" s="40">
        <f>IF(A42&gt;$D$6,"",SUM($AF$10:AF42)/($Y$10+Y42)*2/A42*12)</f>
        <v>-4.2758157365486452E-2</v>
      </c>
      <c r="AI42" s="32">
        <f t="shared" si="25"/>
        <v>21916.336654007169</v>
      </c>
      <c r="AQ42" s="32">
        <f>SUM(AB$10:AB42)</f>
        <v>385309.48870148283</v>
      </c>
      <c r="AR42" s="32">
        <f>SUM(AC$10:AC42)</f>
        <v>-343882.72508313175</v>
      </c>
      <c r="AS42" s="32">
        <f>SUM(AD$10:AD42)</f>
        <v>13860.000000000002</v>
      </c>
      <c r="AT42" s="32">
        <f>SUM(AE$10:AE42)</f>
        <v>153603.95525700576</v>
      </c>
      <c r="AU42" s="32">
        <f>SUM(AF$10:AF42)</f>
        <v>-139279.18498919791</v>
      </c>
      <c r="AW42" s="32">
        <f t="shared" si="13"/>
        <v>1006497.9160271516</v>
      </c>
      <c r="AX42" s="32">
        <f t="shared" si="5"/>
        <v>5643.8862454515593</v>
      </c>
      <c r="AY42" s="32">
        <f t="shared" si="5"/>
        <v>582.3086875789719</v>
      </c>
      <c r="AZ42" s="32">
        <f t="shared" si="5"/>
        <v>360.84248566311919</v>
      </c>
      <c r="BA42" s="32">
        <f t="shared" si="5"/>
        <v>29943.352217672596</v>
      </c>
      <c r="BB42" s="32">
        <f t="shared" ref="BB42:BB105" si="29">MAX(SUM(D42:G42)-AB42-AD42-AE42,0)</f>
        <v>1413.6219576763488</v>
      </c>
      <c r="BC42" s="32"/>
    </row>
    <row r="43" spans="1:63" x14ac:dyDescent="0.25">
      <c r="A43" s="29">
        <v>33</v>
      </c>
      <c r="B43" s="32">
        <f t="shared" si="7"/>
        <v>1014999.9999999978</v>
      </c>
      <c r="C43" s="32">
        <f t="shared" si="26"/>
        <v>11666.666666666666</v>
      </c>
      <c r="D43" s="32">
        <f t="shared" si="27"/>
        <v>11695.444444444418</v>
      </c>
      <c r="E43" s="32"/>
      <c r="F43" s="32">
        <f t="shared" si="8"/>
        <v>0</v>
      </c>
      <c r="G43" s="32"/>
      <c r="H43" s="32"/>
      <c r="I43" s="32"/>
      <c r="J43" s="32"/>
      <c r="K43" s="32"/>
      <c r="L43" s="32">
        <f t="shared" si="9"/>
        <v>23362.111111111084</v>
      </c>
      <c r="M43" s="32">
        <f t="shared" si="10"/>
        <v>23362.111111111084</v>
      </c>
      <c r="N43" s="80">
        <v>45200</v>
      </c>
      <c r="O43" s="39">
        <f t="shared" si="0"/>
        <v>0.72499999999999842</v>
      </c>
      <c r="P43" s="39">
        <f t="shared" si="28"/>
        <v>0.73680688630494595</v>
      </c>
      <c r="Q43" s="39">
        <f t="shared" si="11"/>
        <v>0.71064889583192203</v>
      </c>
      <c r="R43" s="39">
        <f t="shared" si="16"/>
        <v>3.9109904420983983E-3</v>
      </c>
      <c r="S43" s="39">
        <f t="shared" si="22"/>
        <v>4.0313473181796851E-4</v>
      </c>
      <c r="T43" s="39">
        <f t="shared" si="20"/>
        <v>2.4956086610527367E-4</v>
      </c>
      <c r="U43" s="39">
        <f t="shared" si="23"/>
        <v>2.1594304433002209E-2</v>
      </c>
      <c r="V43" s="12"/>
      <c r="W43" s="32">
        <f t="shared" si="17"/>
        <v>1001297.6146207212</v>
      </c>
      <c r="X43" s="32">
        <f t="shared" si="2"/>
        <v>30232.026206203092</v>
      </c>
      <c r="Y43" s="32">
        <f t="shared" si="3"/>
        <v>1031529.6408269242</v>
      </c>
      <c r="Z43" s="32">
        <f t="shared" si="4"/>
        <v>138264.03695143235</v>
      </c>
      <c r="AB43" s="32">
        <f t="shared" si="21"/>
        <v>10295.208733014962</v>
      </c>
      <c r="AC43" s="32">
        <f t="shared" si="12"/>
        <v>-8999.8349933817699</v>
      </c>
      <c r="AD43" s="32">
        <f t="shared" si="18"/>
        <v>0</v>
      </c>
      <c r="AE43" s="59">
        <f t="shared" si="19"/>
        <v>0</v>
      </c>
      <c r="AF43" s="32">
        <f t="shared" si="24"/>
        <v>1015.1480377655535</v>
      </c>
      <c r="AG43" s="40">
        <f>IF(A43&gt;$D$6,"",SUM($AB$10:AE43)/($Y$10+Y43)*2/A43*12)</f>
        <v>6.2866851484860278E-2</v>
      </c>
      <c r="AH43" s="40">
        <f>IF(A43&gt;$D$6,"",SUM($AF$10:AF43)/($Y$10+Y43)*2/A43*12)</f>
        <v>-4.1354899216119768E-2</v>
      </c>
      <c r="AI43" s="32">
        <f t="shared" si="25"/>
        <v>21793.873569608517</v>
      </c>
      <c r="AQ43" s="32">
        <f>SUM(AB$10:AB43)</f>
        <v>395604.69743449776</v>
      </c>
      <c r="AR43" s="32">
        <f>SUM(AC$10:AC43)</f>
        <v>-352882.5600765135</v>
      </c>
      <c r="AS43" s="32">
        <f>SUM(AD$10:AD43)</f>
        <v>13860.000000000002</v>
      </c>
      <c r="AT43" s="32">
        <f>SUM(AE$10:AE43)</f>
        <v>153603.95525700576</v>
      </c>
      <c r="AU43" s="32">
        <f>SUM(AF$10:AF43)</f>
        <v>-138264.03695143235</v>
      </c>
      <c r="AW43" s="32">
        <f t="shared" si="13"/>
        <v>994908.4541646908</v>
      </c>
      <c r="AX43" s="32">
        <f t="shared" si="5"/>
        <v>5475.3866189377577</v>
      </c>
      <c r="AY43" s="32">
        <f t="shared" si="5"/>
        <v>564.38862454515595</v>
      </c>
      <c r="AZ43" s="32">
        <f t="shared" si="5"/>
        <v>349.38521254738316</v>
      </c>
      <c r="BA43" s="32">
        <f t="shared" si="5"/>
        <v>30232.026206203092</v>
      </c>
      <c r="BB43" s="32">
        <f t="shared" si="29"/>
        <v>1400.2357114294555</v>
      </c>
      <c r="BC43" s="32"/>
    </row>
    <row r="44" spans="1:63" x14ac:dyDescent="0.25">
      <c r="A44" s="29">
        <v>34</v>
      </c>
      <c r="B44" s="32">
        <f t="shared" si="7"/>
        <v>1003333.3333333312</v>
      </c>
      <c r="C44" s="32">
        <f t="shared" si="26"/>
        <v>11666.666666666666</v>
      </c>
      <c r="D44" s="32">
        <f t="shared" si="27"/>
        <v>11562.541666666641</v>
      </c>
      <c r="E44" s="32"/>
      <c r="F44" s="32">
        <f t="shared" si="8"/>
        <v>0</v>
      </c>
      <c r="G44" s="32"/>
      <c r="H44" s="32"/>
      <c r="I44" s="32"/>
      <c r="J44" s="32"/>
      <c r="K44" s="32"/>
      <c r="L44" s="32">
        <f t="shared" si="9"/>
        <v>23229.208333333307</v>
      </c>
      <c r="M44" s="32">
        <f t="shared" si="10"/>
        <v>23229.208333333307</v>
      </c>
      <c r="N44" s="80">
        <v>45231</v>
      </c>
      <c r="O44" s="39">
        <f t="shared" si="0"/>
        <v>0.71666666666666512</v>
      </c>
      <c r="P44" s="39">
        <f t="shared" si="28"/>
        <v>0.72859562247396015</v>
      </c>
      <c r="Q44" s="39">
        <f t="shared" si="11"/>
        <v>0.70237107717808545</v>
      </c>
      <c r="R44" s="39">
        <f t="shared" si="16"/>
        <v>3.7976122866876147E-3</v>
      </c>
      <c r="S44" s="39">
        <f t="shared" si="22"/>
        <v>3.9109904420983989E-4</v>
      </c>
      <c r="T44" s="39">
        <f t="shared" si="20"/>
        <v>2.4188083909078111E-4</v>
      </c>
      <c r="U44" s="39">
        <f t="shared" si="23"/>
        <v>2.1793953125886428E-2</v>
      </c>
      <c r="V44" s="12"/>
      <c r="W44" s="32">
        <f t="shared" si="17"/>
        <v>989522.33708730328</v>
      </c>
      <c r="X44" s="32">
        <f t="shared" si="2"/>
        <v>30511.534376240998</v>
      </c>
      <c r="Y44" s="32">
        <f t="shared" si="3"/>
        <v>1020033.8714635443</v>
      </c>
      <c r="Z44" s="32">
        <f t="shared" si="4"/>
        <v>137244.03310296245</v>
      </c>
      <c r="AB44" s="32">
        <f t="shared" si="21"/>
        <v>10175.784004148312</v>
      </c>
      <c r="AC44" s="32">
        <f t="shared" si="12"/>
        <v>-8895.4366385934409</v>
      </c>
      <c r="AD44" s="32">
        <f t="shared" si="18"/>
        <v>0</v>
      </c>
      <c r="AE44" s="59">
        <f t="shared" si="19"/>
        <v>0</v>
      </c>
      <c r="AF44" s="32">
        <f t="shared" si="24"/>
        <v>1020.0038484699035</v>
      </c>
      <c r="AG44" s="40">
        <f>IF(A44&gt;$D$6,"",SUM($AB$10:AE44)/($Y$10+Y44)*2/A44*12)</f>
        <v>6.1681131814608894E-2</v>
      </c>
      <c r="AH44" s="40">
        <f>IF(A44&gt;$D$6,"",SUM($AF$10:AF44)/($Y$10+Y44)*2/A44*12)</f>
        <v>-4.0031729372146205E-2</v>
      </c>
      <c r="AI44" s="32">
        <f t="shared" si="25"/>
        <v>21671.553367528235</v>
      </c>
      <c r="AQ44" s="32">
        <f>SUM(AB$10:AB44)</f>
        <v>405780.48143864609</v>
      </c>
      <c r="AR44" s="32">
        <f>SUM(AC$10:AC44)</f>
        <v>-361777.99671510694</v>
      </c>
      <c r="AS44" s="32">
        <f>SUM(AD$10:AD44)</f>
        <v>13860.000000000002</v>
      </c>
      <c r="AT44" s="32">
        <f>SUM(AE$10:AE44)</f>
        <v>153603.95525700576</v>
      </c>
      <c r="AU44" s="32">
        <f>SUM(AF$10:AF44)</f>
        <v>-137244.03310296245</v>
      </c>
      <c r="AW44" s="32">
        <f t="shared" si="13"/>
        <v>983319.50804931961</v>
      </c>
      <c r="AX44" s="32">
        <f t="shared" si="5"/>
        <v>5316.657201362661</v>
      </c>
      <c r="AY44" s="32">
        <f t="shared" si="5"/>
        <v>547.53866189377584</v>
      </c>
      <c r="AZ44" s="32">
        <f t="shared" si="5"/>
        <v>338.63317472709355</v>
      </c>
      <c r="BA44" s="32">
        <f t="shared" si="5"/>
        <v>30511.534376240998</v>
      </c>
      <c r="BB44" s="32">
        <f t="shared" si="29"/>
        <v>1386.7576625183283</v>
      </c>
      <c r="BC44" s="32"/>
    </row>
    <row r="45" spans="1:63" x14ac:dyDescent="0.25">
      <c r="A45" s="29">
        <v>35</v>
      </c>
      <c r="B45" s="32">
        <f t="shared" si="7"/>
        <v>991666.66666666453</v>
      </c>
      <c r="C45" s="32">
        <f t="shared" si="26"/>
        <v>11666.666666666666</v>
      </c>
      <c r="D45" s="32">
        <f t="shared" si="27"/>
        <v>11429.638888888863</v>
      </c>
      <c r="E45" s="32"/>
      <c r="F45" s="32">
        <f t="shared" si="8"/>
        <v>0</v>
      </c>
      <c r="G45" s="32"/>
      <c r="H45" s="32"/>
      <c r="I45" s="32"/>
      <c r="J45" s="32"/>
      <c r="K45" s="32"/>
      <c r="L45" s="32">
        <f t="shared" si="9"/>
        <v>23096.305555555529</v>
      </c>
      <c r="M45" s="32">
        <f t="shared" si="10"/>
        <v>23096.305555555529</v>
      </c>
      <c r="N45" s="80">
        <v>45261</v>
      </c>
      <c r="O45" s="39">
        <f t="shared" si="0"/>
        <v>0.70833333333333182</v>
      </c>
      <c r="P45" s="39">
        <f t="shared" si="28"/>
        <v>0.72038639289231354</v>
      </c>
      <c r="Q45" s="39">
        <f t="shared" si="11"/>
        <v>0.69409389150213419</v>
      </c>
      <c r="R45" s="39">
        <f t="shared" si="16"/>
        <v>3.6906229378256585E-3</v>
      </c>
      <c r="S45" s="39">
        <f t="shared" si="22"/>
        <v>3.797612286687615E-4</v>
      </c>
      <c r="T45" s="39">
        <f t="shared" si="20"/>
        <v>2.3465942652590391E-4</v>
      </c>
      <c r="U45" s="39">
        <f t="shared" si="23"/>
        <v>2.1987457797159052E-2</v>
      </c>
      <c r="V45" s="12"/>
      <c r="W45" s="32">
        <f t="shared" si="17"/>
        <v>977758.50913321634</v>
      </c>
      <c r="X45" s="32">
        <f t="shared" si="2"/>
        <v>30782.440916022675</v>
      </c>
      <c r="Y45" s="32">
        <f t="shared" si="3"/>
        <v>1008540.950049239</v>
      </c>
      <c r="Z45" s="32">
        <f t="shared" si="4"/>
        <v>136219.41256988543</v>
      </c>
      <c r="AB45" s="32">
        <f t="shared" si="21"/>
        <v>10056.447575324291</v>
      </c>
      <c r="AC45" s="32">
        <f t="shared" si="12"/>
        <v>-8791.1154736741246</v>
      </c>
      <c r="AD45" s="32">
        <f t="shared" si="18"/>
        <v>0</v>
      </c>
      <c r="AE45" s="59">
        <f t="shared" si="19"/>
        <v>0</v>
      </c>
      <c r="AF45" s="32">
        <f t="shared" si="24"/>
        <v>1024.6205330770172</v>
      </c>
      <c r="AG45" s="40">
        <f>IF(A45&gt;$D$6,"",SUM($AB$10:AE45)/($Y$10+Y45)*2/A45*12)</f>
        <v>6.0564971975707746E-2</v>
      </c>
      <c r="AH45" s="40">
        <f>IF(A45&gt;$D$6,"",SUM($AF$10:AF45)/($Y$10+Y45)*2/A45*12)</f>
        <v>-3.8781818174554596E-2</v>
      </c>
      <c r="AI45" s="32">
        <f t="shared" si="25"/>
        <v>21549.368989629631</v>
      </c>
      <c r="AQ45" s="32">
        <f>SUM(AB$10:AB45)</f>
        <v>415836.92901397037</v>
      </c>
      <c r="AR45" s="32">
        <f>SUM(AC$10:AC45)</f>
        <v>-370569.11218878109</v>
      </c>
      <c r="AS45" s="32">
        <f>SUM(AD$10:AD45)</f>
        <v>13860.000000000002</v>
      </c>
      <c r="AT45" s="32">
        <f>SUM(AE$10:AE45)</f>
        <v>153603.95525700576</v>
      </c>
      <c r="AU45" s="32">
        <f>SUM(AF$10:AF45)</f>
        <v>-136219.41256988543</v>
      </c>
      <c r="AW45" s="32">
        <f t="shared" si="13"/>
        <v>971731.44810298784</v>
      </c>
      <c r="AX45" s="32">
        <f t="shared" si="5"/>
        <v>5166.8721129559217</v>
      </c>
      <c r="AY45" s="32">
        <f t="shared" si="5"/>
        <v>531.66572013626615</v>
      </c>
      <c r="AZ45" s="32">
        <f t="shared" si="5"/>
        <v>328.52319713626548</v>
      </c>
      <c r="BA45" s="32">
        <f t="shared" si="5"/>
        <v>30782.440916022675</v>
      </c>
      <c r="BB45" s="32">
        <f t="shared" si="29"/>
        <v>1373.1913135645718</v>
      </c>
      <c r="BC45" s="32"/>
    </row>
    <row r="46" spans="1:63" x14ac:dyDescent="0.25">
      <c r="A46" s="66">
        <v>36</v>
      </c>
      <c r="B46" s="67">
        <f t="shared" si="7"/>
        <v>979999.9999999979</v>
      </c>
      <c r="C46" s="67">
        <f t="shared" si="26"/>
        <v>11666.666666666666</v>
      </c>
      <c r="D46" s="67">
        <f t="shared" si="27"/>
        <v>11296.736111111086</v>
      </c>
      <c r="E46" s="67"/>
      <c r="F46" s="67">
        <f t="shared" si="8"/>
        <v>0</v>
      </c>
      <c r="G46" s="67">
        <f>IF(B46&gt;0,B46*$J$1,0)</f>
        <v>4899.99999999999</v>
      </c>
      <c r="H46" s="67">
        <f>IF(B46&gt;0,H34,0)</f>
        <v>6000</v>
      </c>
      <c r="I46" s="67"/>
      <c r="J46" s="67"/>
      <c r="K46" s="67"/>
      <c r="L46" s="67">
        <f t="shared" si="9"/>
        <v>33863.402777777737</v>
      </c>
      <c r="M46" s="67">
        <f t="shared" si="10"/>
        <v>27378.402777777748</v>
      </c>
      <c r="N46" s="80">
        <v>45292</v>
      </c>
      <c r="O46" s="39">
        <f t="shared" si="0"/>
        <v>0.69999999999999851</v>
      </c>
      <c r="P46" s="39">
        <f t="shared" si="28"/>
        <v>0.71217916596851416</v>
      </c>
      <c r="Q46" s="39">
        <f t="shared" si="11"/>
        <v>0.68581756444820663</v>
      </c>
      <c r="R46" s="39">
        <f t="shared" si="16"/>
        <v>3.5894971509439159E-3</v>
      </c>
      <c r="S46" s="39">
        <f t="shared" si="22"/>
        <v>3.6906229378256585E-4</v>
      </c>
      <c r="T46" s="39">
        <f t="shared" si="20"/>
        <v>2.2785673720125688E-4</v>
      </c>
      <c r="U46" s="39">
        <f t="shared" si="23"/>
        <v>2.2175185338379776E-2</v>
      </c>
      <c r="V46" s="12"/>
      <c r="W46" s="32">
        <f t="shared" si="17"/>
        <v>966005.57288218813</v>
      </c>
      <c r="X46" s="32">
        <f t="shared" si="2"/>
        <v>31045.259473731687</v>
      </c>
      <c r="Y46" s="32">
        <f t="shared" si="3"/>
        <v>997050.83235591988</v>
      </c>
      <c r="Z46" s="32">
        <f t="shared" si="4"/>
        <v>135190.39862338451</v>
      </c>
      <c r="AB46" s="32">
        <f t="shared" si="21"/>
        <v>9937.1961811189703</v>
      </c>
      <c r="AC46" s="32">
        <f t="shared" si="12"/>
        <v>-8686.8686440652309</v>
      </c>
      <c r="AD46" s="32">
        <f t="shared" si="18"/>
        <v>0</v>
      </c>
      <c r="AE46" s="59">
        <f t="shared" si="19"/>
        <v>3882.7691989072946</v>
      </c>
      <c r="AF46" s="32">
        <f t="shared" si="24"/>
        <v>1029.013946500927</v>
      </c>
      <c r="AG46" s="40">
        <f>IF(A46&gt;$D$6,"",SUM($AB$10:AE46)/($Y$10+Y46)*2/A46*12)</f>
        <v>6.0592476353961922E-2</v>
      </c>
      <c r="AH46" s="40">
        <f>IF(A46&gt;$D$6,"",SUM($AF$10:AF46)/($Y$10+Y46)*2/A46*12)</f>
        <v>-3.7599091015941971E-2</v>
      </c>
      <c r="AI46" s="32">
        <f t="shared" si="25"/>
        <v>25310.083073345366</v>
      </c>
      <c r="AQ46" s="32">
        <f>SUM(AB$10:AB46)</f>
        <v>425774.12519508932</v>
      </c>
      <c r="AR46" s="32">
        <f>SUM(AC$10:AC46)</f>
        <v>-379255.98083284631</v>
      </c>
      <c r="AS46" s="32">
        <f>SUM(AD$10:AD46)</f>
        <v>13860.000000000002</v>
      </c>
      <c r="AT46" s="32">
        <f>SUM(AE$10:AE46)</f>
        <v>157486.72445591306</v>
      </c>
      <c r="AU46" s="32">
        <f>SUM(AF$10:AF46)</f>
        <v>-135190.39862338451</v>
      </c>
      <c r="AW46" s="32">
        <f t="shared" si="13"/>
        <v>960144.59022748924</v>
      </c>
      <c r="AX46" s="32">
        <f t="shared" si="5"/>
        <v>5025.2960113214822</v>
      </c>
      <c r="AY46" s="32">
        <f t="shared" si="5"/>
        <v>516.68721129559219</v>
      </c>
      <c r="AZ46" s="32">
        <f t="shared" si="5"/>
        <v>318.99943208175961</v>
      </c>
      <c r="BA46" s="32">
        <f t="shared" si="5"/>
        <v>31045.259473731687</v>
      </c>
      <c r="BB46" s="32">
        <f t="shared" si="29"/>
        <v>2376.7707310848118</v>
      </c>
      <c r="BC46" s="32"/>
    </row>
    <row r="47" spans="1:63" x14ac:dyDescent="0.25">
      <c r="A47" s="29">
        <v>37</v>
      </c>
      <c r="B47" s="32">
        <f t="shared" si="7"/>
        <v>968333.33333333128</v>
      </c>
      <c r="C47" s="32">
        <f t="shared" si="26"/>
        <v>11666.666666666666</v>
      </c>
      <c r="D47" s="32">
        <f t="shared" si="27"/>
        <v>11163.833333333308</v>
      </c>
      <c r="E47" s="32"/>
      <c r="F47" s="32">
        <f t="shared" si="8"/>
        <v>0</v>
      </c>
      <c r="G47" s="32"/>
      <c r="H47" s="32"/>
      <c r="I47" s="32"/>
      <c r="J47" s="32"/>
      <c r="K47" s="32"/>
      <c r="L47" s="32">
        <f t="shared" si="9"/>
        <v>22830.499999999975</v>
      </c>
      <c r="M47" s="32">
        <f t="shared" si="10"/>
        <v>22830.499999999975</v>
      </c>
      <c r="N47" s="80">
        <v>45323</v>
      </c>
      <c r="O47" s="39">
        <f t="shared" si="0"/>
        <v>0.69166666666666521</v>
      </c>
      <c r="P47" s="39">
        <f t="shared" si="28"/>
        <v>0.70397391230007356</v>
      </c>
      <c r="Q47" s="39">
        <f t="shared" si="11"/>
        <v>0.67754228875544131</v>
      </c>
      <c r="R47" s="39">
        <f t="shared" si="16"/>
        <v>3.4937657251275039E-3</v>
      </c>
      <c r="S47" s="39">
        <f t="shared" si="22"/>
        <v>3.5894971509439159E-4</v>
      </c>
      <c r="T47" s="39">
        <f t="shared" si="20"/>
        <v>2.2143737626953951E-4</v>
      </c>
      <c r="U47" s="39">
        <f t="shared" si="23"/>
        <v>2.2357470728140781E-2</v>
      </c>
      <c r="V47" s="12"/>
      <c r="W47" s="32">
        <f t="shared" si="17"/>
        <v>954263.01820070588</v>
      </c>
      <c r="X47" s="32">
        <f t="shared" si="2"/>
        <v>31300.459019397094</v>
      </c>
      <c r="Y47" s="32">
        <f t="shared" si="3"/>
        <v>985563.47722010291</v>
      </c>
      <c r="Z47" s="32">
        <f t="shared" si="4"/>
        <v>134157.19996881805</v>
      </c>
      <c r="AB47" s="32">
        <f t="shared" si="21"/>
        <v>9818.0267742697979</v>
      </c>
      <c r="AC47" s="32">
        <f t="shared" si="12"/>
        <v>-8582.6934859198318</v>
      </c>
      <c r="AD47" s="32">
        <f t="shared" si="18"/>
        <v>0</v>
      </c>
      <c r="AE47" s="59">
        <f t="shared" si="19"/>
        <v>0</v>
      </c>
      <c r="AF47" s="32">
        <f t="shared" si="24"/>
        <v>1033.1986545664549</v>
      </c>
      <c r="AG47" s="40">
        <f>IF(A47&gt;$D$6,"",SUM($AB$10:AE47)/($Y$10+Y47)*2/A47*12)</f>
        <v>5.9574625186935848E-2</v>
      </c>
      <c r="AH47" s="40">
        <f>IF(A47&gt;$D$6,"",SUM($AF$10:AF47)/($Y$10+Y47)*2/A47*12)</f>
        <v>-3.647812657144877E-2</v>
      </c>
      <c r="AI47" s="32">
        <f t="shared" si="25"/>
        <v>21305.381910086762</v>
      </c>
      <c r="AQ47" s="32">
        <f>SUM(AB$10:AB47)</f>
        <v>435592.15196935914</v>
      </c>
      <c r="AR47" s="32">
        <f>SUM(AC$10:AC47)</f>
        <v>-387838.67431876616</v>
      </c>
      <c r="AS47" s="32">
        <f>SUM(AD$10:AD47)</f>
        <v>13860.000000000002</v>
      </c>
      <c r="AT47" s="32">
        <f>SUM(AE$10:AE47)</f>
        <v>157486.72445591306</v>
      </c>
      <c r="AU47" s="32">
        <f>SUM(AF$10:AF47)</f>
        <v>-134157.19996881805</v>
      </c>
      <c r="AW47" s="32">
        <f t="shared" si="13"/>
        <v>948559.20425761782</v>
      </c>
      <c r="AX47" s="32">
        <f t="shared" si="5"/>
        <v>4891.2720151785052</v>
      </c>
      <c r="AY47" s="32">
        <f t="shared" si="5"/>
        <v>502.52960113214823</v>
      </c>
      <c r="AZ47" s="32">
        <f t="shared" si="5"/>
        <v>310.01232677735533</v>
      </c>
      <c r="BA47" s="32">
        <f t="shared" si="5"/>
        <v>31300.459019397094</v>
      </c>
      <c r="BB47" s="32">
        <f t="shared" si="29"/>
        <v>1345.8065590635106</v>
      </c>
      <c r="BC47" s="32"/>
    </row>
    <row r="48" spans="1:63" x14ac:dyDescent="0.25">
      <c r="A48" s="29">
        <v>38</v>
      </c>
      <c r="B48" s="32">
        <f t="shared" si="7"/>
        <v>956666.66666666465</v>
      </c>
      <c r="C48" s="32">
        <f t="shared" si="26"/>
        <v>11666.666666666666</v>
      </c>
      <c r="D48" s="32">
        <f t="shared" si="27"/>
        <v>11030.930555555531</v>
      </c>
      <c r="E48" s="32"/>
      <c r="F48" s="32">
        <f t="shared" si="8"/>
        <v>0</v>
      </c>
      <c r="G48" s="32"/>
      <c r="H48" s="32"/>
      <c r="I48" s="32"/>
      <c r="J48" s="32"/>
      <c r="K48" s="32"/>
      <c r="L48" s="32">
        <f t="shared" si="9"/>
        <v>22697.597222222197</v>
      </c>
      <c r="M48" s="32">
        <f t="shared" si="10"/>
        <v>22697.597222222197</v>
      </c>
      <c r="N48" s="80">
        <v>45352</v>
      </c>
      <c r="O48" s="39">
        <f t="shared" si="0"/>
        <v>0.6833333333333319</v>
      </c>
      <c r="P48" s="39">
        <f t="shared" si="28"/>
        <v>0.69577060452574413</v>
      </c>
      <c r="Q48" s="39">
        <f t="shared" si="11"/>
        <v>0.66926822927293184</v>
      </c>
      <c r="R48" s="39">
        <f t="shared" si="16"/>
        <v>3.4030082220864086E-3</v>
      </c>
      <c r="S48" s="39">
        <f t="shared" si="22"/>
        <v>3.4937657251275041E-4</v>
      </c>
      <c r="T48" s="39">
        <f t="shared" si="20"/>
        <v>2.1536982905663495E-4</v>
      </c>
      <c r="U48" s="39">
        <f t="shared" si="23"/>
        <v>2.2534620629156413E-2</v>
      </c>
      <c r="V48" s="12"/>
      <c r="W48" s="32">
        <f t="shared" si="17"/>
        <v>942530.37745522277</v>
      </c>
      <c r="X48" s="32">
        <f t="shared" si="2"/>
        <v>31548.468880818979</v>
      </c>
      <c r="Y48" s="32">
        <f t="shared" si="3"/>
        <v>974078.84633604169</v>
      </c>
      <c r="Z48" s="32">
        <f t="shared" si="4"/>
        <v>133120.01192105951</v>
      </c>
      <c r="AB48" s="32">
        <f t="shared" si="21"/>
        <v>9698.9365083542198</v>
      </c>
      <c r="AC48" s="32">
        <f t="shared" si="12"/>
        <v>-8478.5875109607114</v>
      </c>
      <c r="AD48" s="32">
        <f t="shared" si="18"/>
        <v>0</v>
      </c>
      <c r="AE48" s="59">
        <f t="shared" si="19"/>
        <v>0</v>
      </c>
      <c r="AF48" s="32">
        <f t="shared" si="24"/>
        <v>1037.1880477585364</v>
      </c>
      <c r="AG48" s="40">
        <f>IF(A48&gt;$D$6,"",SUM($AB$10:AE48)/($Y$10+Y48)*2/A48*12)</f>
        <v>5.8612131591410196E-2</v>
      </c>
      <c r="AH48" s="40">
        <f>IF(A48&gt;$D$6,"",SUM($AF$10:AF48)/($Y$10+Y48)*2/A48*12)</f>
        <v>-3.5414071075411044E-2</v>
      </c>
      <c r="AI48" s="32">
        <f t="shared" si="25"/>
        <v>21183.56739241544</v>
      </c>
      <c r="AQ48" s="32">
        <f>SUM(AB$10:AB48)</f>
        <v>445291.08847771335</v>
      </c>
      <c r="AR48" s="32">
        <f>SUM(AC$10:AC48)</f>
        <v>-396317.26182972686</v>
      </c>
      <c r="AS48" s="32">
        <f>SUM(AD$10:AD48)</f>
        <v>13860.000000000002</v>
      </c>
      <c r="AT48" s="32">
        <f>SUM(AE$10:AE48)</f>
        <v>157486.72445591306</v>
      </c>
      <c r="AU48" s="32">
        <f>SUM(AF$10:AF48)</f>
        <v>-133120.01192105951</v>
      </c>
      <c r="AW48" s="32">
        <f t="shared" si="13"/>
        <v>936975.52098210459</v>
      </c>
      <c r="AX48" s="32">
        <f t="shared" si="5"/>
        <v>4764.2115109209717</v>
      </c>
      <c r="AY48" s="32">
        <f t="shared" si="5"/>
        <v>489.12720151785055</v>
      </c>
      <c r="AZ48" s="32">
        <f t="shared" si="5"/>
        <v>301.51776067928893</v>
      </c>
      <c r="BA48" s="32">
        <f t="shared" si="5"/>
        <v>31548.468880818979</v>
      </c>
      <c r="BB48" s="32">
        <f t="shared" si="29"/>
        <v>1331.9940472013113</v>
      </c>
      <c r="BC48" s="32"/>
    </row>
    <row r="49" spans="1:55" x14ac:dyDescent="0.25">
      <c r="A49" s="29">
        <v>39</v>
      </c>
      <c r="B49" s="32">
        <f t="shared" si="7"/>
        <v>944999.99999999802</v>
      </c>
      <c r="C49" s="32">
        <f t="shared" si="26"/>
        <v>11666.666666666666</v>
      </c>
      <c r="D49" s="32">
        <f t="shared" si="27"/>
        <v>10898.027777777754</v>
      </c>
      <c r="E49" s="32"/>
      <c r="F49" s="32">
        <f t="shared" si="8"/>
        <v>0</v>
      </c>
      <c r="G49" s="32"/>
      <c r="H49" s="32"/>
      <c r="I49" s="32"/>
      <c r="J49" s="32"/>
      <c r="K49" s="32"/>
      <c r="L49" s="32">
        <f t="shared" si="9"/>
        <v>22564.69444444442</v>
      </c>
      <c r="M49" s="32">
        <f t="shared" si="10"/>
        <v>22564.69444444442</v>
      </c>
      <c r="N49" s="80">
        <v>45383</v>
      </c>
      <c r="O49" s="39">
        <f t="shared" si="0"/>
        <v>0.6749999999999986</v>
      </c>
      <c r="P49" s="39">
        <f t="shared" si="28"/>
        <v>0.68756921719321196</v>
      </c>
      <c r="Q49" s="39">
        <f t="shared" si="11"/>
        <v>0.6609955271435386</v>
      </c>
      <c r="R49" s="39">
        <f t="shared" si="16"/>
        <v>3.3168467915553755E-3</v>
      </c>
      <c r="S49" s="39">
        <f t="shared" si="22"/>
        <v>3.4030082220864088E-4</v>
      </c>
      <c r="T49" s="39">
        <f t="shared" si="20"/>
        <v>2.0962594350765022E-4</v>
      </c>
      <c r="U49" s="39">
        <f t="shared" si="23"/>
        <v>2.2706916492401721E-2</v>
      </c>
      <c r="V49" s="12"/>
      <c r="W49" s="32">
        <f t="shared" si="17"/>
        <v>930807.22098113433</v>
      </c>
      <c r="X49" s="32">
        <f t="shared" si="2"/>
        <v>31789.68308936241</v>
      </c>
      <c r="Y49" s="32">
        <f t="shared" si="3"/>
        <v>962596.90407049679</v>
      </c>
      <c r="Z49" s="32">
        <f t="shared" si="4"/>
        <v>132079.0174751528</v>
      </c>
      <c r="AB49" s="32">
        <f t="shared" si="21"/>
        <v>9579.9227220440043</v>
      </c>
      <c r="AC49" s="32">
        <f t="shared" si="12"/>
        <v>-8374.5483927158621</v>
      </c>
      <c r="AD49" s="32">
        <f t="shared" si="18"/>
        <v>0</v>
      </c>
      <c r="AE49" s="59">
        <f t="shared" si="19"/>
        <v>0</v>
      </c>
      <c r="AF49" s="32">
        <f t="shared" si="24"/>
        <v>1040.9944459067192</v>
      </c>
      <c r="AG49" s="40">
        <f>IF(A49&gt;$D$6,"",SUM($AB$10:AE49)/($Y$10+Y49)*2/A49*12)</f>
        <v>5.7700764013352057E-2</v>
      </c>
      <c r="AH49" s="40">
        <f>IF(A49&gt;$D$6,"",SUM($AF$10:AF49)/($Y$10+Y49)*2/A49*12)</f>
        <v>-3.4402565765361527E-2</v>
      </c>
      <c r="AI49" s="32">
        <f t="shared" si="25"/>
        <v>21061.864987588906</v>
      </c>
      <c r="AQ49" s="32">
        <f>SUM(AB$10:AB49)</f>
        <v>454871.01119975734</v>
      </c>
      <c r="AR49" s="32">
        <f>SUM(AC$10:AC49)</f>
        <v>-404691.81022244273</v>
      </c>
      <c r="AS49" s="32">
        <f>SUM(AD$10:AD49)</f>
        <v>13860.000000000002</v>
      </c>
      <c r="AT49" s="32">
        <f>SUM(AE$10:AE49)</f>
        <v>157486.72445591306</v>
      </c>
      <c r="AU49" s="32">
        <f>SUM(AF$10:AF49)</f>
        <v>-132079.0174751528</v>
      </c>
      <c r="AW49" s="32">
        <f t="shared" si="13"/>
        <v>925393.73800095404</v>
      </c>
      <c r="AX49" s="32">
        <f t="shared" si="5"/>
        <v>4643.5855081775253</v>
      </c>
      <c r="AY49" s="32">
        <f t="shared" si="5"/>
        <v>476.42115109209726</v>
      </c>
      <c r="AZ49" s="32">
        <f t="shared" si="5"/>
        <v>293.47632091071029</v>
      </c>
      <c r="BA49" s="32">
        <f t="shared" si="5"/>
        <v>31789.68308936241</v>
      </c>
      <c r="BB49" s="32">
        <f t="shared" si="29"/>
        <v>1318.1050557337494</v>
      </c>
      <c r="BC49" s="32"/>
    </row>
    <row r="50" spans="1:55" x14ac:dyDescent="0.25">
      <c r="A50" s="29">
        <v>40</v>
      </c>
      <c r="B50" s="32">
        <f t="shared" si="7"/>
        <v>933333.33333333139</v>
      </c>
      <c r="C50" s="32">
        <f t="shared" si="26"/>
        <v>11666.666666666666</v>
      </c>
      <c r="D50" s="32">
        <f t="shared" si="27"/>
        <v>10765.124999999976</v>
      </c>
      <c r="E50" s="32"/>
      <c r="F50" s="32">
        <f t="shared" si="8"/>
        <v>0</v>
      </c>
      <c r="G50" s="32"/>
      <c r="H50" s="32"/>
      <c r="I50" s="32"/>
      <c r="J50" s="32"/>
      <c r="K50" s="32"/>
      <c r="L50" s="32">
        <f t="shared" si="9"/>
        <v>22431.791666666642</v>
      </c>
      <c r="M50" s="32">
        <f t="shared" si="10"/>
        <v>22431.791666666642</v>
      </c>
      <c r="N50" s="80">
        <v>45413</v>
      </c>
      <c r="O50" s="39">
        <f t="shared" si="0"/>
        <v>0.6666666666666653</v>
      </c>
      <c r="P50" s="39">
        <f t="shared" si="28"/>
        <v>0.67936972664045248</v>
      </c>
      <c r="Q50" s="39">
        <f t="shared" si="11"/>
        <v>0.65272430330896325</v>
      </c>
      <c r="R50" s="39">
        <f t="shared" si="16"/>
        <v>3.2349409118006202E-3</v>
      </c>
      <c r="S50" s="39">
        <f t="shared" si="22"/>
        <v>3.3168467915553759E-4</v>
      </c>
      <c r="T50" s="39">
        <f t="shared" si="20"/>
        <v>2.0418049332518451E-4</v>
      </c>
      <c r="U50" s="39">
        <f t="shared" si="23"/>
        <v>2.2874617247207841E-2</v>
      </c>
      <c r="V50" s="12"/>
      <c r="W50" s="32">
        <f t="shared" si="17"/>
        <v>919093.15315054252</v>
      </c>
      <c r="X50" s="32">
        <f t="shared" si="2"/>
        <v>32024.464146090977</v>
      </c>
      <c r="Y50" s="32">
        <f t="shared" si="3"/>
        <v>951117.61729663354</v>
      </c>
      <c r="Z50" s="32">
        <f t="shared" si="4"/>
        <v>131034.38828121558</v>
      </c>
      <c r="AB50" s="32">
        <f t="shared" si="21"/>
        <v>9460.9829247986254</v>
      </c>
      <c r="AC50" s="32">
        <f t="shared" si="12"/>
        <v>-8270.5739540119666</v>
      </c>
      <c r="AD50" s="32">
        <f t="shared" si="18"/>
        <v>0</v>
      </c>
      <c r="AE50" s="59">
        <f t="shared" si="19"/>
        <v>0</v>
      </c>
      <c r="AF50" s="32">
        <f t="shared" si="24"/>
        <v>1044.6291939372168</v>
      </c>
      <c r="AG50" s="40">
        <f>IF(A50&gt;$D$6,"",SUM($AB$10:AE50)/($Y$10+Y50)*2/A50*12)</f>
        <v>5.6836714445642735E-2</v>
      </c>
      <c r="AH50" s="40">
        <f>IF(A50&gt;$D$6,"",SUM($AF$10:AF50)/($Y$10+Y50)*2/A50*12)</f>
        <v>-3.3439685190709043E-2</v>
      </c>
      <c r="AI50" s="32">
        <f t="shared" si="25"/>
        <v>20940.269698661876</v>
      </c>
      <c r="AQ50" s="32">
        <f>SUM(AB$10:AB50)</f>
        <v>464331.99412455596</v>
      </c>
      <c r="AR50" s="32">
        <f>SUM(AC$10:AC50)</f>
        <v>-412962.38417645468</v>
      </c>
      <c r="AS50" s="32">
        <f>SUM(AD$10:AD50)</f>
        <v>13860.000000000002</v>
      </c>
      <c r="AT50" s="32">
        <f>SUM(AE$10:AE50)</f>
        <v>157486.72445591306</v>
      </c>
      <c r="AU50" s="32">
        <f>SUM(AF$10:AF50)</f>
        <v>-131034.38828121558</v>
      </c>
      <c r="AW50" s="32">
        <f t="shared" si="13"/>
        <v>913814.02463254856</v>
      </c>
      <c r="AX50" s="32">
        <f t="shared" si="5"/>
        <v>4528.9172765208687</v>
      </c>
      <c r="AY50" s="32">
        <f t="shared" si="5"/>
        <v>464.35855081775264</v>
      </c>
      <c r="AZ50" s="32">
        <f t="shared" si="5"/>
        <v>285.8526906552583</v>
      </c>
      <c r="BA50" s="32">
        <f t="shared" si="5"/>
        <v>32024.464146090977</v>
      </c>
      <c r="BB50" s="32">
        <f t="shared" si="29"/>
        <v>1304.142075201351</v>
      </c>
      <c r="BC50" s="32"/>
    </row>
    <row r="51" spans="1:55" x14ac:dyDescent="0.25">
      <c r="A51" s="29">
        <v>41</v>
      </c>
      <c r="B51" s="32">
        <f t="shared" si="7"/>
        <v>921666.66666666477</v>
      </c>
      <c r="C51" s="32">
        <f t="shared" si="26"/>
        <v>11666.666666666666</v>
      </c>
      <c r="D51" s="32">
        <f t="shared" si="27"/>
        <v>10632.222222222199</v>
      </c>
      <c r="E51" s="32"/>
      <c r="F51" s="32">
        <f t="shared" si="8"/>
        <v>0</v>
      </c>
      <c r="G51" s="32"/>
      <c r="H51" s="32"/>
      <c r="I51" s="32"/>
      <c r="J51" s="32"/>
      <c r="K51" s="32"/>
      <c r="L51" s="32">
        <f t="shared" si="9"/>
        <v>22298.888888888865</v>
      </c>
      <c r="M51" s="32">
        <f t="shared" si="10"/>
        <v>22298.888888888865</v>
      </c>
      <c r="N51" s="80">
        <v>45444</v>
      </c>
      <c r="O51" s="39">
        <f t="shared" si="0"/>
        <v>0.65833333333333199</v>
      </c>
      <c r="P51" s="39">
        <f t="shared" si="28"/>
        <v>0.67117211088920359</v>
      </c>
      <c r="Q51" s="39">
        <f t="shared" si="11"/>
        <v>0.64445466145784713</v>
      </c>
      <c r="R51" s="39">
        <f t="shared" si="16"/>
        <v>3.1569828908151417E-3</v>
      </c>
      <c r="S51" s="39">
        <f t="shared" si="22"/>
        <v>3.2349409118006205E-4</v>
      </c>
      <c r="T51" s="39">
        <f t="shared" si="20"/>
        <v>1.9901080749332254E-4</v>
      </c>
      <c r="U51" s="39">
        <f t="shared" si="23"/>
        <v>2.3037961641867988E-2</v>
      </c>
      <c r="V51" s="12"/>
      <c r="W51" s="32">
        <f t="shared" si="17"/>
        <v>907387.8089462698</v>
      </c>
      <c r="X51" s="32">
        <f t="shared" si="2"/>
        <v>32253.146298615186</v>
      </c>
      <c r="Y51" s="32">
        <f t="shared" si="3"/>
        <v>939640.95524488494</v>
      </c>
      <c r="Z51" s="32">
        <f t="shared" si="4"/>
        <v>129986.28553214073</v>
      </c>
      <c r="AB51" s="32">
        <f t="shared" si="21"/>
        <v>9342.1147838673023</v>
      </c>
      <c r="AC51" s="32">
        <f t="shared" si="12"/>
        <v>-8166.6621556118698</v>
      </c>
      <c r="AD51" s="32">
        <f t="shared" si="18"/>
        <v>0</v>
      </c>
      <c r="AE51" s="59">
        <f t="shared" si="19"/>
        <v>0</v>
      </c>
      <c r="AF51" s="32">
        <f t="shared" si="24"/>
        <v>1048.1027490748529</v>
      </c>
      <c r="AG51" s="40">
        <f>IF(A51&gt;$D$6,"",SUM($AB$10:AE51)/($Y$10+Y51)*2/A51*12)</f>
        <v>5.6016546790856783E-2</v>
      </c>
      <c r="AH51" s="40">
        <f>IF(A51&gt;$D$6,"",SUM($AF$10:AF51)/($Y$10+Y51)*2/A51*12)</f>
        <v>-3.252188453268879E-2</v>
      </c>
      <c r="AI51" s="32">
        <f t="shared" si="25"/>
        <v>20818.776835615903</v>
      </c>
      <c r="AQ51" s="32">
        <f>SUM(AB$10:AB51)</f>
        <v>473674.10890842328</v>
      </c>
      <c r="AR51" s="32">
        <f>SUM(AC$10:AC51)</f>
        <v>-421129.04633206653</v>
      </c>
      <c r="AS51" s="32">
        <f>SUM(AD$10:AD51)</f>
        <v>13860.000000000002</v>
      </c>
      <c r="AT51" s="32">
        <f>SUM(AE$10:AE51)</f>
        <v>157486.72445591306</v>
      </c>
      <c r="AU51" s="32">
        <f>SUM(AF$10:AF51)</f>
        <v>-129986.28553214073</v>
      </c>
      <c r="AW51" s="32">
        <f t="shared" si="13"/>
        <v>902236.52604098595</v>
      </c>
      <c r="AX51" s="32">
        <f t="shared" si="5"/>
        <v>4419.7760471411984</v>
      </c>
      <c r="AY51" s="32">
        <f t="shared" si="5"/>
        <v>452.8917276520869</v>
      </c>
      <c r="AZ51" s="32">
        <f t="shared" si="5"/>
        <v>278.61513049065155</v>
      </c>
      <c r="BA51" s="32">
        <f t="shared" si="5"/>
        <v>32253.146298615186</v>
      </c>
      <c r="BB51" s="32">
        <f t="shared" si="29"/>
        <v>1290.1074383548967</v>
      </c>
      <c r="BC51" s="32"/>
    </row>
    <row r="52" spans="1:55" x14ac:dyDescent="0.25">
      <c r="A52" s="29">
        <v>42</v>
      </c>
      <c r="B52" s="32">
        <f t="shared" si="7"/>
        <v>909999.99999999814</v>
      </c>
      <c r="C52" s="32">
        <f t="shared" si="26"/>
        <v>11666.666666666666</v>
      </c>
      <c r="D52" s="32">
        <f t="shared" si="27"/>
        <v>10499.319444444422</v>
      </c>
      <c r="E52" s="32"/>
      <c r="F52" s="32">
        <f t="shared" si="8"/>
        <v>0</v>
      </c>
      <c r="G52" s="32"/>
      <c r="H52" s="32"/>
      <c r="I52" s="32"/>
      <c r="J52" s="32"/>
      <c r="K52" s="32"/>
      <c r="L52" s="32">
        <f t="shared" si="9"/>
        <v>22165.986111111088</v>
      </c>
      <c r="M52" s="32">
        <f t="shared" si="10"/>
        <v>22165.986111111088</v>
      </c>
      <c r="N52" s="80">
        <v>45474</v>
      </c>
      <c r="O52" s="39">
        <f t="shared" si="0"/>
        <v>0.64999999999999869</v>
      </c>
      <c r="P52" s="39">
        <f t="shared" si="28"/>
        <v>0.66297634954923457</v>
      </c>
      <c r="Q52" s="39">
        <f t="shared" si="11"/>
        <v>0.63618669051472354</v>
      </c>
      <c r="R52" s="39">
        <f t="shared" si="16"/>
        <v>3.0826940028588247E-3</v>
      </c>
      <c r="S52" s="39">
        <f t="shared" si="22"/>
        <v>3.156982890815142E-4</v>
      </c>
      <c r="T52" s="39">
        <f t="shared" si="20"/>
        <v>1.9409645470803722E-4</v>
      </c>
      <c r="U52" s="39">
        <f t="shared" si="23"/>
        <v>2.3197170287862647E-2</v>
      </c>
      <c r="V52" s="12"/>
      <c r="W52" s="32">
        <f t="shared" si="17"/>
        <v>895690.85096592072</v>
      </c>
      <c r="X52" s="32">
        <f t="shared" si="2"/>
        <v>32476.038403007704</v>
      </c>
      <c r="Y52" s="32">
        <f t="shared" si="3"/>
        <v>928166.88936892839</v>
      </c>
      <c r="Z52" s="32">
        <f t="shared" si="4"/>
        <v>128934.86077211748</v>
      </c>
      <c r="AB52" s="32">
        <f t="shared" si="21"/>
        <v>9223.316112477678</v>
      </c>
      <c r="AC52" s="32">
        <f t="shared" si="12"/>
        <v>-8062.8110858894115</v>
      </c>
      <c r="AD52" s="32">
        <f t="shared" si="18"/>
        <v>0</v>
      </c>
      <c r="AE52" s="59">
        <f t="shared" si="19"/>
        <v>0</v>
      </c>
      <c r="AF52" s="32">
        <f t="shared" si="24"/>
        <v>1051.4247600232484</v>
      </c>
      <c r="AG52" s="40">
        <f>IF(A52&gt;$D$6,"",SUM($AB$10:AE52)/($Y$10+Y52)*2/A52*12)</f>
        <v>5.5237152600678706E-2</v>
      </c>
      <c r="AH52" s="40">
        <f>IF(A52&gt;$D$6,"",SUM($AF$10:AF52)/($Y$10+Y52)*2/A52*12)</f>
        <v>-3.1645954435132309E-2</v>
      </c>
      <c r="AI52" s="32">
        <f t="shared" si="25"/>
        <v>20697.381988434234</v>
      </c>
      <c r="AQ52" s="32">
        <f>SUM(AB$10:AB52)</f>
        <v>482897.42502090096</v>
      </c>
      <c r="AR52" s="32">
        <f>SUM(AC$10:AC52)</f>
        <v>-429191.85741795594</v>
      </c>
      <c r="AS52" s="32">
        <f>SUM(AD$10:AD52)</f>
        <v>13860.000000000002</v>
      </c>
      <c r="AT52" s="32">
        <f>SUM(AE$10:AE52)</f>
        <v>157486.72445591306</v>
      </c>
      <c r="AU52" s="32">
        <f>SUM(AF$10:AF52)</f>
        <v>-128934.86077211748</v>
      </c>
      <c r="AW52" s="32">
        <f t="shared" si="13"/>
        <v>890661.36672061298</v>
      </c>
      <c r="AX52" s="32">
        <f t="shared" si="5"/>
        <v>4315.7716040023543</v>
      </c>
      <c r="AY52" s="32">
        <f t="shared" si="5"/>
        <v>441.97760471411988</v>
      </c>
      <c r="AZ52" s="32">
        <f t="shared" si="5"/>
        <v>271.73503659125208</v>
      </c>
      <c r="BA52" s="32">
        <f t="shared" si="5"/>
        <v>32476.038403007704</v>
      </c>
      <c r="BB52" s="32">
        <f t="shared" si="29"/>
        <v>1276.0033319667436</v>
      </c>
      <c r="BC52" s="32"/>
    </row>
    <row r="53" spans="1:55" x14ac:dyDescent="0.25">
      <c r="A53" s="29">
        <v>43</v>
      </c>
      <c r="B53" s="32">
        <f t="shared" si="7"/>
        <v>898333.33333333151</v>
      </c>
      <c r="C53" s="32">
        <f t="shared" si="26"/>
        <v>11666.666666666666</v>
      </c>
      <c r="D53" s="32">
        <f t="shared" si="27"/>
        <v>10366.416666666644</v>
      </c>
      <c r="E53" s="32"/>
      <c r="F53" s="32">
        <f t="shared" si="8"/>
        <v>0</v>
      </c>
      <c r="G53" s="32"/>
      <c r="H53" s="32"/>
      <c r="I53" s="32"/>
      <c r="J53" s="32"/>
      <c r="K53" s="32"/>
      <c r="L53" s="32">
        <f t="shared" si="9"/>
        <v>22033.08333333331</v>
      </c>
      <c r="M53" s="32">
        <f t="shared" si="10"/>
        <v>22033.08333333331</v>
      </c>
      <c r="N53" s="80">
        <v>45505</v>
      </c>
      <c r="O53" s="39">
        <f t="shared" si="0"/>
        <v>0.64166666666666539</v>
      </c>
      <c r="P53" s="39">
        <f t="shared" si="28"/>
        <v>0.65478242373226192</v>
      </c>
      <c r="Q53" s="39">
        <f t="shared" si="11"/>
        <v>0.62792046674882984</v>
      </c>
      <c r="R53" s="39">
        <f t="shared" si="16"/>
        <v>3.0118211580682213E-3</v>
      </c>
      <c r="S53" s="39">
        <f t="shared" si="22"/>
        <v>3.0826940028588247E-4</v>
      </c>
      <c r="T53" s="39">
        <f t="shared" si="20"/>
        <v>1.8941897344890851E-4</v>
      </c>
      <c r="U53" s="39">
        <f t="shared" si="23"/>
        <v>2.3352447451629076E-2</v>
      </c>
      <c r="V53" s="12"/>
      <c r="W53" s="32">
        <f t="shared" si="17"/>
        <v>884001.96679288591</v>
      </c>
      <c r="X53" s="32">
        <f t="shared" si="2"/>
        <v>32693.426432280707</v>
      </c>
      <c r="Y53" s="32">
        <f t="shared" si="3"/>
        <v>916695.3932251666</v>
      </c>
      <c r="Z53" s="32">
        <f t="shared" si="4"/>
        <v>127880.25663340643</v>
      </c>
      <c r="AB53" s="32">
        <f t="shared" si="21"/>
        <v>9104.5848590986698</v>
      </c>
      <c r="AC53" s="32">
        <f t="shared" si="12"/>
        <v>-7959.0189514432413</v>
      </c>
      <c r="AD53" s="32">
        <f t="shared" si="18"/>
        <v>0</v>
      </c>
      <c r="AE53" s="59">
        <f t="shared" si="19"/>
        <v>0</v>
      </c>
      <c r="AF53" s="32">
        <f t="shared" si="24"/>
        <v>1054.6041387110454</v>
      </c>
      <c r="AG53" s="40">
        <f>IF(A53&gt;$D$6,"",SUM($AB$10:AE53)/($Y$10+Y53)*2/A53*12)</f>
        <v>5.4495712991152509E-2</v>
      </c>
      <c r="AH53" s="40">
        <f>IF(A53&gt;$D$6,"",SUM($AF$10:AF53)/($Y$10+Y53)*2/A53*12)</f>
        <v>-3.0808982124670366E-2</v>
      </c>
      <c r="AI53" s="32">
        <f t="shared" si="25"/>
        <v>20576.081002860461</v>
      </c>
      <c r="AQ53" s="32">
        <f>SUM(AB$10:AB53)</f>
        <v>492002.00987999962</v>
      </c>
      <c r="AR53" s="32">
        <f>SUM(AC$10:AC53)</f>
        <v>-437150.87636939919</v>
      </c>
      <c r="AS53" s="32">
        <f>SUM(AD$10:AD53)</f>
        <v>13860.000000000002</v>
      </c>
      <c r="AT53" s="32">
        <f>SUM(AE$10:AE53)</f>
        <v>157486.72445591306</v>
      </c>
      <c r="AU53" s="32">
        <f>SUM(AF$10:AF53)</f>
        <v>-127880.25663340643</v>
      </c>
      <c r="AW53" s="32">
        <f t="shared" si="13"/>
        <v>879088.65344836179</v>
      </c>
      <c r="AX53" s="32">
        <f t="shared" si="5"/>
        <v>4216.5496212955095</v>
      </c>
      <c r="AY53" s="32">
        <f t="shared" si="5"/>
        <v>431.57716040023547</v>
      </c>
      <c r="AZ53" s="32">
        <f t="shared" si="5"/>
        <v>265.18656282847189</v>
      </c>
      <c r="BA53" s="32">
        <f t="shared" si="5"/>
        <v>32693.426432280707</v>
      </c>
      <c r="BB53" s="32">
        <f t="shared" si="29"/>
        <v>1261.8318075679745</v>
      </c>
      <c r="BC53" s="32"/>
    </row>
    <row r="54" spans="1:55" x14ac:dyDescent="0.25">
      <c r="A54" s="29">
        <v>44</v>
      </c>
      <c r="B54" s="32">
        <f t="shared" si="7"/>
        <v>886666.66666666488</v>
      </c>
      <c r="C54" s="32">
        <f t="shared" si="26"/>
        <v>11666.666666666666</v>
      </c>
      <c r="D54" s="32">
        <f t="shared" si="27"/>
        <v>10233.513888888867</v>
      </c>
      <c r="E54" s="32"/>
      <c r="F54" s="32">
        <f t="shared" si="8"/>
        <v>0</v>
      </c>
      <c r="G54" s="32"/>
      <c r="H54" s="32"/>
      <c r="I54" s="32"/>
      <c r="J54" s="32"/>
      <c r="K54" s="32"/>
      <c r="L54" s="32">
        <f t="shared" si="9"/>
        <v>21900.180555555533</v>
      </c>
      <c r="M54" s="32">
        <f t="shared" si="10"/>
        <v>21900.180555555533</v>
      </c>
      <c r="N54" s="80">
        <v>45536</v>
      </c>
      <c r="O54" s="39">
        <f t="shared" si="0"/>
        <v>0.63333333333333208</v>
      </c>
      <c r="P54" s="39">
        <f t="shared" si="28"/>
        <v>0.64659031597452321</v>
      </c>
      <c r="Q54" s="39">
        <f t="shared" si="11"/>
        <v>0.61965605556690795</v>
      </c>
      <c r="R54" s="39">
        <f t="shared" si="16"/>
        <v>2.9441340212485487E-3</v>
      </c>
      <c r="S54" s="39">
        <f t="shared" si="22"/>
        <v>3.0118211580682213E-4</v>
      </c>
      <c r="T54" s="39">
        <f t="shared" si="20"/>
        <v>1.8496164017152948E-4</v>
      </c>
      <c r="U54" s="39">
        <f t="shared" si="23"/>
        <v>2.3503982630388203E-2</v>
      </c>
      <c r="V54" s="12"/>
      <c r="W54" s="32">
        <f t="shared" si="17"/>
        <v>872320.86668178893</v>
      </c>
      <c r="X54" s="32">
        <f t="shared" si="2"/>
        <v>32905.575682543487</v>
      </c>
      <c r="Y54" s="32">
        <f t="shared" si="3"/>
        <v>905226.44236433238</v>
      </c>
      <c r="Z54" s="32">
        <f t="shared" si="4"/>
        <v>126822.60750818506</v>
      </c>
      <c r="AB54" s="32">
        <f t="shared" si="21"/>
        <v>8985.9190976744685</v>
      </c>
      <c r="AC54" s="32">
        <f t="shared" si="12"/>
        <v>-7855.2840685596129</v>
      </c>
      <c r="AD54" s="32">
        <f t="shared" si="18"/>
        <v>0</v>
      </c>
      <c r="AE54" s="59">
        <f t="shared" si="19"/>
        <v>0</v>
      </c>
      <c r="AF54" s="32">
        <f t="shared" si="24"/>
        <v>1057.6491252213746</v>
      </c>
      <c r="AG54" s="40">
        <f>IF(A54&gt;$D$6,"",SUM($AB$10:AE54)/($Y$10+Y54)*2/A54*12)</f>
        <v>5.3789665751283286E-2</v>
      </c>
      <c r="AH54" s="40">
        <f>IF(A54&gt;$D$6,"",SUM($AF$10:AF54)/($Y$10+Y54)*2/A54*12)</f>
        <v>-3.0008317820954575E-2</v>
      </c>
      <c r="AI54" s="32">
        <f t="shared" si="25"/>
        <v>20454.869958508683</v>
      </c>
      <c r="AQ54" s="32">
        <f>SUM(AB$10:AB54)</f>
        <v>500987.92897767411</v>
      </c>
      <c r="AR54" s="32">
        <f>SUM(AC$10:AC54)</f>
        <v>-445006.16043795878</v>
      </c>
      <c r="AS54" s="32">
        <f>SUM(AD$10:AD54)</f>
        <v>13860.000000000002</v>
      </c>
      <c r="AT54" s="32">
        <f>SUM(AE$10:AE54)</f>
        <v>157486.72445591306</v>
      </c>
      <c r="AU54" s="32">
        <f>SUM(AF$10:AF54)</f>
        <v>-126822.60750818506</v>
      </c>
      <c r="AW54" s="32">
        <f t="shared" si="13"/>
        <v>867518.47779367107</v>
      </c>
      <c r="AX54" s="32">
        <f t="shared" si="5"/>
        <v>4121.7876297479679</v>
      </c>
      <c r="AY54" s="32">
        <f t="shared" si="5"/>
        <v>421.654962129551</v>
      </c>
      <c r="AZ54" s="32">
        <f t="shared" si="5"/>
        <v>258.94629624014129</v>
      </c>
      <c r="BA54" s="32">
        <f t="shared" si="5"/>
        <v>32905.575682543487</v>
      </c>
      <c r="BB54" s="32">
        <f t="shared" si="29"/>
        <v>1247.5947912143984</v>
      </c>
      <c r="BC54" s="32"/>
    </row>
    <row r="55" spans="1:55" x14ac:dyDescent="0.25">
      <c r="A55" s="29">
        <v>45</v>
      </c>
      <c r="B55" s="32">
        <f t="shared" si="7"/>
        <v>874999.99999999825</v>
      </c>
      <c r="C55" s="32">
        <f t="shared" si="26"/>
        <v>11666.666666666666</v>
      </c>
      <c r="D55" s="32">
        <f t="shared" si="27"/>
        <v>10100.611111111089</v>
      </c>
      <c r="E55" s="32"/>
      <c r="F55" s="32">
        <f t="shared" si="8"/>
        <v>0</v>
      </c>
      <c r="G55" s="32"/>
      <c r="H55" s="32"/>
      <c r="I55" s="32"/>
      <c r="J55" s="32"/>
      <c r="K55" s="32"/>
      <c r="L55" s="32">
        <f t="shared" si="9"/>
        <v>21767.277777777756</v>
      </c>
      <c r="M55" s="32">
        <f t="shared" si="10"/>
        <v>21767.277777777756</v>
      </c>
      <c r="N55" s="80">
        <v>45566</v>
      </c>
      <c r="O55" s="39">
        <f t="shared" si="0"/>
        <v>0.62499999999999878</v>
      </c>
      <c r="P55" s="39">
        <f t="shared" si="28"/>
        <v>0.63840001016714976</v>
      </c>
      <c r="Q55" s="39">
        <f t="shared" si="11"/>
        <v>0.61139351304229483</v>
      </c>
      <c r="R55" s="39">
        <f t="shared" si="16"/>
        <v>2.87942251072054E-3</v>
      </c>
      <c r="S55" s="39">
        <f t="shared" si="22"/>
        <v>2.9441340212485489E-4</v>
      </c>
      <c r="T55" s="39">
        <f t="shared" si="20"/>
        <v>1.8070926948409328E-4</v>
      </c>
      <c r="U55" s="39">
        <f t="shared" si="23"/>
        <v>2.3651951942525427E-2</v>
      </c>
      <c r="V55" s="12"/>
      <c r="W55" s="32">
        <f t="shared" si="17"/>
        <v>860647.28151447407</v>
      </c>
      <c r="X55" s="32">
        <f t="shared" si="2"/>
        <v>33112.732719535597</v>
      </c>
      <c r="Y55" s="32">
        <f t="shared" si="3"/>
        <v>893760.01423400966</v>
      </c>
      <c r="Z55" s="32">
        <f t="shared" si="4"/>
        <v>125762.04016168157</v>
      </c>
      <c r="AB55" s="32">
        <f t="shared" si="21"/>
        <v>8867.3170187362757</v>
      </c>
      <c r="AC55" s="32">
        <f t="shared" si="12"/>
        <v>-7751.604855442466</v>
      </c>
      <c r="AD55" s="32">
        <f t="shared" si="18"/>
        <v>0</v>
      </c>
      <c r="AE55" s="59">
        <f t="shared" si="19"/>
        <v>0</v>
      </c>
      <c r="AF55" s="32">
        <f t="shared" si="24"/>
        <v>1060.5673465034924</v>
      </c>
      <c r="AG55" s="40">
        <f>IF(A55&gt;$D$6,"",SUM($AB$10:AE55)/($Y$10+Y55)*2/A55*12)</f>
        <v>5.3116676837170654E-2</v>
      </c>
      <c r="AH55" s="40">
        <f>IF(A55&gt;$D$6,"",SUM($AF$10:AF55)/($Y$10+Y55)*2/A55*12)</f>
        <v>-2.9241545615062488E-2</v>
      </c>
      <c r="AI55" s="32">
        <f t="shared" si="25"/>
        <v>20333.745149058996</v>
      </c>
      <c r="AQ55" s="32">
        <f>SUM(AB$10:AB55)</f>
        <v>509855.24599641038</v>
      </c>
      <c r="AR55" s="32">
        <f>SUM(AC$10:AC55)</f>
        <v>-452757.76529340126</v>
      </c>
      <c r="AS55" s="32">
        <f>SUM(AD$10:AD55)</f>
        <v>13860.000000000002</v>
      </c>
      <c r="AT55" s="32">
        <f>SUM(AE$10:AE55)</f>
        <v>157486.72445591306</v>
      </c>
      <c r="AU55" s="32">
        <f>SUM(AF$10:AF55)</f>
        <v>-125762.04016168157</v>
      </c>
      <c r="AW55" s="32">
        <f t="shared" si="13"/>
        <v>855950.91825921275</v>
      </c>
      <c r="AX55" s="32">
        <f t="shared" si="5"/>
        <v>4031.1915150087561</v>
      </c>
      <c r="AY55" s="32">
        <f t="shared" si="5"/>
        <v>412.17876297479683</v>
      </c>
      <c r="AZ55" s="32">
        <f t="shared" si="5"/>
        <v>252.9929772777306</v>
      </c>
      <c r="BA55" s="32">
        <f t="shared" si="5"/>
        <v>33112.732719535597</v>
      </c>
      <c r="BB55" s="32">
        <f t="shared" si="29"/>
        <v>1233.2940923748138</v>
      </c>
      <c r="BC55" s="32"/>
    </row>
    <row r="56" spans="1:55" x14ac:dyDescent="0.25">
      <c r="A56" s="29">
        <v>46</v>
      </c>
      <c r="B56" s="32">
        <f t="shared" si="7"/>
        <v>863333.33333333163</v>
      </c>
      <c r="C56" s="32">
        <f t="shared" si="26"/>
        <v>11666.666666666666</v>
      </c>
      <c r="D56" s="32">
        <f t="shared" si="27"/>
        <v>9967.7083333333121</v>
      </c>
      <c r="E56" s="32"/>
      <c r="F56" s="32">
        <f t="shared" si="8"/>
        <v>0</v>
      </c>
      <c r="G56" s="32"/>
      <c r="H56" s="32"/>
      <c r="I56" s="32"/>
      <c r="J56" s="32"/>
      <c r="K56" s="32"/>
      <c r="L56" s="32">
        <f t="shared" si="9"/>
        <v>21634.374999999978</v>
      </c>
      <c r="M56" s="32">
        <f t="shared" si="10"/>
        <v>21634.374999999978</v>
      </c>
      <c r="N56" s="80">
        <v>45597</v>
      </c>
      <c r="O56" s="39">
        <f t="shared" si="0"/>
        <v>0.61666666666666548</v>
      </c>
      <c r="P56" s="39">
        <f t="shared" si="28"/>
        <v>0.6302114914935939</v>
      </c>
      <c r="Q56" s="39">
        <f t="shared" si="11"/>
        <v>0.60313288722314407</v>
      </c>
      <c r="R56" s="39">
        <f t="shared" si="16"/>
        <v>2.8174946199901584E-3</v>
      </c>
      <c r="S56" s="39">
        <f t="shared" si="22"/>
        <v>2.87942251072054E-4</v>
      </c>
      <c r="T56" s="39">
        <f t="shared" si="20"/>
        <v>1.7664804127491291E-4</v>
      </c>
      <c r="U56" s="39">
        <f t="shared" si="23"/>
        <v>2.3796519358112701E-2</v>
      </c>
      <c r="V56" s="12"/>
      <c r="W56" s="32">
        <f t="shared" si="17"/>
        <v>848980.96098967374</v>
      </c>
      <c r="X56" s="32">
        <f t="shared" si="2"/>
        <v>33315.127101357779</v>
      </c>
      <c r="Y56" s="32">
        <f t="shared" si="3"/>
        <v>882296.08809103153</v>
      </c>
      <c r="Z56" s="32">
        <f t="shared" si="4"/>
        <v>124698.67429223581</v>
      </c>
      <c r="AB56" s="32">
        <f t="shared" si="21"/>
        <v>8748.7769213072716</v>
      </c>
      <c r="AC56" s="32">
        <f t="shared" si="12"/>
        <v>-7647.9798251369357</v>
      </c>
      <c r="AD56" s="32">
        <f t="shared" si="18"/>
        <v>0</v>
      </c>
      <c r="AE56" s="59">
        <f t="shared" si="19"/>
        <v>0</v>
      </c>
      <c r="AF56" s="32">
        <f t="shared" si="24"/>
        <v>1063.3658694457554</v>
      </c>
      <c r="AG56" s="40">
        <f>IF(A56&gt;$D$6,"",SUM($AB$10:AE56)/($Y$10+Y56)*2/A56*12)</f>
        <v>5.2474615584341015E-2</v>
      </c>
      <c r="AH56" s="40">
        <f>IF(A56&gt;$D$6,"",SUM($AF$10:AF56)/($Y$10+Y56)*2/A56*12)</f>
        <v>-2.8506458137085626E-2</v>
      </c>
      <c r="AI56" s="32">
        <f t="shared" si="25"/>
        <v>20212.703064285404</v>
      </c>
      <c r="AQ56" s="32">
        <f>SUM(AB$10:AB56)</f>
        <v>518604.02291771764</v>
      </c>
      <c r="AR56" s="32">
        <f>SUM(AC$10:AC56)</f>
        <v>-460405.74511853821</v>
      </c>
      <c r="AS56" s="32">
        <f>SUM(AD$10:AD56)</f>
        <v>13860.000000000002</v>
      </c>
      <c r="AT56" s="32">
        <f>SUM(AE$10:AE56)</f>
        <v>157486.72445591306</v>
      </c>
      <c r="AU56" s="32">
        <f>SUM(AF$10:AF56)</f>
        <v>-124698.67429223581</v>
      </c>
      <c r="AW56" s="32">
        <f t="shared" si="13"/>
        <v>844386.04211240169</v>
      </c>
      <c r="AX56" s="32">
        <f t="shared" si="5"/>
        <v>3944.492467986222</v>
      </c>
      <c r="AY56" s="32">
        <f t="shared" si="5"/>
        <v>403.1191515008756</v>
      </c>
      <c r="AZ56" s="32">
        <f t="shared" si="5"/>
        <v>247.30725778487806</v>
      </c>
      <c r="BA56" s="32">
        <f t="shared" si="5"/>
        <v>33315.127101357779</v>
      </c>
      <c r="BB56" s="32">
        <f t="shared" si="29"/>
        <v>1218.9314120260406</v>
      </c>
      <c r="BC56" s="32"/>
    </row>
    <row r="57" spans="1:55" x14ac:dyDescent="0.25">
      <c r="A57" s="29">
        <v>47</v>
      </c>
      <c r="B57" s="32">
        <f t="shared" si="7"/>
        <v>851666.666666665</v>
      </c>
      <c r="C57" s="32">
        <f t="shared" si="26"/>
        <v>11666.666666666666</v>
      </c>
      <c r="D57" s="32">
        <f t="shared" si="27"/>
        <v>9834.8055555555347</v>
      </c>
      <c r="E57" s="32"/>
      <c r="F57" s="32">
        <f t="shared" si="8"/>
        <v>0</v>
      </c>
      <c r="G57" s="32"/>
      <c r="H57" s="32"/>
      <c r="I57" s="32"/>
      <c r="J57" s="32"/>
      <c r="K57" s="32"/>
      <c r="L57" s="32">
        <f t="shared" si="9"/>
        <v>21501.472222222201</v>
      </c>
      <c r="M57" s="32">
        <f t="shared" si="10"/>
        <v>21501.472222222201</v>
      </c>
      <c r="N57" s="80">
        <v>45627</v>
      </c>
      <c r="O57" s="39">
        <f t="shared" si="0"/>
        <v>0.60833333333333217</v>
      </c>
      <c r="P57" s="39">
        <f t="shared" si="28"/>
        <v>0.62202474637346139</v>
      </c>
      <c r="Q57" s="39">
        <f t="shared" si="11"/>
        <v>0.59487421925503403</v>
      </c>
      <c r="R57" s="39">
        <f t="shared" si="16"/>
        <v>2.7581745146524248E-3</v>
      </c>
      <c r="S57" s="39">
        <f t="shared" si="22"/>
        <v>2.8174946199901584E-4</v>
      </c>
      <c r="T57" s="39">
        <f t="shared" si="20"/>
        <v>1.727653506432324E-4</v>
      </c>
      <c r="U57" s="39">
        <f t="shared" si="23"/>
        <v>2.3937837791132632E-2</v>
      </c>
      <c r="V57" s="12"/>
      <c r="W57" s="32">
        <f t="shared" si="17"/>
        <v>837321.67201526021</v>
      </c>
      <c r="X57" s="32">
        <f t="shared" si="2"/>
        <v>33512.972907585681</v>
      </c>
      <c r="Y57" s="32">
        <f t="shared" si="3"/>
        <v>870834.64492284588</v>
      </c>
      <c r="Z57" s="32">
        <f t="shared" si="4"/>
        <v>123632.62304338708</v>
      </c>
      <c r="AB57" s="32">
        <f t="shared" si="21"/>
        <v>8630.2972055246155</v>
      </c>
      <c r="AC57" s="32">
        <f t="shared" si="12"/>
        <v>-7544.4075790796751</v>
      </c>
      <c r="AD57" s="32">
        <f t="shared" si="18"/>
        <v>0</v>
      </c>
      <c r="AE57" s="59">
        <f t="shared" si="19"/>
        <v>0</v>
      </c>
      <c r="AF57" s="32">
        <f t="shared" si="24"/>
        <v>1066.0512488487293</v>
      </c>
      <c r="AG57" s="40">
        <f>IF(A57&gt;$D$6,"",SUM($AB$10:AE57)/($Y$10+Y57)*2/A57*12)</f>
        <v>5.1861533084532188E-2</v>
      </c>
      <c r="AH57" s="40">
        <f>IF(A57&gt;$D$6,"",SUM($AF$10:AF57)/($Y$10+Y57)*2/A57*12)</f>
        <v>-2.7801034449389785E-2</v>
      </c>
      <c r="AI57" s="32">
        <f t="shared" si="25"/>
        <v>20091.740373710265</v>
      </c>
      <c r="AQ57" s="32">
        <f>SUM(AB$10:AB57)</f>
        <v>527234.32012324221</v>
      </c>
      <c r="AR57" s="32">
        <f>SUM(AC$10:AC57)</f>
        <v>-467950.15269761789</v>
      </c>
      <c r="AS57" s="32">
        <f>SUM(AD$10:AD57)</f>
        <v>13860.000000000002</v>
      </c>
      <c r="AT57" s="32">
        <f>SUM(AE$10:AE57)</f>
        <v>157486.72445591306</v>
      </c>
      <c r="AU57" s="32">
        <f>SUM(AF$10:AF57)</f>
        <v>-123632.62304338708</v>
      </c>
      <c r="AW57" s="32">
        <f t="shared" si="13"/>
        <v>832823.90695704764</v>
      </c>
      <c r="AX57" s="32">
        <f t="shared" si="5"/>
        <v>3861.4443205133948</v>
      </c>
      <c r="AY57" s="32">
        <f t="shared" si="5"/>
        <v>394.4492467986222</v>
      </c>
      <c r="AZ57" s="32">
        <f t="shared" si="5"/>
        <v>241.87149090052537</v>
      </c>
      <c r="BA57" s="32">
        <f t="shared" si="5"/>
        <v>33512.972907585681</v>
      </c>
      <c r="BB57" s="32">
        <f t="shared" si="29"/>
        <v>1204.5083500309192</v>
      </c>
      <c r="BC57" s="32"/>
    </row>
    <row r="58" spans="1:55" x14ac:dyDescent="0.25">
      <c r="A58" s="66">
        <v>48</v>
      </c>
      <c r="B58" s="67">
        <f t="shared" si="7"/>
        <v>839999.99999999837</v>
      </c>
      <c r="C58" s="67">
        <f t="shared" si="26"/>
        <v>11666.666666666666</v>
      </c>
      <c r="D58" s="67">
        <f t="shared" si="27"/>
        <v>9701.9027777777574</v>
      </c>
      <c r="E58" s="67"/>
      <c r="F58" s="67">
        <f t="shared" si="8"/>
        <v>0</v>
      </c>
      <c r="G58" s="67">
        <f>IF(B58&gt;0,B58*$J$1,0)</f>
        <v>4199.9999999999918</v>
      </c>
      <c r="H58" s="67">
        <f>IF(B58&gt;0,H46,0)</f>
        <v>6000</v>
      </c>
      <c r="I58" s="67"/>
      <c r="J58" s="67"/>
      <c r="K58" s="67"/>
      <c r="L58" s="67">
        <f t="shared" si="9"/>
        <v>31568.569444444416</v>
      </c>
      <c r="M58" s="67">
        <f t="shared" si="10"/>
        <v>25538.56944444442</v>
      </c>
      <c r="N58" s="80">
        <v>45658</v>
      </c>
      <c r="O58" s="39">
        <f t="shared" si="0"/>
        <v>0.59999999999999887</v>
      </c>
      <c r="P58" s="39">
        <f t="shared" si="28"/>
        <v>0.61383976241218541</v>
      </c>
      <c r="Q58" s="39">
        <f t="shared" si="11"/>
        <v>0.58661754434708335</v>
      </c>
      <c r="R58" s="39">
        <f t="shared" si="16"/>
        <v>2.7013008647901039E-3</v>
      </c>
      <c r="S58" s="39">
        <f t="shared" si="22"/>
        <v>2.758174514652425E-4</v>
      </c>
      <c r="T58" s="39">
        <f t="shared" si="20"/>
        <v>1.6904967719940951E-4</v>
      </c>
      <c r="U58" s="39">
        <f t="shared" si="23"/>
        <v>2.4076050071647218E-2</v>
      </c>
      <c r="V58" s="12"/>
      <c r="W58" s="32">
        <f t="shared" si="17"/>
        <v>825669.19727675337</v>
      </c>
      <c r="X58" s="32">
        <f t="shared" si="2"/>
        <v>33706.470100306105</v>
      </c>
      <c r="Y58" s="32">
        <f t="shared" si="3"/>
        <v>859375.66737705946</v>
      </c>
      <c r="Z58" s="32">
        <f t="shared" si="4"/>
        <v>122563.99347258793</v>
      </c>
      <c r="AB58" s="32">
        <f t="shared" si="21"/>
        <v>8511.876365910166</v>
      </c>
      <c r="AC58" s="32">
        <f t="shared" si="12"/>
        <v>-7440.8868012162775</v>
      </c>
      <c r="AD58" s="32">
        <f t="shared" si="18"/>
        <v>0</v>
      </c>
      <c r="AE58" s="59">
        <f t="shared" si="19"/>
        <v>3657.7436668829168</v>
      </c>
      <c r="AF58" s="32">
        <f t="shared" si="24"/>
        <v>1068.6295707991521</v>
      </c>
      <c r="AG58" s="40">
        <f>IF(A58&gt;$D$6,"",SUM($AB$10:AE58)/($Y$10+Y58)*2/A58*12)</f>
        <v>5.2085102205766988E-2</v>
      </c>
      <c r="AH58" s="40">
        <f>IF(A58&gt;$D$6,"",SUM($AF$10:AF58)/($Y$10+Y58)*2/A58*12)</f>
        <v>-2.7123420695876168E-2</v>
      </c>
      <c r="AI58" s="32">
        <f t="shared" si="25"/>
        <v>23628.597578579502</v>
      </c>
      <c r="AQ58" s="32">
        <f>SUM(AB$10:AB58)</f>
        <v>535746.19648915238</v>
      </c>
      <c r="AR58" s="32">
        <f>SUM(AC$10:AC58)</f>
        <v>-475391.03949883417</v>
      </c>
      <c r="AS58" s="32">
        <f>SUM(AD$10:AD58)</f>
        <v>13860.000000000002</v>
      </c>
      <c r="AT58" s="32">
        <f>SUM(AE$10:AE58)</f>
        <v>161144.46812279598</v>
      </c>
      <c r="AU58" s="32">
        <f>SUM(AF$10:AF58)</f>
        <v>-122563.99347258793</v>
      </c>
      <c r="AW58" s="32">
        <f t="shared" si="13"/>
        <v>821264.56208591664</v>
      </c>
      <c r="AX58" s="32">
        <f t="shared" si="5"/>
        <v>3781.8212107061454</v>
      </c>
      <c r="AY58" s="32">
        <f t="shared" si="5"/>
        <v>386.14443205133949</v>
      </c>
      <c r="AZ58" s="32">
        <f t="shared" si="5"/>
        <v>236.6695480791733</v>
      </c>
      <c r="BA58" s="32">
        <f t="shared" si="5"/>
        <v>33706.470100306105</v>
      </c>
      <c r="BB58" s="32">
        <f t="shared" si="29"/>
        <v>1732.2827449846654</v>
      </c>
      <c r="BC58" s="32"/>
    </row>
    <row r="59" spans="1:55" x14ac:dyDescent="0.25">
      <c r="A59" s="29">
        <v>49</v>
      </c>
      <c r="B59" s="32">
        <f t="shared" si="7"/>
        <v>828333.33333333174</v>
      </c>
      <c r="C59" s="32">
        <f t="shared" si="26"/>
        <v>11666.666666666666</v>
      </c>
      <c r="D59" s="32">
        <f t="shared" si="27"/>
        <v>9568.99999999998</v>
      </c>
      <c r="E59" s="32"/>
      <c r="F59" s="32">
        <f t="shared" si="8"/>
        <v>0</v>
      </c>
      <c r="G59" s="32"/>
      <c r="H59" s="32"/>
      <c r="I59" s="32"/>
      <c r="J59" s="32"/>
      <c r="K59" s="32"/>
      <c r="L59" s="32">
        <f t="shared" si="9"/>
        <v>21235.666666666646</v>
      </c>
      <c r="M59" s="32">
        <f t="shared" si="10"/>
        <v>21235.666666666646</v>
      </c>
      <c r="N59" s="80">
        <v>45689</v>
      </c>
      <c r="O59" s="39">
        <f t="shared" si="0"/>
        <v>0.59166666666666556</v>
      </c>
      <c r="P59" s="39">
        <f t="shared" si="28"/>
        <v>0.60565652835605444</v>
      </c>
      <c r="Q59" s="39">
        <f t="shared" si="11"/>
        <v>0.57836289260572959</v>
      </c>
      <c r="R59" s="39">
        <f t="shared" si="16"/>
        <v>2.6467253795599767E-3</v>
      </c>
      <c r="S59" s="39">
        <f t="shared" si="22"/>
        <v>2.7013008647901041E-4</v>
      </c>
      <c r="T59" s="39">
        <f t="shared" si="20"/>
        <v>1.6549047087914548E-4</v>
      </c>
      <c r="U59" s="39">
        <f t="shared" si="23"/>
        <v>2.4211289813406745E-2</v>
      </c>
      <c r="V59" s="12"/>
      <c r="W59" s="32">
        <f t="shared" si="17"/>
        <v>814023.33395970683</v>
      </c>
      <c r="X59" s="32">
        <f t="shared" si="2"/>
        <v>33895.805738769443</v>
      </c>
      <c r="Y59" s="32">
        <f t="shared" si="3"/>
        <v>847919.1396984763</v>
      </c>
      <c r="Z59" s="32">
        <f t="shared" si="4"/>
        <v>121492.88698068909</v>
      </c>
      <c r="AB59" s="32">
        <f t="shared" si="21"/>
        <v>8393.5129852284372</v>
      </c>
      <c r="AC59" s="32">
        <f t="shared" si="12"/>
        <v>-7337.4162526320288</v>
      </c>
      <c r="AD59" s="32">
        <f t="shared" si="18"/>
        <v>0</v>
      </c>
      <c r="AE59" s="59">
        <f t="shared" si="19"/>
        <v>0</v>
      </c>
      <c r="AF59" s="32">
        <f t="shared" si="24"/>
        <v>1071.1064918988413</v>
      </c>
      <c r="AG59" s="40">
        <f>IF(A59&gt;$D$6,"",SUM($AB$10:AE59)/($Y$10+Y59)*2/A59*12)</f>
        <v>5.1512286875866585E-2</v>
      </c>
      <c r="AH59" s="40">
        <f>IF(A59&gt;$D$6,"",SUM($AF$10:AF59)/($Y$10+Y59)*2/A59*12)</f>
        <v>-2.6471913114182923E-2</v>
      </c>
      <c r="AI59" s="32">
        <f t="shared" si="25"/>
        <v>19850.040663811604</v>
      </c>
      <c r="AQ59" s="32">
        <f>SUM(AB$10:AB59)</f>
        <v>544139.70947438083</v>
      </c>
      <c r="AR59" s="32">
        <f>SUM(AC$10:AC59)</f>
        <v>-482728.45575146622</v>
      </c>
      <c r="AS59" s="32">
        <f>SUM(AD$10:AD59)</f>
        <v>13860.000000000002</v>
      </c>
      <c r="AT59" s="32">
        <f>SUM(AE$10:AE59)</f>
        <v>161144.46812279598</v>
      </c>
      <c r="AU59" s="32">
        <f>SUM(AF$10:AF59)</f>
        <v>-121492.88698068909</v>
      </c>
      <c r="AW59" s="32">
        <f t="shared" si="13"/>
        <v>809708.04964802146</v>
      </c>
      <c r="AX59" s="32">
        <f t="shared" si="5"/>
        <v>3705.4155313839674</v>
      </c>
      <c r="AY59" s="32">
        <f t="shared" si="5"/>
        <v>378.18212107061458</v>
      </c>
      <c r="AZ59" s="32">
        <f t="shared" si="5"/>
        <v>231.68665923080368</v>
      </c>
      <c r="BA59" s="32">
        <f t="shared" si="5"/>
        <v>33895.805738769443</v>
      </c>
      <c r="BB59" s="32">
        <f t="shared" si="29"/>
        <v>1175.4870147715428</v>
      </c>
      <c r="BC59" s="32"/>
    </row>
    <row r="60" spans="1:55" x14ac:dyDescent="0.25">
      <c r="A60" s="29">
        <v>50</v>
      </c>
      <c r="B60" s="32">
        <f t="shared" si="7"/>
        <v>816666.66666666511</v>
      </c>
      <c r="C60" s="32">
        <f t="shared" si="26"/>
        <v>11666.666666666666</v>
      </c>
      <c r="D60" s="32">
        <f t="shared" si="27"/>
        <v>9436.0972222222026</v>
      </c>
      <c r="E60" s="32"/>
      <c r="F60" s="32">
        <f t="shared" si="8"/>
        <v>0</v>
      </c>
      <c r="G60" s="32"/>
      <c r="H60" s="32"/>
      <c r="I60" s="32"/>
      <c r="J60" s="32"/>
      <c r="K60" s="32"/>
      <c r="L60" s="32">
        <f t="shared" si="9"/>
        <v>21102.763888888869</v>
      </c>
      <c r="M60" s="32">
        <f t="shared" si="10"/>
        <v>21102.763888888869</v>
      </c>
      <c r="N60" s="80">
        <v>45717</v>
      </c>
      <c r="O60" s="39">
        <f t="shared" si="0"/>
        <v>0.58333333333333226</v>
      </c>
      <c r="P60" s="39">
        <f t="shared" si="28"/>
        <v>0.59747503405216584</v>
      </c>
      <c r="Q60" s="39">
        <f t="shared" si="11"/>
        <v>0.57011028975628431</v>
      </c>
      <c r="R60" s="39">
        <f t="shared" si="16"/>
        <v>2.5943115159280032E-3</v>
      </c>
      <c r="S60" s="39">
        <f t="shared" si="22"/>
        <v>2.646725379559977E-4</v>
      </c>
      <c r="T60" s="39">
        <f t="shared" si="20"/>
        <v>1.6207805188740623E-4</v>
      </c>
      <c r="U60" s="39">
        <f t="shared" si="23"/>
        <v>2.4343682190110062E-2</v>
      </c>
      <c r="V60" s="12"/>
      <c r="W60" s="32">
        <f t="shared" si="17"/>
        <v>802383.89260687807</v>
      </c>
      <c r="X60" s="32">
        <f t="shared" si="2"/>
        <v>34081.15506615409</v>
      </c>
      <c r="Y60" s="32">
        <f t="shared" si="3"/>
        <v>836465.04767303215</v>
      </c>
      <c r="Z60" s="32">
        <f t="shared" si="4"/>
        <v>120419.39970592146</v>
      </c>
      <c r="AB60" s="32">
        <f t="shared" si="21"/>
        <v>8275.2057288767919</v>
      </c>
      <c r="AC60" s="32">
        <f t="shared" si="12"/>
        <v>-7233.9947666479638</v>
      </c>
      <c r="AD60" s="32">
        <f t="shared" si="18"/>
        <v>0</v>
      </c>
      <c r="AE60" s="59">
        <f t="shared" si="19"/>
        <v>0</v>
      </c>
      <c r="AF60" s="32">
        <f t="shared" si="24"/>
        <v>1073.4872747676272</v>
      </c>
      <c r="AG60" s="40">
        <f>IF(A60&gt;$D$6,"",SUM($AB$10:AE60)/($Y$10+Y60)*2/A60*12)</f>
        <v>5.0964055023530422E-2</v>
      </c>
      <c r="AH60" s="40">
        <f>IF(A60&gt;$D$6,"",SUM($AF$10:AF60)/($Y$10+Y60)*2/A60*12)</f>
        <v>-2.5844943080591692E-2</v>
      </c>
      <c r="AI60" s="32">
        <f t="shared" si="25"/>
        <v>19729.297754320934</v>
      </c>
      <c r="AQ60" s="32">
        <f>SUM(AB$10:AB60)</f>
        <v>552414.91520325758</v>
      </c>
      <c r="AR60" s="32">
        <f>SUM(AC$10:AC60)</f>
        <v>-489962.4505181142</v>
      </c>
      <c r="AS60" s="32">
        <f>SUM(AD$10:AD60)</f>
        <v>13860.000000000002</v>
      </c>
      <c r="AT60" s="32">
        <f>SUM(AE$10:AE60)</f>
        <v>161144.46812279598</v>
      </c>
      <c r="AU60" s="32">
        <f>SUM(AF$10:AF60)</f>
        <v>-120419.39970592146</v>
      </c>
      <c r="AW60" s="32">
        <f t="shared" si="13"/>
        <v>798154.40565879806</v>
      </c>
      <c r="AX60" s="32">
        <f t="shared" si="5"/>
        <v>3632.0361222992046</v>
      </c>
      <c r="AY60" s="32">
        <f t="shared" si="5"/>
        <v>370.54155313839681</v>
      </c>
      <c r="AZ60" s="32">
        <f t="shared" si="5"/>
        <v>226.90927264236871</v>
      </c>
      <c r="BA60" s="32">
        <f t="shared" si="5"/>
        <v>34081.15506615409</v>
      </c>
      <c r="BB60" s="32">
        <f t="shared" si="29"/>
        <v>1160.8914933454107</v>
      </c>
      <c r="BC60" s="32"/>
    </row>
    <row r="61" spans="1:55" x14ac:dyDescent="0.25">
      <c r="A61" s="29">
        <v>51</v>
      </c>
      <c r="B61" s="32">
        <f t="shared" si="7"/>
        <v>804999.99999999849</v>
      </c>
      <c r="C61" s="32">
        <f t="shared" si="26"/>
        <v>11666.666666666666</v>
      </c>
      <c r="D61" s="32">
        <f t="shared" si="27"/>
        <v>9303.1944444444252</v>
      </c>
      <c r="E61" s="32"/>
      <c r="F61" s="32">
        <f t="shared" si="8"/>
        <v>0</v>
      </c>
      <c r="G61" s="32"/>
      <c r="H61" s="32"/>
      <c r="I61" s="32"/>
      <c r="J61" s="32"/>
      <c r="K61" s="32"/>
      <c r="L61" s="32">
        <f t="shared" si="9"/>
        <v>20969.861111111091</v>
      </c>
      <c r="M61" s="32">
        <f t="shared" si="10"/>
        <v>20969.861111111091</v>
      </c>
      <c r="N61" s="80">
        <v>45748</v>
      </c>
      <c r="O61" s="39">
        <f t="shared" si="0"/>
        <v>0.57499999999999896</v>
      </c>
      <c r="P61" s="39">
        <f t="shared" si="28"/>
        <v>0.58929527041293461</v>
      </c>
      <c r="Q61" s="39">
        <f t="shared" si="11"/>
        <v>0.56185975776906838</v>
      </c>
      <c r="R61" s="39">
        <f t="shared" si="16"/>
        <v>2.5439333378798165E-3</v>
      </c>
      <c r="S61" s="39">
        <f t="shared" si="22"/>
        <v>2.5943115159280034E-4</v>
      </c>
      <c r="T61" s="39">
        <f t="shared" si="20"/>
        <v>1.5880352277359861E-4</v>
      </c>
      <c r="U61" s="39">
        <f t="shared" si="23"/>
        <v>2.4473344631619987E-2</v>
      </c>
      <c r="V61" s="12"/>
      <c r="W61" s="32">
        <f t="shared" si="17"/>
        <v>790750.69609384052</v>
      </c>
      <c r="X61" s="32">
        <f t="shared" si="2"/>
        <v>34262.682484267978</v>
      </c>
      <c r="Y61" s="32">
        <f t="shared" si="3"/>
        <v>825013.3785781085</v>
      </c>
      <c r="Z61" s="32">
        <f t="shared" si="4"/>
        <v>119343.62288572996</v>
      </c>
      <c r="AB61" s="32">
        <f t="shared" si="21"/>
        <v>8156.9533397586674</v>
      </c>
      <c r="AC61" s="32">
        <f t="shared" si="12"/>
        <v>-7130.6212443391441</v>
      </c>
      <c r="AD61" s="32">
        <f t="shared" si="18"/>
        <v>0</v>
      </c>
      <c r="AE61" s="59">
        <f t="shared" si="19"/>
        <v>0</v>
      </c>
      <c r="AF61" s="32">
        <f t="shared" si="24"/>
        <v>1075.7768201915023</v>
      </c>
      <c r="AG61" s="40">
        <f>IF(A61&gt;$D$6,"",SUM($AB$10:AE61)/($Y$10+Y61)*2/A61*12)</f>
        <v>5.0438986056690623E-2</v>
      </c>
      <c r="AH61" s="40">
        <f>IF(A61&gt;$D$6,"",SUM($AF$10:AF61)/($Y$10+Y61)*2/A61*12)</f>
        <v>-2.5241063909149337E-2</v>
      </c>
      <c r="AI61" s="32">
        <f t="shared" si="25"/>
        <v>19608.622434682318</v>
      </c>
      <c r="AQ61" s="32">
        <f>SUM(AB$10:AB61)</f>
        <v>560571.86854301626</v>
      </c>
      <c r="AR61" s="32">
        <f>SUM(AC$10:AC61)</f>
        <v>-497093.07176245336</v>
      </c>
      <c r="AS61" s="32">
        <f>SUM(AD$10:AD61)</f>
        <v>13860.000000000002</v>
      </c>
      <c r="AT61" s="32">
        <f>SUM(AE$10:AE61)</f>
        <v>161144.46812279598</v>
      </c>
      <c r="AU61" s="32">
        <f>SUM(AF$10:AF61)</f>
        <v>-119343.62288572996</v>
      </c>
      <c r="AW61" s="32">
        <f t="shared" si="13"/>
        <v>786603.66087669577</v>
      </c>
      <c r="AX61" s="32">
        <f t="shared" si="5"/>
        <v>3561.506673031743</v>
      </c>
      <c r="AY61" s="32">
        <f t="shared" si="5"/>
        <v>363.20361222992045</v>
      </c>
      <c r="AZ61" s="32">
        <f t="shared" si="5"/>
        <v>222.32493188303806</v>
      </c>
      <c r="BA61" s="32">
        <f t="shared" si="5"/>
        <v>34262.682484267978</v>
      </c>
      <c r="BB61" s="32">
        <f t="shared" si="29"/>
        <v>1146.2411046857578</v>
      </c>
      <c r="BC61" s="32"/>
    </row>
    <row r="62" spans="1:55" x14ac:dyDescent="0.25">
      <c r="A62" s="29">
        <v>52</v>
      </c>
      <c r="B62" s="32">
        <f t="shared" si="7"/>
        <v>793333.33333333186</v>
      </c>
      <c r="C62" s="32">
        <f t="shared" si="26"/>
        <v>11666.666666666666</v>
      </c>
      <c r="D62" s="32">
        <f t="shared" si="27"/>
        <v>9170.2916666666479</v>
      </c>
      <c r="E62" s="32"/>
      <c r="F62" s="32">
        <f t="shared" si="8"/>
        <v>0</v>
      </c>
      <c r="G62" s="32"/>
      <c r="H62" s="32"/>
      <c r="I62" s="32"/>
      <c r="J62" s="32"/>
      <c r="K62" s="32"/>
      <c r="L62" s="32">
        <f t="shared" si="9"/>
        <v>20836.958333333314</v>
      </c>
      <c r="M62" s="32">
        <f t="shared" si="10"/>
        <v>20836.958333333314</v>
      </c>
      <c r="N62" s="80">
        <v>45778</v>
      </c>
      <c r="O62" s="39">
        <f t="shared" si="0"/>
        <v>0.56666666666666565</v>
      </c>
      <c r="P62" s="39">
        <f t="shared" si="28"/>
        <v>0.58111722938484245</v>
      </c>
      <c r="Q62" s="39">
        <f t="shared" si="11"/>
        <v>0.5536113154042257</v>
      </c>
      <c r="R62" s="39">
        <f t="shared" si="16"/>
        <v>2.4954745060342914E-3</v>
      </c>
      <c r="S62" s="39">
        <f t="shared" si="22"/>
        <v>2.5439333378798169E-4</v>
      </c>
      <c r="T62" s="39">
        <f t="shared" si="20"/>
        <v>1.5565869095568018E-4</v>
      </c>
      <c r="U62" s="39">
        <f t="shared" si="23"/>
        <v>2.4600387449838865E-2</v>
      </c>
      <c r="V62" s="12"/>
      <c r="W62" s="32">
        <f t="shared" si="17"/>
        <v>779123.57870900503</v>
      </c>
      <c r="X62" s="32">
        <f t="shared" si="2"/>
        <v>34440.54242977441</v>
      </c>
      <c r="Y62" s="32">
        <f t="shared" si="3"/>
        <v>813564.12113877945</v>
      </c>
      <c r="Z62" s="32">
        <f t="shared" si="4"/>
        <v>118265.64318947267</v>
      </c>
      <c r="AB62" s="32">
        <f t="shared" si="21"/>
        <v>8038.7546335956777</v>
      </c>
      <c r="AC62" s="32">
        <f t="shared" si="12"/>
        <v>-7027.2946504366037</v>
      </c>
      <c r="AD62" s="32">
        <f t="shared" si="18"/>
        <v>0</v>
      </c>
      <c r="AE62" s="59">
        <f t="shared" si="19"/>
        <v>0</v>
      </c>
      <c r="AF62" s="32">
        <f t="shared" si="24"/>
        <v>1077.9796962572873</v>
      </c>
      <c r="AG62" s="40">
        <f>IF(A62&gt;$D$6,"",SUM($AB$10:AE62)/($Y$10+Y62)*2/A62*12)</f>
        <v>4.9935769113313447E-2</v>
      </c>
      <c r="AH62" s="40">
        <f>IF(A62&gt;$D$6,"",SUM($AF$10:AF62)/($Y$10+Y62)*2/A62*12)</f>
        <v>-2.4658939169308884E-2</v>
      </c>
      <c r="AI62" s="32">
        <f t="shared" si="25"/>
        <v>19488.012072924736</v>
      </c>
      <c r="AQ62" s="32">
        <f>SUM(AB$10:AB62)</f>
        <v>568610.62317661196</v>
      </c>
      <c r="AR62" s="32">
        <f>SUM(AC$10:AC62)</f>
        <v>-504120.36641288997</v>
      </c>
      <c r="AS62" s="32">
        <f>SUM(AD$10:AD62)</f>
        <v>13860.000000000002</v>
      </c>
      <c r="AT62" s="32">
        <f>SUM(AE$10:AE62)</f>
        <v>161144.46812279598</v>
      </c>
      <c r="AU62" s="32">
        <f>SUM(AF$10:AF62)</f>
        <v>-118265.64318947267</v>
      </c>
      <c r="AW62" s="32">
        <f t="shared" si="13"/>
        <v>775055.84156591597</v>
      </c>
      <c r="AX62" s="32">
        <f t="shared" si="5"/>
        <v>3493.6643084480079</v>
      </c>
      <c r="AY62" s="32">
        <f t="shared" si="5"/>
        <v>356.15066730317437</v>
      </c>
      <c r="AZ62" s="32">
        <f t="shared" si="5"/>
        <v>217.92216733795226</v>
      </c>
      <c r="BA62" s="32">
        <f t="shared" si="5"/>
        <v>34440.54242977441</v>
      </c>
      <c r="BB62" s="32">
        <f t="shared" si="29"/>
        <v>1131.5370330709702</v>
      </c>
      <c r="BC62" s="32"/>
    </row>
    <row r="63" spans="1:55" x14ac:dyDescent="0.25">
      <c r="A63" s="29">
        <v>53</v>
      </c>
      <c r="B63" s="32">
        <f t="shared" si="7"/>
        <v>781666.66666666523</v>
      </c>
      <c r="C63" s="32">
        <f t="shared" si="26"/>
        <v>11666.666666666666</v>
      </c>
      <c r="D63" s="32">
        <f t="shared" si="27"/>
        <v>9037.3888888888705</v>
      </c>
      <c r="E63" s="32"/>
      <c r="F63" s="32">
        <f t="shared" si="8"/>
        <v>0</v>
      </c>
      <c r="G63" s="32"/>
      <c r="H63" s="32"/>
      <c r="I63" s="32"/>
      <c r="J63" s="32"/>
      <c r="K63" s="32"/>
      <c r="L63" s="32">
        <f t="shared" si="9"/>
        <v>20704.055555555537</v>
      </c>
      <c r="M63" s="32">
        <f t="shared" si="10"/>
        <v>20704.055555555537</v>
      </c>
      <c r="N63" s="80">
        <v>45809</v>
      </c>
      <c r="O63" s="39">
        <f t="shared" si="0"/>
        <v>0.55833333333333235</v>
      </c>
      <c r="P63" s="39">
        <f t="shared" si="28"/>
        <v>0.57294090392114594</v>
      </c>
      <c r="Q63" s="39">
        <f t="shared" si="11"/>
        <v>0.54536497868706701</v>
      </c>
      <c r="R63" s="39">
        <f t="shared" si="16"/>
        <v>2.4488273805992372E-3</v>
      </c>
      <c r="S63" s="39">
        <f t="shared" si="22"/>
        <v>2.4954745060342916E-4</v>
      </c>
      <c r="T63" s="39">
        <f t="shared" si="20"/>
        <v>1.52636000272789E-4</v>
      </c>
      <c r="U63" s="39">
        <f t="shared" si="23"/>
        <v>2.472491440260341E-2</v>
      </c>
      <c r="V63" s="12"/>
      <c r="W63" s="32">
        <f t="shared" si="17"/>
        <v>767502.38532595953</v>
      </c>
      <c r="X63" s="32">
        <f t="shared" si="2"/>
        <v>34614.880163644775</v>
      </c>
      <c r="Y63" s="32">
        <f t="shared" si="3"/>
        <v>802117.26548960432</v>
      </c>
      <c r="Z63" s="32">
        <f t="shared" si="4"/>
        <v>117185.54302469824</v>
      </c>
      <c r="AB63" s="32">
        <f t="shared" si="21"/>
        <v>7920.6084946391857</v>
      </c>
      <c r="AC63" s="32">
        <f t="shared" si="12"/>
        <v>-6924.0140095785137</v>
      </c>
      <c r="AD63" s="32">
        <f t="shared" si="18"/>
        <v>0</v>
      </c>
      <c r="AE63" s="59">
        <f t="shared" si="19"/>
        <v>0</v>
      </c>
      <c r="AF63" s="32">
        <f t="shared" si="24"/>
        <v>1080.100164774427</v>
      </c>
      <c r="AG63" s="40">
        <f>IF(A63&gt;$D$6,"",SUM($AB$10:AE63)/($Y$10+Y63)*2/A63*12)</f>
        <v>4.9453192722023448E-2</v>
      </c>
      <c r="AH63" s="40">
        <f>IF(A63&gt;$D$6,"",SUM($AF$10:AF63)/($Y$10+Y63)*2/A63*12)</f>
        <v>-2.4097332321925995E-2</v>
      </c>
      <c r="AI63" s="32">
        <f t="shared" si="25"/>
        <v>19367.464143814308</v>
      </c>
      <c r="AQ63" s="32">
        <f>SUM(AB$10:AB63)</f>
        <v>576531.23167125112</v>
      </c>
      <c r="AR63" s="32">
        <f>SUM(AC$10:AC63)</f>
        <v>-511044.38042246847</v>
      </c>
      <c r="AS63" s="32">
        <f>SUM(AD$10:AD63)</f>
        <v>13860.000000000002</v>
      </c>
      <c r="AT63" s="32">
        <f>SUM(AE$10:AE63)</f>
        <v>161144.46812279598</v>
      </c>
      <c r="AU63" s="32">
        <f>SUM(AF$10:AF63)</f>
        <v>-117185.54302469824</v>
      </c>
      <c r="AW63" s="32">
        <f t="shared" si="13"/>
        <v>763510.97016189387</v>
      </c>
      <c r="AX63" s="32">
        <f t="shared" si="5"/>
        <v>3428.3583328389323</v>
      </c>
      <c r="AY63" s="32">
        <f t="shared" si="5"/>
        <v>349.36643084480085</v>
      </c>
      <c r="AZ63" s="32">
        <f t="shared" si="5"/>
        <v>213.6904003819046</v>
      </c>
      <c r="BA63" s="32">
        <f t="shared" si="5"/>
        <v>34614.880163644775</v>
      </c>
      <c r="BB63" s="32">
        <f t="shared" si="29"/>
        <v>1116.7803942496848</v>
      </c>
      <c r="BC63" s="32"/>
    </row>
    <row r="64" spans="1:55" x14ac:dyDescent="0.25">
      <c r="A64" s="29">
        <v>54</v>
      </c>
      <c r="B64" s="32">
        <f t="shared" si="7"/>
        <v>769999.9999999986</v>
      </c>
      <c r="C64" s="32">
        <f t="shared" si="26"/>
        <v>11666.666666666666</v>
      </c>
      <c r="D64" s="32">
        <f t="shared" si="27"/>
        <v>8904.4861111110931</v>
      </c>
      <c r="E64" s="32"/>
      <c r="F64" s="32">
        <f t="shared" si="8"/>
        <v>0</v>
      </c>
      <c r="G64" s="32"/>
      <c r="H64" s="32"/>
      <c r="I64" s="32"/>
      <c r="J64" s="32"/>
      <c r="K64" s="32"/>
      <c r="L64" s="32">
        <f t="shared" si="9"/>
        <v>20571.152777777759</v>
      </c>
      <c r="M64" s="32">
        <f t="shared" si="10"/>
        <v>20571.152777777759</v>
      </c>
      <c r="N64" s="80">
        <v>45839</v>
      </c>
      <c r="O64" s="39">
        <f t="shared" si="0"/>
        <v>0.54999999999999905</v>
      </c>
      <c r="P64" s="39">
        <f t="shared" si="28"/>
        <v>0.56476628795831163</v>
      </c>
      <c r="Q64" s="39">
        <f t="shared" si="11"/>
        <v>0.53712076132396647</v>
      </c>
      <c r="R64" s="39">
        <f t="shared" si="16"/>
        <v>2.403892223101532E-3</v>
      </c>
      <c r="S64" s="39">
        <f t="shared" si="22"/>
        <v>2.4488273805992376E-4</v>
      </c>
      <c r="T64" s="39">
        <f t="shared" si="20"/>
        <v>1.4972847036205748E-4</v>
      </c>
      <c r="U64" s="39">
        <f t="shared" si="23"/>
        <v>2.4847023202821641E-2</v>
      </c>
      <c r="V64" s="12"/>
      <c r="W64" s="32">
        <f t="shared" si="17"/>
        <v>755886.970657686</v>
      </c>
      <c r="X64" s="32">
        <f t="shared" si="2"/>
        <v>34785.832483950297</v>
      </c>
      <c r="Y64" s="32">
        <f t="shared" si="3"/>
        <v>790672.80314163631</v>
      </c>
      <c r="Z64" s="32">
        <f t="shared" si="4"/>
        <v>116103.40081943928</v>
      </c>
      <c r="AB64" s="32">
        <f t="shared" si="21"/>
        <v>7802.5138717460522</v>
      </c>
      <c r="AC64" s="32">
        <f t="shared" si="12"/>
        <v>-6820.7784028796887</v>
      </c>
      <c r="AD64" s="32">
        <f t="shared" si="18"/>
        <v>0</v>
      </c>
      <c r="AE64" s="59">
        <f t="shared" si="19"/>
        <v>0</v>
      </c>
      <c r="AF64" s="32">
        <f t="shared" si="24"/>
        <v>1082.1422052589623</v>
      </c>
      <c r="AG64" s="40">
        <f>IF(A64&gt;$D$6,"",SUM($AB$10:AE64)/($Y$10+Y64)*2/A64*12)</f>
        <v>4.8990135611742348E-2</v>
      </c>
      <c r="AH64" s="40">
        <f>IF(A64&gt;$D$6,"",SUM($AF$10:AF64)/($Y$10+Y64)*2/A64*12)</f>
        <v>-2.3555097503061527E-2</v>
      </c>
      <c r="AI64" s="32">
        <f t="shared" si="25"/>
        <v>19246.976219714066</v>
      </c>
      <c r="AQ64" s="32">
        <f>SUM(AB$10:AB64)</f>
        <v>584333.74554299715</v>
      </c>
      <c r="AR64" s="32">
        <f>SUM(AC$10:AC64)</f>
        <v>-517865.15882534813</v>
      </c>
      <c r="AS64" s="32">
        <f>SUM(AD$10:AD64)</f>
        <v>13860.000000000002</v>
      </c>
      <c r="AT64" s="32">
        <f>SUM(AE$10:AE64)</f>
        <v>161144.46812279598</v>
      </c>
      <c r="AU64" s="32">
        <f>SUM(AF$10:AF64)</f>
        <v>-116103.40081943928</v>
      </c>
      <c r="AW64" s="32">
        <f t="shared" si="13"/>
        <v>751969.06585355301</v>
      </c>
      <c r="AX64" s="32">
        <f t="shared" si="5"/>
        <v>3365.4491123421449</v>
      </c>
      <c r="AY64" s="32">
        <f t="shared" si="5"/>
        <v>342.83583328389324</v>
      </c>
      <c r="AZ64" s="32">
        <f t="shared" si="5"/>
        <v>209.61985850688046</v>
      </c>
      <c r="BA64" s="32">
        <f t="shared" si="5"/>
        <v>34785.832483950297</v>
      </c>
      <c r="BB64" s="32">
        <f t="shared" si="29"/>
        <v>1101.9722393650409</v>
      </c>
      <c r="BC64" s="32"/>
    </row>
    <row r="65" spans="1:55" x14ac:dyDescent="0.25">
      <c r="A65" s="29">
        <v>55</v>
      </c>
      <c r="B65" s="32">
        <f t="shared" si="7"/>
        <v>758333.33333333198</v>
      </c>
      <c r="C65" s="32">
        <f t="shared" si="26"/>
        <v>11666.666666666666</v>
      </c>
      <c r="D65" s="32">
        <f t="shared" si="27"/>
        <v>8771.5833333333157</v>
      </c>
      <c r="E65" s="32"/>
      <c r="F65" s="32">
        <f t="shared" si="8"/>
        <v>0</v>
      </c>
      <c r="G65" s="32"/>
      <c r="H65" s="32"/>
      <c r="I65" s="32"/>
      <c r="J65" s="32"/>
      <c r="K65" s="32"/>
      <c r="L65" s="32">
        <f t="shared" si="9"/>
        <v>20438.249999999982</v>
      </c>
      <c r="M65" s="32">
        <f t="shared" si="10"/>
        <v>20438.249999999982</v>
      </c>
      <c r="N65" s="80">
        <v>45870</v>
      </c>
      <c r="O65" s="39">
        <f t="shared" si="0"/>
        <v>0.54166666666666574</v>
      </c>
      <c r="P65" s="39">
        <f t="shared" si="28"/>
        <v>0.5565933763959775</v>
      </c>
      <c r="Q65" s="39">
        <f t="shared" si="11"/>
        <v>0.52887867506728414</v>
      </c>
      <c r="R65" s="39">
        <f t="shared" si="16"/>
        <v>2.3605764844360048E-3</v>
      </c>
      <c r="S65" s="39">
        <f t="shared" si="22"/>
        <v>2.4038922231015323E-4</v>
      </c>
      <c r="T65" s="39">
        <f t="shared" si="20"/>
        <v>1.4692964283595424E-4</v>
      </c>
      <c r="U65" s="39">
        <f t="shared" si="23"/>
        <v>2.4966805979111287E-2</v>
      </c>
      <c r="V65" s="12"/>
      <c r="W65" s="32">
        <f t="shared" si="17"/>
        <v>744277.19858361268</v>
      </c>
      <c r="X65" s="32">
        <f t="shared" si="2"/>
        <v>34953.528370755805</v>
      </c>
      <c r="Y65" s="32">
        <f t="shared" si="3"/>
        <v>779230.72695436853</v>
      </c>
      <c r="Z65" s="32">
        <f t="shared" si="4"/>
        <v>115019.29128271875</v>
      </c>
      <c r="AB65" s="32">
        <f t="shared" si="21"/>
        <v>7684.469774787025</v>
      </c>
      <c r="AC65" s="32">
        <f t="shared" si="12"/>
        <v>-6717.586964791878</v>
      </c>
      <c r="AD65" s="32">
        <f t="shared" si="18"/>
        <v>0</v>
      </c>
      <c r="AE65" s="59">
        <f t="shared" si="19"/>
        <v>0</v>
      </c>
      <c r="AF65" s="32">
        <f t="shared" si="24"/>
        <v>1084.1095367205271</v>
      </c>
      <c r="AG65" s="40">
        <f>IF(A65&gt;$D$6,"",SUM($AB$10:AE65)/($Y$10+Y65)*2/A65*12)</f>
        <v>4.854555852411796E-2</v>
      </c>
      <c r="AH65" s="40">
        <f>IF(A65&gt;$D$6,"",SUM($AF$10:AF65)/($Y$10+Y65)*2/A65*12)</f>
        <v>-2.3031171309813494E-2</v>
      </c>
      <c r="AI65" s="32">
        <f t="shared" si="25"/>
        <v>19126.545962054806</v>
      </c>
      <c r="AQ65" s="32">
        <f>SUM(AB$10:AB65)</f>
        <v>592018.21531778423</v>
      </c>
      <c r="AR65" s="32">
        <f>SUM(AC$10:AC65)</f>
        <v>-524582.74579014</v>
      </c>
      <c r="AS65" s="32">
        <f>SUM(AD$10:AD65)</f>
        <v>13860.000000000002</v>
      </c>
      <c r="AT65" s="32">
        <f>SUM(AE$10:AE65)</f>
        <v>161144.46812279598</v>
      </c>
      <c r="AU65" s="32">
        <f>SUM(AF$10:AF65)</f>
        <v>-115019.29128271875</v>
      </c>
      <c r="AW65" s="32">
        <f t="shared" si="13"/>
        <v>740430.14509419783</v>
      </c>
      <c r="AX65" s="32">
        <f t="shared" si="5"/>
        <v>3304.8070782104069</v>
      </c>
      <c r="AY65" s="32">
        <f t="shared" si="5"/>
        <v>336.54491123421451</v>
      </c>
      <c r="AZ65" s="32">
        <f t="shared" si="5"/>
        <v>205.70149997033593</v>
      </c>
      <c r="BA65" s="32">
        <f t="shared" si="5"/>
        <v>34953.528370755805</v>
      </c>
      <c r="BB65" s="32">
        <f t="shared" si="29"/>
        <v>1087.1135585462907</v>
      </c>
      <c r="BC65" s="32"/>
    </row>
    <row r="66" spans="1:55" x14ac:dyDescent="0.25">
      <c r="A66" s="29">
        <v>56</v>
      </c>
      <c r="B66" s="32">
        <f t="shared" si="7"/>
        <v>746666.66666666535</v>
      </c>
      <c r="C66" s="32">
        <f t="shared" si="26"/>
        <v>11666.666666666666</v>
      </c>
      <c r="D66" s="32">
        <f t="shared" si="27"/>
        <v>8638.6805555555384</v>
      </c>
      <c r="E66" s="32"/>
      <c r="F66" s="32">
        <f t="shared" si="8"/>
        <v>0</v>
      </c>
      <c r="G66" s="32"/>
      <c r="H66" s="32"/>
      <c r="I66" s="32"/>
      <c r="J66" s="32"/>
      <c r="K66" s="32"/>
      <c r="L66" s="32">
        <f t="shared" si="9"/>
        <v>20305.347222222204</v>
      </c>
      <c r="M66" s="32">
        <f t="shared" si="10"/>
        <v>20305.347222222204</v>
      </c>
      <c r="N66" s="80">
        <v>45901</v>
      </c>
      <c r="O66" s="39">
        <f t="shared" si="0"/>
        <v>0.53333333333333244</v>
      </c>
      <c r="P66" s="39">
        <f t="shared" si="28"/>
        <v>0.54842216508027342</v>
      </c>
      <c r="Q66" s="39">
        <f t="shared" si="11"/>
        <v>0.52063873003652983</v>
      </c>
      <c r="R66" s="39">
        <f t="shared" si="16"/>
        <v>2.3187941685338825E-3</v>
      </c>
      <c r="S66" s="39">
        <f t="shared" si="22"/>
        <v>2.3605764844360048E-4</v>
      </c>
      <c r="T66" s="39">
        <f t="shared" si="20"/>
        <v>1.4423353338609193E-4</v>
      </c>
      <c r="U66" s="39">
        <f t="shared" si="23"/>
        <v>2.508434969338005E-2</v>
      </c>
      <c r="V66" s="12"/>
      <c r="W66" s="32">
        <f t="shared" si="17"/>
        <v>732672.9415416508</v>
      </c>
      <c r="X66" s="32">
        <f t="shared" si="2"/>
        <v>35118.089570732067</v>
      </c>
      <c r="Y66" s="32">
        <f t="shared" si="3"/>
        <v>767791.03111238289</v>
      </c>
      <c r="Z66" s="32">
        <f t="shared" si="4"/>
        <v>113933.28564524744</v>
      </c>
      <c r="AB66" s="32">
        <f t="shared" si="21"/>
        <v>7566.4752713595426</v>
      </c>
      <c r="AC66" s="32">
        <f t="shared" si="12"/>
        <v>-6614.4388802301801</v>
      </c>
      <c r="AD66" s="32">
        <f t="shared" si="18"/>
        <v>0</v>
      </c>
      <c r="AE66" s="59">
        <f t="shared" si="19"/>
        <v>0</v>
      </c>
      <c r="AF66" s="32">
        <f t="shared" si="24"/>
        <v>1086.0056374713167</v>
      </c>
      <c r="AG66" s="40">
        <f>IF(A66&gt;$D$6,"",SUM($AB$10:AE66)/($Y$10+Y66)*2/A66*12)</f>
        <v>4.8118496903407415E-2</v>
      </c>
      <c r="AH66" s="40">
        <f>IF(A66&gt;$D$6,"",SUM($AF$10:AF66)/($Y$10+Y66)*2/A66*12)</f>
        <v>-2.2524565463196138E-2</v>
      </c>
      <c r="AI66" s="32">
        <f t="shared" si="25"/>
        <v>19006.171113345183</v>
      </c>
      <c r="AQ66" s="32">
        <f>SUM(AB$10:AB66)</f>
        <v>599584.69058914378</v>
      </c>
      <c r="AR66" s="32">
        <f>SUM(AC$10:AC66)</f>
        <v>-531197.18467037019</v>
      </c>
      <c r="AS66" s="32">
        <f>SUM(AD$10:AD66)</f>
        <v>13860.000000000002</v>
      </c>
      <c r="AT66" s="32">
        <f>SUM(AE$10:AE66)</f>
        <v>161144.46812279598</v>
      </c>
      <c r="AU66" s="32">
        <f>SUM(AF$10:AF66)</f>
        <v>-113933.28564524744</v>
      </c>
      <c r="AW66" s="32">
        <f t="shared" si="13"/>
        <v>728894.22205114178</v>
      </c>
      <c r="AX66" s="32">
        <f t="shared" si="5"/>
        <v>3246.3118359474356</v>
      </c>
      <c r="AY66" s="32">
        <f t="shared" si="5"/>
        <v>330.48070782104065</v>
      </c>
      <c r="AZ66" s="32">
        <f t="shared" si="5"/>
        <v>201.92694674052871</v>
      </c>
      <c r="BA66" s="32">
        <f t="shared" si="5"/>
        <v>35118.089570732067</v>
      </c>
      <c r="BB66" s="32">
        <f t="shared" si="29"/>
        <v>1072.2052841959958</v>
      </c>
      <c r="BC66" s="32"/>
    </row>
    <row r="67" spans="1:55" x14ac:dyDescent="0.25">
      <c r="A67" s="29">
        <v>57</v>
      </c>
      <c r="B67" s="32">
        <f t="shared" si="7"/>
        <v>734999.99999999872</v>
      </c>
      <c r="C67" s="32">
        <f t="shared" si="26"/>
        <v>11666.666666666666</v>
      </c>
      <c r="D67" s="32">
        <f t="shared" si="27"/>
        <v>8505.777777777761</v>
      </c>
      <c r="E67" s="32"/>
      <c r="F67" s="32">
        <f t="shared" si="8"/>
        <v>0</v>
      </c>
      <c r="G67" s="32"/>
      <c r="H67" s="32"/>
      <c r="I67" s="32"/>
      <c r="J67" s="32"/>
      <c r="K67" s="32"/>
      <c r="L67" s="32">
        <f t="shared" si="9"/>
        <v>20172.444444444427</v>
      </c>
      <c r="M67" s="32">
        <f t="shared" si="10"/>
        <v>20172.444444444427</v>
      </c>
      <c r="N67" s="80">
        <v>45931</v>
      </c>
      <c r="O67" s="39">
        <f t="shared" si="0"/>
        <v>0.52499999999999913</v>
      </c>
      <c r="P67" s="39">
        <f t="shared" si="28"/>
        <v>0.54025265079036311</v>
      </c>
      <c r="Q67" s="39">
        <f t="shared" si="11"/>
        <v>0.5124009350019112</v>
      </c>
      <c r="R67" s="39">
        <f t="shared" si="16"/>
        <v>2.2784652624434614E-3</v>
      </c>
      <c r="S67" s="39">
        <f t="shared" si="22"/>
        <v>2.3187941685338828E-4</v>
      </c>
      <c r="T67" s="39">
        <f t="shared" si="20"/>
        <v>1.4163458906616029E-4</v>
      </c>
      <c r="U67" s="39">
        <f t="shared" si="23"/>
        <v>2.5199736520088924E-2</v>
      </c>
      <c r="V67" s="12"/>
      <c r="W67" s="32">
        <f t="shared" si="17"/>
        <v>721074.07997838396</v>
      </c>
      <c r="X67" s="32">
        <f t="shared" si="2"/>
        <v>35279.631128124493</v>
      </c>
      <c r="Y67" s="32">
        <f t="shared" si="3"/>
        <v>756353.7111065085</v>
      </c>
      <c r="Z67" s="32">
        <f t="shared" si="4"/>
        <v>112845.45188209553</v>
      </c>
      <c r="AB67" s="32">
        <f t="shared" si="21"/>
        <v>7448.5294837797828</v>
      </c>
      <c r="AC67" s="32">
        <f t="shared" si="12"/>
        <v>-6511.3333819435575</v>
      </c>
      <c r="AD67" s="32">
        <f t="shared" si="18"/>
        <v>0</v>
      </c>
      <c r="AE67" s="59">
        <f t="shared" si="19"/>
        <v>0</v>
      </c>
      <c r="AF67" s="32">
        <f t="shared" si="24"/>
        <v>1087.8337631519098</v>
      </c>
      <c r="AG67" s="40">
        <f>IF(A67&gt;$D$6,"",SUM($AB$10:AE67)/($Y$10+Y67)*2/A67*12)</f>
        <v>4.7708054356069479E-2</v>
      </c>
      <c r="AH67" s="40">
        <f>IF(A67&gt;$D$6,"",SUM($AF$10:AF67)/($Y$10+Y67)*2/A67*12)</f>
        <v>-2.203436024059828E-2</v>
      </c>
      <c r="AI67" s="32">
        <f t="shared" si="25"/>
        <v>18885.849489654167</v>
      </c>
      <c r="AQ67" s="32">
        <f>SUM(AB$10:AB67)</f>
        <v>607033.22007292358</v>
      </c>
      <c r="AR67" s="32">
        <f>SUM(AC$10:AC67)</f>
        <v>-537708.51805231371</v>
      </c>
      <c r="AS67" s="32">
        <f>SUM(AD$10:AD67)</f>
        <v>13860.000000000002</v>
      </c>
      <c r="AT67" s="32">
        <f>SUM(AE$10:AE67)</f>
        <v>161144.46812279598</v>
      </c>
      <c r="AU67" s="32">
        <f>SUM(AF$10:AF67)</f>
        <v>-112845.45188209553</v>
      </c>
      <c r="AW67" s="32">
        <f t="shared" si="13"/>
        <v>717361.3090026757</v>
      </c>
      <c r="AX67" s="32">
        <f t="shared" si="5"/>
        <v>3189.8513674208461</v>
      </c>
      <c r="AY67" s="32">
        <f t="shared" si="5"/>
        <v>324.63118359474362</v>
      </c>
      <c r="AZ67" s="32">
        <f t="shared" si="5"/>
        <v>198.2884246926244</v>
      </c>
      <c r="BA67" s="32">
        <f t="shared" si="5"/>
        <v>35279.631128124493</v>
      </c>
      <c r="BB67" s="32">
        <f t="shared" si="29"/>
        <v>1057.2482939979782</v>
      </c>
      <c r="BC67" s="32"/>
    </row>
    <row r="68" spans="1:55" x14ac:dyDescent="0.25">
      <c r="A68" s="29">
        <v>58</v>
      </c>
      <c r="B68" s="32">
        <f t="shared" si="7"/>
        <v>723333.33333333209</v>
      </c>
      <c r="C68" s="32">
        <f t="shared" si="26"/>
        <v>11666.666666666666</v>
      </c>
      <c r="D68" s="32">
        <f t="shared" si="27"/>
        <v>8372.8749999999836</v>
      </c>
      <c r="E68" s="32"/>
      <c r="F68" s="32">
        <f t="shared" si="8"/>
        <v>0</v>
      </c>
      <c r="G68" s="32"/>
      <c r="H68" s="32"/>
      <c r="I68" s="32"/>
      <c r="J68" s="32"/>
      <c r="K68" s="32"/>
      <c r="L68" s="32">
        <f t="shared" si="9"/>
        <v>20039.54166666665</v>
      </c>
      <c r="M68" s="32">
        <f t="shared" si="10"/>
        <v>20039.54166666665</v>
      </c>
      <c r="N68" s="80">
        <v>45962</v>
      </c>
      <c r="O68" s="39">
        <f t="shared" si="0"/>
        <v>0.51666666666666583</v>
      </c>
      <c r="P68" s="39">
        <f t="shared" si="28"/>
        <v>0.53208483122809858</v>
      </c>
      <c r="Q68" s="39">
        <f t="shared" si="11"/>
        <v>0.50416529763552653</v>
      </c>
      <c r="R68" s="39">
        <f t="shared" si="16"/>
        <v>2.2395152248739221E-3</v>
      </c>
      <c r="S68" s="39">
        <f t="shared" si="22"/>
        <v>2.2784652624434614E-4</v>
      </c>
      <c r="T68" s="39">
        <f t="shared" si="20"/>
        <v>1.3912765011203296E-4</v>
      </c>
      <c r="U68" s="39">
        <f t="shared" si="23"/>
        <v>2.5313044191341852E-2</v>
      </c>
      <c r="V68" s="12"/>
      <c r="W68" s="32">
        <f t="shared" si="17"/>
        <v>709480.50185145938</v>
      </c>
      <c r="X68" s="32">
        <f t="shared" si="2"/>
        <v>35438.261867878595</v>
      </c>
      <c r="Y68" s="32">
        <f t="shared" si="3"/>
        <v>744918.76371933799</v>
      </c>
      <c r="Z68" s="32">
        <f t="shared" si="4"/>
        <v>111755.85491894819</v>
      </c>
      <c r="AB68" s="32">
        <f t="shared" si="21"/>
        <v>7330.6315863314339</v>
      </c>
      <c r="AC68" s="32">
        <f t="shared" si="12"/>
        <v>-6408.2697481097775</v>
      </c>
      <c r="AD68" s="32">
        <f t="shared" si="18"/>
        <v>0</v>
      </c>
      <c r="AE68" s="59">
        <f t="shared" si="19"/>
        <v>0</v>
      </c>
      <c r="AF68" s="32">
        <f t="shared" si="24"/>
        <v>1089.5969631473417</v>
      </c>
      <c r="AG68" s="40">
        <f>IF(A68&gt;$D$6,"",SUM($AB$10:AE68)/($Y$10+Y68)*2/A68*12)</f>
        <v>4.731339678718053E-2</v>
      </c>
      <c r="AH68" s="40">
        <f>IF(A68&gt;$D$6,"",SUM($AF$10:AF68)/($Y$10+Y68)*2/A68*12)</f>
        <v>-2.1559698585152491E-2</v>
      </c>
      <c r="AI68" s="32">
        <f t="shared" si="25"/>
        <v>18765.578973501946</v>
      </c>
      <c r="AQ68" s="32">
        <f>SUM(AB$10:AB68)</f>
        <v>614363.85165925499</v>
      </c>
      <c r="AR68" s="32">
        <f>SUM(AC$10:AC68)</f>
        <v>-544116.78780042345</v>
      </c>
      <c r="AS68" s="32">
        <f>SUM(AD$10:AD68)</f>
        <v>13860.000000000002</v>
      </c>
      <c r="AT68" s="32">
        <f>SUM(AE$10:AE68)</f>
        <v>161144.46812279598</v>
      </c>
      <c r="AU68" s="32">
        <f>SUM(AF$10:AF68)</f>
        <v>-111755.85491894819</v>
      </c>
      <c r="AW68" s="32">
        <f t="shared" si="13"/>
        <v>705831.41668973712</v>
      </c>
      <c r="AX68" s="32">
        <f t="shared" si="5"/>
        <v>3135.3213148234909</v>
      </c>
      <c r="AY68" s="32">
        <f t="shared" si="5"/>
        <v>318.98513674208459</v>
      </c>
      <c r="AZ68" s="32">
        <f t="shared" si="5"/>
        <v>194.77871015684613</v>
      </c>
      <c r="BA68" s="32">
        <f t="shared" si="5"/>
        <v>35438.261867878595</v>
      </c>
      <c r="BB68" s="32">
        <f t="shared" si="29"/>
        <v>1042.2434136685497</v>
      </c>
      <c r="BC68" s="32"/>
    </row>
    <row r="69" spans="1:55" x14ac:dyDescent="0.25">
      <c r="A69" s="29">
        <v>59</v>
      </c>
      <c r="B69" s="32">
        <f t="shared" si="7"/>
        <v>711666.66666666546</v>
      </c>
      <c r="C69" s="32">
        <f t="shared" si="26"/>
        <v>11666.666666666666</v>
      </c>
      <c r="D69" s="32">
        <f t="shared" si="27"/>
        <v>8239.9722222222063</v>
      </c>
      <c r="E69" s="32"/>
      <c r="F69" s="32">
        <f t="shared" si="8"/>
        <v>0</v>
      </c>
      <c r="G69" s="32"/>
      <c r="H69" s="32"/>
      <c r="I69" s="32"/>
      <c r="J69" s="32"/>
      <c r="K69" s="32"/>
      <c r="L69" s="32">
        <f t="shared" si="9"/>
        <v>19906.638888888872</v>
      </c>
      <c r="M69" s="32">
        <f t="shared" si="10"/>
        <v>19906.638888888872</v>
      </c>
      <c r="N69" s="80">
        <v>45992</v>
      </c>
      <c r="O69" s="39">
        <f t="shared" si="0"/>
        <v>0.50833333333333253</v>
      </c>
      <c r="P69" s="39">
        <f t="shared" si="28"/>
        <v>0.52391870501070459</v>
      </c>
      <c r="Q69" s="39">
        <f t="shared" si="11"/>
        <v>0.49593182473471487</v>
      </c>
      <c r="R69" s="39">
        <f t="shared" si="16"/>
        <v>2.2018745263242562E-3</v>
      </c>
      <c r="S69" s="39">
        <f t="shared" si="22"/>
        <v>2.239515224873922E-4</v>
      </c>
      <c r="T69" s="39">
        <f t="shared" si="20"/>
        <v>1.3670791574660768E-4</v>
      </c>
      <c r="U69" s="39">
        <f t="shared" si="23"/>
        <v>2.5424346311431478E-2</v>
      </c>
      <c r="V69" s="12"/>
      <c r="W69" s="32">
        <f t="shared" si="17"/>
        <v>697892.10217898234</v>
      </c>
      <c r="X69" s="32">
        <f t="shared" si="2"/>
        <v>35594.084836004069</v>
      </c>
      <c r="Y69" s="32">
        <f t="shared" si="3"/>
        <v>733486.18701498641</v>
      </c>
      <c r="Z69" s="32">
        <f t="shared" si="4"/>
        <v>110664.5568234001</v>
      </c>
      <c r="AB69" s="32">
        <f t="shared" si="21"/>
        <v>7212.7808027511082</v>
      </c>
      <c r="AC69" s="32">
        <f t="shared" si="12"/>
        <v>-6305.2473001372173</v>
      </c>
      <c r="AD69" s="32">
        <f t="shared" si="18"/>
        <v>0</v>
      </c>
      <c r="AE69" s="59">
        <f t="shared" si="19"/>
        <v>0</v>
      </c>
      <c r="AF69" s="32">
        <f t="shared" si="24"/>
        <v>1091.2980955480889</v>
      </c>
      <c r="AG69" s="40">
        <f>IF(A69&gt;$D$6,"",SUM($AB$10:AE69)/($Y$10+Y69)*2/A69*12)</f>
        <v>4.6933747133383885E-2</v>
      </c>
      <c r="AH69" s="40">
        <f>IF(A69&gt;$D$6,"",SUM($AF$10:AF69)/($Y$10+Y69)*2/A69*12)</f>
        <v>-2.109978081189114E-2</v>
      </c>
      <c r="AI69" s="32">
        <f t="shared" si="25"/>
        <v>18645.35750710269</v>
      </c>
      <c r="AQ69" s="32">
        <f>SUM(AB$10:AB69)</f>
        <v>621576.63246200606</v>
      </c>
      <c r="AR69" s="32">
        <f>SUM(AC$10:AC69)</f>
        <v>-550422.03510056064</v>
      </c>
      <c r="AS69" s="32">
        <f>SUM(AD$10:AD69)</f>
        <v>13860.000000000002</v>
      </c>
      <c r="AT69" s="32">
        <f>SUM(AE$10:AE69)</f>
        <v>161144.46812279598</v>
      </c>
      <c r="AU69" s="32">
        <f>SUM(AF$10:AF69)</f>
        <v>-110664.5568234001</v>
      </c>
      <c r="AW69" s="32">
        <f t="shared" si="13"/>
        <v>694304.55462860083</v>
      </c>
      <c r="AX69" s="32">
        <f t="shared" si="5"/>
        <v>3082.6243368539585</v>
      </c>
      <c r="AY69" s="32">
        <f t="shared" si="5"/>
        <v>313.53213148234909</v>
      </c>
      <c r="AZ69" s="32">
        <f t="shared" si="5"/>
        <v>191.39108204525076</v>
      </c>
      <c r="BA69" s="32">
        <f t="shared" si="5"/>
        <v>35594.084836004069</v>
      </c>
      <c r="BB69" s="32">
        <f t="shared" si="29"/>
        <v>1027.191419471098</v>
      </c>
      <c r="BC69" s="32"/>
    </row>
    <row r="70" spans="1:55" x14ac:dyDescent="0.25">
      <c r="A70" s="66">
        <v>60</v>
      </c>
      <c r="B70" s="67">
        <f t="shared" si="7"/>
        <v>699999.99999999884</v>
      </c>
      <c r="C70" s="67">
        <f t="shared" si="26"/>
        <v>11666.666666666666</v>
      </c>
      <c r="D70" s="67">
        <f t="shared" si="27"/>
        <v>8107.0694444444298</v>
      </c>
      <c r="E70" s="68"/>
      <c r="F70" s="67">
        <f t="shared" si="8"/>
        <v>0</v>
      </c>
      <c r="G70" s="67">
        <f>IF(B70&gt;0,B70*$J$1,0)</f>
        <v>3499.9999999999941</v>
      </c>
      <c r="H70" s="67">
        <f>IF(B70&gt;0,H58,0)</f>
        <v>6000</v>
      </c>
      <c r="I70" s="67"/>
      <c r="J70" s="67"/>
      <c r="K70" s="67"/>
      <c r="L70" s="67">
        <f t="shared" si="9"/>
        <v>29273.736111111088</v>
      </c>
      <c r="M70" s="67">
        <f t="shared" si="10"/>
        <v>23698.736111111091</v>
      </c>
      <c r="N70" s="80">
        <v>46023</v>
      </c>
      <c r="O70" s="39">
        <f t="shared" si="0"/>
        <v>0.49999999999999917</v>
      </c>
      <c r="P70" s="39">
        <f t="shared" si="28"/>
        <v>0.51575427166643317</v>
      </c>
      <c r="Q70" s="39">
        <f t="shared" si="11"/>
        <v>0.48770052242145195</v>
      </c>
      <c r="R70" s="39">
        <f t="shared" si="16"/>
        <v>2.1654782348276154E-3</v>
      </c>
      <c r="S70" s="39">
        <f t="shared" si="22"/>
        <v>2.2018745263242562E-4</v>
      </c>
      <c r="T70" s="39">
        <f t="shared" si="20"/>
        <v>1.3437091349243532E-4</v>
      </c>
      <c r="U70" s="39">
        <f t="shared" si="23"/>
        <v>2.5533712644028764E-2</v>
      </c>
      <c r="V70" s="12"/>
      <c r="W70" s="32">
        <f t="shared" si="17"/>
        <v>686308.78263136616</v>
      </c>
      <c r="X70" s="32">
        <f t="shared" si="2"/>
        <v>35747.197701640267</v>
      </c>
      <c r="Y70" s="32">
        <f t="shared" si="3"/>
        <v>722055.98033300648</v>
      </c>
      <c r="Z70" s="32">
        <f t="shared" si="4"/>
        <v>109571.61698260436</v>
      </c>
      <c r="AB70" s="32">
        <f t="shared" si="21"/>
        <v>7094.9764039324873</v>
      </c>
      <c r="AC70" s="32">
        <f t="shared" si="12"/>
        <v>-6202.2654006578814</v>
      </c>
      <c r="AD70" s="32">
        <f t="shared" si="18"/>
        <v>0</v>
      </c>
      <c r="AE70" s="59">
        <f t="shared" si="19"/>
        <v>3434.2873230719019</v>
      </c>
      <c r="AF70" s="32">
        <f t="shared" si="24"/>
        <v>1092.9398407957342</v>
      </c>
      <c r="AG70" s="40">
        <f>IF(A70&gt;$D$6,"",SUM($AB$10:AE70)/($Y$10+Y70)*2/A70*12)</f>
        <v>4.721573156072538E-2</v>
      </c>
      <c r="AH70" s="40">
        <f>IF(A70&gt;$D$6,"",SUM($AF$10:AF70)/($Y$10+Y70)*2/A70*12)</f>
        <v>-2.0653859841229954E-2</v>
      </c>
      <c r="AI70" s="32">
        <f t="shared" si="25"/>
        <v>21959.470408984325</v>
      </c>
      <c r="AQ70" s="32">
        <f>SUM(AB$10:AB70)</f>
        <v>628671.6088659385</v>
      </c>
      <c r="AR70" s="32">
        <f>SUM(AC$10:AC70)</f>
        <v>-556624.30050121853</v>
      </c>
      <c r="AS70" s="32">
        <f>SUM(AD$10:AD70)</f>
        <v>13860.000000000002</v>
      </c>
      <c r="AT70" s="32">
        <f>SUM(AE$10:AE70)</f>
        <v>164578.75544586789</v>
      </c>
      <c r="AU70" s="32">
        <f>SUM(AF$10:AF70)</f>
        <v>-109571.61698260436</v>
      </c>
      <c r="AW70" s="32">
        <f t="shared" si="13"/>
        <v>682780.73139003268</v>
      </c>
      <c r="AX70" s="32">
        <f t="shared" si="5"/>
        <v>3031.6695287586617</v>
      </c>
      <c r="AY70" s="32">
        <f t="shared" si="5"/>
        <v>308.26243368539588</v>
      </c>
      <c r="AZ70" s="32">
        <f t="shared" si="5"/>
        <v>188.11927888940943</v>
      </c>
      <c r="BA70" s="32">
        <f t="shared" si="5"/>
        <v>35747.197701640267</v>
      </c>
      <c r="BB70" s="32">
        <f t="shared" si="29"/>
        <v>1077.8057174400342</v>
      </c>
      <c r="BC70" s="32"/>
    </row>
    <row r="71" spans="1:55" x14ac:dyDescent="0.25">
      <c r="A71" s="29">
        <v>61</v>
      </c>
      <c r="B71" s="32">
        <f t="shared" si="7"/>
        <v>688333.33333333221</v>
      </c>
      <c r="C71" s="32">
        <f t="shared" si="26"/>
        <v>11666.666666666666</v>
      </c>
      <c r="D71" s="32">
        <f t="shared" si="27"/>
        <v>7974.1666666666524</v>
      </c>
      <c r="E71" s="32"/>
      <c r="F71" s="32">
        <f t="shared" si="8"/>
        <v>0</v>
      </c>
      <c r="G71" s="32"/>
      <c r="H71" s="32"/>
      <c r="I71" s="32"/>
      <c r="J71" s="32"/>
      <c r="K71" s="32"/>
      <c r="L71" s="32">
        <f t="shared" si="9"/>
        <v>19640.833333333318</v>
      </c>
      <c r="M71" s="32">
        <f t="shared" si="10"/>
        <v>19640.833333333318</v>
      </c>
      <c r="N71" s="80">
        <v>46054</v>
      </c>
      <c r="O71" s="39">
        <f t="shared" si="0"/>
        <v>0.49166666666666586</v>
      </c>
      <c r="P71" s="39">
        <f t="shared" si="28"/>
        <v>0.5075915316331574</v>
      </c>
      <c r="Q71" s="39">
        <f t="shared" si="11"/>
        <v>0.47947139632115804</v>
      </c>
      <c r="R71" s="39">
        <f t="shared" si="16"/>
        <v>2.1302656421144247E-3</v>
      </c>
      <c r="S71" s="39">
        <f t="shared" si="22"/>
        <v>2.1654782348276154E-4</v>
      </c>
      <c r="T71" s="39">
        <f t="shared" si="20"/>
        <v>1.3211247157945537E-4</v>
      </c>
      <c r="U71" s="39">
        <f t="shared" si="23"/>
        <v>2.5641209374822713E-2</v>
      </c>
      <c r="V71" s="12"/>
      <c r="W71" s="32">
        <f t="shared" si="17"/>
        <v>674730.45116166852</v>
      </c>
      <c r="X71" s="32">
        <f t="shared" si="2"/>
        <v>35897.6931247518</v>
      </c>
      <c r="Y71" s="32">
        <f t="shared" si="3"/>
        <v>710628.14428642031</v>
      </c>
      <c r="Z71" s="32">
        <f t="shared" si="4"/>
        <v>108477.09226846693</v>
      </c>
      <c r="AB71" s="32">
        <f t="shared" si="21"/>
        <v>6977.2177058333309</v>
      </c>
      <c r="AC71" s="32">
        <f t="shared" si="12"/>
        <v>-6099.3234516977545</v>
      </c>
      <c r="AD71" s="32">
        <f t="shared" si="18"/>
        <v>0</v>
      </c>
      <c r="AE71" s="59">
        <f t="shared" si="19"/>
        <v>0</v>
      </c>
      <c r="AF71" s="32">
        <f t="shared" si="24"/>
        <v>1094.5247141374275</v>
      </c>
      <c r="AG71" s="40">
        <f>IF(A71&gt;$D$6,"",SUM($AB$10:AE71)/($Y$10+Y71)*2/A71*12)</f>
        <v>4.6856806701836493E-2</v>
      </c>
      <c r="AH71" s="40">
        <f>IF(A71&gt;$D$6,"",SUM($AF$10:AF71)/($Y$10+Y71)*2/A71*12)</f>
        <v>-2.0221236899412794E-2</v>
      </c>
      <c r="AI71" s="32">
        <f t="shared" si="25"/>
        <v>18405.053752419495</v>
      </c>
      <c r="AQ71" s="32">
        <f>SUM(AB$10:AB71)</f>
        <v>635648.82657177188</v>
      </c>
      <c r="AR71" s="32">
        <f>SUM(AC$10:AC71)</f>
        <v>-562723.62395291624</v>
      </c>
      <c r="AS71" s="32">
        <f>SUM(AD$10:AD71)</f>
        <v>13860.000000000002</v>
      </c>
      <c r="AT71" s="32">
        <f>SUM(AE$10:AE71)</f>
        <v>164578.75544586789</v>
      </c>
      <c r="AU71" s="32">
        <f>SUM(AF$10:AF71)</f>
        <v>-108477.09226846693</v>
      </c>
      <c r="AW71" s="32">
        <f t="shared" si="13"/>
        <v>671259.95484962128</v>
      </c>
      <c r="AX71" s="32">
        <f t="shared" si="5"/>
        <v>2982.3718989601944</v>
      </c>
      <c r="AY71" s="32">
        <f t="shared" si="5"/>
        <v>303.16695287586617</v>
      </c>
      <c r="AZ71" s="32">
        <f t="shared" si="5"/>
        <v>184.95746021123753</v>
      </c>
      <c r="BA71" s="32">
        <f t="shared" si="5"/>
        <v>35897.6931247518</v>
      </c>
      <c r="BB71" s="32">
        <f t="shared" si="29"/>
        <v>996.94896083332151</v>
      </c>
      <c r="BC71" s="32"/>
    </row>
    <row r="72" spans="1:55" x14ac:dyDescent="0.25">
      <c r="A72" s="29">
        <v>62</v>
      </c>
      <c r="B72" s="32">
        <f t="shared" si="7"/>
        <v>676666.66666666558</v>
      </c>
      <c r="C72" s="32">
        <f t="shared" si="26"/>
        <v>11666.666666666666</v>
      </c>
      <c r="D72" s="32">
        <f t="shared" si="27"/>
        <v>7841.263888888876</v>
      </c>
      <c r="E72" s="32"/>
      <c r="F72" s="32">
        <f t="shared" si="8"/>
        <v>0</v>
      </c>
      <c r="G72" s="32"/>
      <c r="H72" s="32"/>
      <c r="I72" s="32"/>
      <c r="J72" s="32"/>
      <c r="K72" s="32"/>
      <c r="L72" s="32">
        <f t="shared" si="9"/>
        <v>19507.93055555554</v>
      </c>
      <c r="M72" s="32">
        <f t="shared" si="10"/>
        <v>19507.93055555554</v>
      </c>
      <c r="N72" s="80">
        <v>46082</v>
      </c>
      <c r="O72" s="39">
        <f t="shared" si="0"/>
        <v>0.48333333333333256</v>
      </c>
      <c r="P72" s="39">
        <f t="shared" si="28"/>
        <v>0.49943048625989017</v>
      </c>
      <c r="Q72" s="39">
        <f t="shared" si="11"/>
        <v>0.47124445172382901</v>
      </c>
      <c r="R72" s="39">
        <f t="shared" si="16"/>
        <v>2.0961799256737222E-3</v>
      </c>
      <c r="S72" s="39">
        <f t="shared" si="22"/>
        <v>2.1302656421144246E-4</v>
      </c>
      <c r="T72" s="39">
        <f t="shared" si="20"/>
        <v>1.2992869408965692E-4</v>
      </c>
      <c r="U72" s="39">
        <f t="shared" si="23"/>
        <v>2.5746899352086277E-2</v>
      </c>
      <c r="V72" s="12"/>
      <c r="W72" s="32">
        <f t="shared" si="17"/>
        <v>663157.02167092543</v>
      </c>
      <c r="X72" s="32">
        <f t="shared" si="2"/>
        <v>36045.659092920789</v>
      </c>
      <c r="Y72" s="32">
        <f t="shared" si="3"/>
        <v>699202.68076384626</v>
      </c>
      <c r="Z72" s="32">
        <f t="shared" si="4"/>
        <v>107381.03719146996</v>
      </c>
      <c r="AB72" s="32">
        <f t="shared" si="21"/>
        <v>6859.5040675711871</v>
      </c>
      <c r="AC72" s="32">
        <f t="shared" si="12"/>
        <v>-5996.4208930121204</v>
      </c>
      <c r="AD72" s="32">
        <f t="shared" si="18"/>
        <v>0</v>
      </c>
      <c r="AE72" s="59">
        <f t="shared" si="19"/>
        <v>0</v>
      </c>
      <c r="AF72" s="32">
        <f t="shared" si="24"/>
        <v>1096.0550769969705</v>
      </c>
      <c r="AG72" s="40">
        <f>IF(A72&gt;$D$6,"",SUM($AB$10:AE72)/($Y$10+Y72)*2/A72*12)</f>
        <v>4.6511122971976217E-2</v>
      </c>
      <c r="AH72" s="40">
        <f>IF(A72&gt;$D$6,"",SUM($AF$10:AF72)/($Y$10+Y72)*2/A72*12)</f>
        <v>-1.9801257633326935E-2</v>
      </c>
      <c r="AI72" s="32">
        <f t="shared" si="25"/>
        <v>18284.967590145236</v>
      </c>
      <c r="AQ72" s="32">
        <f>SUM(AB$10:AB72)</f>
        <v>642508.33063934301</v>
      </c>
      <c r="AR72" s="32">
        <f>SUM(AC$10:AC72)</f>
        <v>-568720.04484592832</v>
      </c>
      <c r="AS72" s="32">
        <f>SUM(AD$10:AD72)</f>
        <v>13860.000000000002</v>
      </c>
      <c r="AT72" s="32">
        <f>SUM(AE$10:AE72)</f>
        <v>164578.75544586789</v>
      </c>
      <c r="AU72" s="32">
        <f>SUM(AF$10:AF72)</f>
        <v>-107381.03719146996</v>
      </c>
      <c r="AW72" s="32">
        <f t="shared" si="13"/>
        <v>659742.23241336062</v>
      </c>
      <c r="AX72" s="32">
        <f t="shared" si="5"/>
        <v>2934.651895943211</v>
      </c>
      <c r="AY72" s="32">
        <f t="shared" si="5"/>
        <v>298.23718989601946</v>
      </c>
      <c r="AZ72" s="32">
        <f t="shared" si="5"/>
        <v>181.9001717255197</v>
      </c>
      <c r="BA72" s="32">
        <f t="shared" si="5"/>
        <v>36045.659092920789</v>
      </c>
      <c r="BB72" s="32">
        <f t="shared" si="29"/>
        <v>981.75982131768887</v>
      </c>
      <c r="BC72" s="32"/>
    </row>
    <row r="73" spans="1:55" x14ac:dyDescent="0.25">
      <c r="A73" s="29">
        <v>63</v>
      </c>
      <c r="B73" s="32">
        <f t="shared" si="7"/>
        <v>664999.99999999895</v>
      </c>
      <c r="C73" s="32">
        <f t="shared" si="26"/>
        <v>11666.666666666666</v>
      </c>
      <c r="D73" s="32">
        <f t="shared" si="27"/>
        <v>7708.3611111110986</v>
      </c>
      <c r="E73" s="32"/>
      <c r="F73" s="32">
        <f t="shared" si="8"/>
        <v>0</v>
      </c>
      <c r="G73" s="32"/>
      <c r="H73" s="32"/>
      <c r="I73" s="32"/>
      <c r="J73" s="32"/>
      <c r="K73" s="32"/>
      <c r="L73" s="32">
        <f t="shared" si="9"/>
        <v>19375.027777777766</v>
      </c>
      <c r="M73" s="32">
        <f t="shared" si="10"/>
        <v>19375.027777777766</v>
      </c>
      <c r="N73" s="80">
        <v>46113</v>
      </c>
      <c r="O73" s="39">
        <f t="shared" si="0"/>
        <v>0.47499999999999926</v>
      </c>
      <c r="P73" s="39">
        <f t="shared" si="28"/>
        <v>0.4912711378112446</v>
      </c>
      <c r="Q73" s="39">
        <f t="shared" si="11"/>
        <v>0.46301969373004503</v>
      </c>
      <c r="R73" s="39">
        <f t="shared" si="16"/>
        <v>2.0631678427473609E-3</v>
      </c>
      <c r="S73" s="39">
        <f t="shared" si="22"/>
        <v>2.0961799256737226E-4</v>
      </c>
      <c r="T73" s="39">
        <f t="shared" si="20"/>
        <v>1.2781593852686547E-4</v>
      </c>
      <c r="U73" s="39">
        <f t="shared" si="23"/>
        <v>2.5850842307358003E-2</v>
      </c>
      <c r="V73" s="12"/>
      <c r="W73" s="32">
        <f t="shared" si="17"/>
        <v>651588.41370544117</v>
      </c>
      <c r="X73" s="32">
        <f t="shared" si="2"/>
        <v>36191.179230301204</v>
      </c>
      <c r="Y73" s="32">
        <f t="shared" si="3"/>
        <v>687779.59293574234</v>
      </c>
      <c r="Z73" s="32">
        <f t="shared" si="4"/>
        <v>106283.50404410444</v>
      </c>
      <c r="AB73" s="32">
        <f t="shared" si="21"/>
        <v>6741.8348896953185</v>
      </c>
      <c r="AC73" s="32">
        <f t="shared" si="12"/>
        <v>-5893.5572005749127</v>
      </c>
      <c r="AD73" s="32">
        <f t="shared" si="18"/>
        <v>0</v>
      </c>
      <c r="AE73" s="59">
        <f t="shared" si="19"/>
        <v>0</v>
      </c>
      <c r="AF73" s="32">
        <f t="shared" si="24"/>
        <v>1097.5331473655242</v>
      </c>
      <c r="AG73" s="40">
        <f>IF(A73&gt;$D$6,"",SUM($AB$10:AE73)/($Y$10+Y73)*2/A73*12)</f>
        <v>4.6178076283661419E-2</v>
      </c>
      <c r="AH73" s="40">
        <f>IF(A73&gt;$D$6,"",SUM($AF$10:AF73)/($Y$10+Y73)*2/A73*12)</f>
        <v>-1.9393308593762926E-2</v>
      </c>
      <c r="AI73" s="32">
        <f t="shared" si="25"/>
        <v>18164.922717799236</v>
      </c>
      <c r="AQ73" s="32">
        <f>SUM(AB$10:AB73)</f>
        <v>649250.16552903829</v>
      </c>
      <c r="AR73" s="32">
        <f>SUM(AC$10:AC73)</f>
        <v>-574613.60204650322</v>
      </c>
      <c r="AS73" s="32">
        <f>SUM(AD$10:AD73)</f>
        <v>13860.000000000002</v>
      </c>
      <c r="AT73" s="32">
        <f>SUM(AE$10:AE73)</f>
        <v>164578.75544586789</v>
      </c>
      <c r="AU73" s="32">
        <f>SUM(AF$10:AF73)</f>
        <v>-106283.50404410444</v>
      </c>
      <c r="AW73" s="32">
        <f t="shared" si="13"/>
        <v>648227.57122206304</v>
      </c>
      <c r="AX73" s="32">
        <f t="shared" si="5"/>
        <v>2888.4349798463054</v>
      </c>
      <c r="AY73" s="32">
        <f t="shared" si="5"/>
        <v>293.46518959432115</v>
      </c>
      <c r="AZ73" s="32">
        <f t="shared" si="5"/>
        <v>178.94231393761166</v>
      </c>
      <c r="BA73" s="32">
        <f t="shared" ref="BA73:BA136" si="30">U73*$D$3</f>
        <v>36191.179230301204</v>
      </c>
      <c r="BB73" s="32">
        <f t="shared" si="29"/>
        <v>966.52622141578013</v>
      </c>
      <c r="BC73" s="32"/>
    </row>
    <row r="74" spans="1:55" x14ac:dyDescent="0.25">
      <c r="A74" s="29">
        <v>64</v>
      </c>
      <c r="B74" s="32">
        <f t="shared" si="7"/>
        <v>653333.33333333232</v>
      </c>
      <c r="C74" s="32">
        <f t="shared" si="26"/>
        <v>11666.666666666666</v>
      </c>
      <c r="D74" s="32">
        <f t="shared" si="27"/>
        <v>7575.4583333333212</v>
      </c>
      <c r="E74" s="32"/>
      <c r="F74" s="32">
        <f t="shared" si="8"/>
        <v>0</v>
      </c>
      <c r="G74" s="32"/>
      <c r="H74" s="32"/>
      <c r="I74" s="32"/>
      <c r="J74" s="32"/>
      <c r="K74" s="32"/>
      <c r="L74" s="32">
        <f t="shared" ref="L74:L137" si="31">SUM(C74:I74)</f>
        <v>19242.124999999985</v>
      </c>
      <c r="M74" s="32">
        <f t="shared" ref="M74:M137" si="32">SUM(C74:F74)+G74*$J$2+H74*$J$4+J74</f>
        <v>19242.124999999985</v>
      </c>
      <c r="N74" s="80">
        <v>46143</v>
      </c>
      <c r="O74" s="39">
        <f t="shared" ref="O74:O137" si="33">B74/$D$3</f>
        <v>0.46666666666666595</v>
      </c>
      <c r="P74" s="39">
        <f t="shared" si="28"/>
        <v>0.48311348947487187</v>
      </c>
      <c r="Q74" s="39">
        <f t="shared" si="11"/>
        <v>0.45479712738408234</v>
      </c>
      <c r="R74" s="39">
        <f t="shared" si="16"/>
        <v>2.0311794527948495E-3</v>
      </c>
      <c r="S74" s="39">
        <f t="shared" si="22"/>
        <v>2.0631678427473609E-4</v>
      </c>
      <c r="T74" s="39">
        <f t="shared" si="20"/>
        <v>1.2577079554042334E-4</v>
      </c>
      <c r="U74" s="39">
        <f t="shared" si="23"/>
        <v>2.5953095058179495E-2</v>
      </c>
      <c r="V74" s="12"/>
      <c r="W74" s="32">
        <f t="shared" si="17"/>
        <v>640024.55218336929</v>
      </c>
      <c r="X74" s="32">
        <f t="shared" ref="X74:X137" si="34">U74*$D$3</f>
        <v>36334.333081451296</v>
      </c>
      <c r="Y74" s="32">
        <f t="shared" ref="Y74:Y137" si="35">X74+W74</f>
        <v>676358.88526482054</v>
      </c>
      <c r="Z74" s="32">
        <f t="shared" ref="Z74:Z137" si="36">(Q74*$X$2+R74*$X$3+S74*$X$4+T74*$X$5+U74*$X$6)*$D$3</f>
        <v>105184.54303480765</v>
      </c>
      <c r="AB74" s="32">
        <f t="shared" si="21"/>
        <v>6624.2096126239094</v>
      </c>
      <c r="AC74" s="32">
        <f t="shared" si="12"/>
        <v>-5790.7318852125609</v>
      </c>
      <c r="AD74" s="32">
        <f t="shared" si="18"/>
        <v>0</v>
      </c>
      <c r="AE74" s="59">
        <f t="shared" si="19"/>
        <v>0</v>
      </c>
      <c r="AF74" s="32">
        <f t="shared" si="24"/>
        <v>1098.9610092967923</v>
      </c>
      <c r="AG74" s="40">
        <f>IF(A74&gt;$D$6,"",SUM($AB$10:AE74)/($Y$10+Y74)*2/A74*12)</f>
        <v>4.5857100822811997E-2</v>
      </c>
      <c r="AH74" s="40">
        <f>IF(A74&gt;$D$6,"",SUM($AF$10:AF74)/($Y$10+Y74)*2/A74*12)</f>
        <v>-1.8996814046923358E-2</v>
      </c>
      <c r="AI74" s="32">
        <f t="shared" si="25"/>
        <v>18044.917283545718</v>
      </c>
      <c r="AQ74" s="32">
        <f>SUM(AB$10:AB74)</f>
        <v>655874.3751416622</v>
      </c>
      <c r="AR74" s="32">
        <f>SUM(AC$10:AC74)</f>
        <v>-580404.33393171581</v>
      </c>
      <c r="AS74" s="32">
        <f>SUM(AD$10:AD74)</f>
        <v>13860.000000000002</v>
      </c>
      <c r="AT74" s="32">
        <f>SUM(AE$10:AE74)</f>
        <v>164578.75544586789</v>
      </c>
      <c r="AU74" s="32">
        <f>SUM(AF$10:AF74)</f>
        <v>-105184.54303480765</v>
      </c>
      <c r="AW74" s="32">
        <f t="shared" si="13"/>
        <v>636715.97833771526</v>
      </c>
      <c r="AX74" s="32">
        <f t="shared" si="13"/>
        <v>2843.6512339127894</v>
      </c>
      <c r="AY74" s="32">
        <f t="shared" si="13"/>
        <v>288.84349798463052</v>
      </c>
      <c r="AZ74" s="32">
        <f t="shared" si="13"/>
        <v>176.07911375659268</v>
      </c>
      <c r="BA74" s="32">
        <f t="shared" si="30"/>
        <v>36334.333081451296</v>
      </c>
      <c r="BB74" s="32">
        <f t="shared" si="29"/>
        <v>951.24872070941183</v>
      </c>
      <c r="BC74" s="32"/>
    </row>
    <row r="75" spans="1:55" x14ac:dyDescent="0.25">
      <c r="A75" s="29">
        <v>65</v>
      </c>
      <c r="B75" s="32">
        <f t="shared" ref="B75:B138" si="37">B74-C75</f>
        <v>641666.6666666657</v>
      </c>
      <c r="C75" s="32">
        <f t="shared" si="26"/>
        <v>11666.666666666666</v>
      </c>
      <c r="D75" s="32">
        <f t="shared" si="27"/>
        <v>7442.5555555555438</v>
      </c>
      <c r="E75" s="32"/>
      <c r="F75" s="32">
        <f t="shared" ref="F75:F138" si="38">IF(B75&gt;0,$D$3*$G$4,0)</f>
        <v>0</v>
      </c>
      <c r="G75" s="32"/>
      <c r="H75" s="32"/>
      <c r="I75" s="32"/>
      <c r="J75" s="32"/>
      <c r="K75" s="32"/>
      <c r="L75" s="32">
        <f t="shared" si="31"/>
        <v>19109.222222222212</v>
      </c>
      <c r="M75" s="32">
        <f t="shared" si="32"/>
        <v>19109.222222222212</v>
      </c>
      <c r="N75" s="80">
        <v>46174</v>
      </c>
      <c r="O75" s="39">
        <f t="shared" si="33"/>
        <v>0.45833333333333265</v>
      </c>
      <c r="P75" s="39">
        <f t="shared" si="28"/>
        <v>0.47495754537193591</v>
      </c>
      <c r="Q75" s="39">
        <f t="shared" ref="Q75:Q138" si="39">IFERROR((Q74+R74*(1-$T$3)+S74*(1-$T$4)+T74*(1-$T$5))*(O75/O74)-R75,0)</f>
        <v>0.44657675779609479</v>
      </c>
      <c r="R75" s="39">
        <f t="shared" si="16"/>
        <v>2.000167865384908E-3</v>
      </c>
      <c r="S75" s="39">
        <f t="shared" si="22"/>
        <v>2.0311794527948495E-4</v>
      </c>
      <c r="T75" s="39">
        <f t="shared" si="20"/>
        <v>1.2379007056484165E-4</v>
      </c>
      <c r="U75" s="39">
        <f t="shared" si="23"/>
        <v>2.6053711694611834E-2</v>
      </c>
      <c r="V75" s="12"/>
      <c r="W75" s="32">
        <f t="shared" si="17"/>
        <v>628465.36714825372</v>
      </c>
      <c r="X75" s="32">
        <f t="shared" si="34"/>
        <v>36475.196372456565</v>
      </c>
      <c r="Y75" s="32">
        <f t="shared" si="35"/>
        <v>664940.56352071033</v>
      </c>
      <c r="Z75" s="32">
        <f t="shared" si="36"/>
        <v>104084.20241322104</v>
      </c>
      <c r="AB75" s="32">
        <f t="shared" si="21"/>
        <v>6506.6277152368975</v>
      </c>
      <c r="AC75" s="32">
        <f t="shared" ref="AC75:AC138" si="40">-(Q74*(1-$X$2)+R74*(1-$X$3)+S74*(1-$X$4)+T74*(1-$X$5)+U74*(1-$X$6))*$D$3*$AD$2/12</f>
        <v>-5687.9444913738798</v>
      </c>
      <c r="AD75" s="32">
        <f t="shared" si="18"/>
        <v>0</v>
      </c>
      <c r="AE75" s="59">
        <f t="shared" si="19"/>
        <v>0</v>
      </c>
      <c r="AF75" s="32">
        <f t="shared" si="24"/>
        <v>1100.3406215866125</v>
      </c>
      <c r="AG75" s="40">
        <f>IF(A75&gt;$D$6,"",SUM($AB$10:AE75)/($Y$10+Y75)*2/A75*12)</f>
        <v>4.5547666117725163E-2</v>
      </c>
      <c r="AH75" s="40">
        <f>IF(A75&gt;$D$6,"",SUM($AF$10:AF75)/($Y$10+Y75)*2/A75*12)</f>
        <v>-1.8611233078922099E-2</v>
      </c>
      <c r="AI75" s="32">
        <f t="shared" si="25"/>
        <v>17924.949459347099</v>
      </c>
      <c r="AQ75" s="32">
        <f>SUM(AB$10:AB75)</f>
        <v>662381.00285689905</v>
      </c>
      <c r="AR75" s="32">
        <f>SUM(AC$10:AC75)</f>
        <v>-586092.27842308965</v>
      </c>
      <c r="AS75" s="32">
        <f>SUM(AD$10:AD75)</f>
        <v>13860.000000000002</v>
      </c>
      <c r="AT75" s="32">
        <f>SUM(AE$10:AE75)</f>
        <v>164578.75544586789</v>
      </c>
      <c r="AU75" s="32">
        <f>SUM(AF$10:AF75)</f>
        <v>-104084.20241322104</v>
      </c>
      <c r="AW75" s="32">
        <f t="shared" ref="AW75:BA138" si="41">Q75*$D$3</f>
        <v>625207.46091453265</v>
      </c>
      <c r="AX75" s="32">
        <f t="shared" si="41"/>
        <v>2800.2350115388713</v>
      </c>
      <c r="AY75" s="32">
        <f t="shared" si="41"/>
        <v>284.36512339127893</v>
      </c>
      <c r="AZ75" s="32">
        <f t="shared" si="41"/>
        <v>173.30609879077832</v>
      </c>
      <c r="BA75" s="32">
        <f t="shared" si="30"/>
        <v>36475.196372456565</v>
      </c>
      <c r="BB75" s="32">
        <f t="shared" si="29"/>
        <v>935.9278403186463</v>
      </c>
      <c r="BC75" s="32"/>
    </row>
    <row r="76" spans="1:55" x14ac:dyDescent="0.25">
      <c r="A76" s="29">
        <v>66</v>
      </c>
      <c r="B76" s="32">
        <f t="shared" si="37"/>
        <v>629999.99999999907</v>
      </c>
      <c r="C76" s="32">
        <f t="shared" si="26"/>
        <v>11666.666666666666</v>
      </c>
      <c r="D76" s="32">
        <f t="shared" si="27"/>
        <v>7309.6527777777665</v>
      </c>
      <c r="E76" s="32"/>
      <c r="F76" s="32">
        <f t="shared" si="38"/>
        <v>0</v>
      </c>
      <c r="G76" s="32"/>
      <c r="H76" s="32"/>
      <c r="I76" s="32"/>
      <c r="J76" s="32"/>
      <c r="K76" s="32"/>
      <c r="L76" s="32">
        <f t="shared" si="31"/>
        <v>18976.319444444431</v>
      </c>
      <c r="M76" s="32">
        <f t="shared" si="32"/>
        <v>18976.319444444431</v>
      </c>
      <c r="N76" s="80">
        <v>46204</v>
      </c>
      <c r="O76" s="39">
        <f t="shared" si="33"/>
        <v>0.44999999999999934</v>
      </c>
      <c r="P76" s="39">
        <f t="shared" si="28"/>
        <v>0.46680331057071461</v>
      </c>
      <c r="Q76" s="39">
        <f t="shared" si="39"/>
        <v>0.43835859025510576</v>
      </c>
      <c r="R76" s="39">
        <f t="shared" ref="R76:R139" si="42">IF(A76&gt;=$D$6,0,S77/$T$3)</f>
        <v>1.9700890108390015E-3</v>
      </c>
      <c r="S76" s="39">
        <f t="shared" si="22"/>
        <v>2.000167865384908E-4</v>
      </c>
      <c r="T76" s="39">
        <f t="shared" si="20"/>
        <v>1.2187076716769097E-4</v>
      </c>
      <c r="U76" s="39">
        <f t="shared" si="23"/>
        <v>2.6152743751063707E-2</v>
      </c>
      <c r="V76" s="12"/>
      <c r="W76" s="32">
        <f t="shared" ref="W76:W139" si="43">SUM(Q76:T76)*$D$3</f>
        <v>616910.79354751133</v>
      </c>
      <c r="X76" s="32">
        <f t="shared" si="34"/>
        <v>36613.84125148919</v>
      </c>
      <c r="Y76" s="32">
        <f t="shared" si="35"/>
        <v>653524.63479900057</v>
      </c>
      <c r="Z76" s="32">
        <f t="shared" si="36"/>
        <v>102982.52858751445</v>
      </c>
      <c r="AB76" s="32">
        <f t="shared" si="21"/>
        <v>6389.0887136161473</v>
      </c>
      <c r="AC76" s="32">
        <f t="shared" si="40"/>
        <v>-5585.1945960287458</v>
      </c>
      <c r="AD76" s="32">
        <f t="shared" ref="AD76:AD139" si="44">IFERROR((E76+F76)*(Q76*(1-$X$2)+R76*(1-$X$3)+S76*(1-$X$4)+T76*(1-$X$5)+U76*(1-$X$6))/O76,0)</f>
        <v>0</v>
      </c>
      <c r="AE76" s="59">
        <f t="shared" ref="AE76:AE139" si="45">IFERROR((G76*$J$2+H76*$J$4+J76)*(Q76*(1-$X$2)+R76*(1-$X$3)+S76*(1-$X$4)+T76*(1-$X$5)+U76*(1-$X$6))/O76,0)</f>
        <v>0</v>
      </c>
      <c r="AF76" s="32">
        <f t="shared" si="24"/>
        <v>1101.6738257065881</v>
      </c>
      <c r="AG76" s="40">
        <f>IF(A76&gt;$D$6,"",SUM($AB$10:AE76)/($Y$10+Y76)*2/A76*12)</f>
        <v>4.5249274374769846E-2</v>
      </c>
      <c r="AH76" s="40">
        <f>IF(A76&gt;$D$6,"",SUM($AF$10:AF76)/($Y$10+Y76)*2/A76*12)</f>
        <v>-1.823605696228088E-2</v>
      </c>
      <c r="AI76" s="32">
        <f t="shared" si="25"/>
        <v>17805.017435325906</v>
      </c>
      <c r="AQ76" s="32">
        <f>SUM(AB$10:AB76)</f>
        <v>668770.09157051519</v>
      </c>
      <c r="AR76" s="32">
        <f>SUM(AC$10:AC76)</f>
        <v>-591677.47301911842</v>
      </c>
      <c r="AS76" s="32">
        <f>SUM(AD$10:AD76)</f>
        <v>13860.000000000002</v>
      </c>
      <c r="AT76" s="32">
        <f>SUM(AE$10:AE76)</f>
        <v>164578.75544586789</v>
      </c>
      <c r="AU76" s="32">
        <f>SUM(AF$10:AF76)</f>
        <v>-102982.52858751445</v>
      </c>
      <c r="AW76" s="32">
        <f t="shared" si="41"/>
        <v>613702.02635714808</v>
      </c>
      <c r="AX76" s="32">
        <f t="shared" si="41"/>
        <v>2758.1246151746022</v>
      </c>
      <c r="AY76" s="32">
        <f t="shared" si="41"/>
        <v>280.02350115388714</v>
      </c>
      <c r="AZ76" s="32">
        <f t="shared" si="41"/>
        <v>170.61907403476735</v>
      </c>
      <c r="BA76" s="32">
        <f t="shared" si="30"/>
        <v>36613.84125148919</v>
      </c>
      <c r="BB76" s="32">
        <f t="shared" si="29"/>
        <v>920.56406416161917</v>
      </c>
      <c r="BC76" s="32"/>
    </row>
    <row r="77" spans="1:55" x14ac:dyDescent="0.25">
      <c r="A77" s="29">
        <v>67</v>
      </c>
      <c r="B77" s="32">
        <f t="shared" si="37"/>
        <v>618333.33333333244</v>
      </c>
      <c r="C77" s="32">
        <f t="shared" si="26"/>
        <v>11666.666666666666</v>
      </c>
      <c r="D77" s="32">
        <f t="shared" si="27"/>
        <v>7176.7499999999891</v>
      </c>
      <c r="E77" s="32"/>
      <c r="F77" s="32">
        <f t="shared" si="38"/>
        <v>0</v>
      </c>
      <c r="G77" s="32"/>
      <c r="H77" s="32"/>
      <c r="I77" s="32"/>
      <c r="J77" s="32"/>
      <c r="K77" s="32"/>
      <c r="L77" s="32">
        <f t="shared" si="31"/>
        <v>18843.416666666657</v>
      </c>
      <c r="M77" s="32">
        <f t="shared" si="32"/>
        <v>18843.416666666657</v>
      </c>
      <c r="N77" s="80">
        <v>46235</v>
      </c>
      <c r="O77" s="39">
        <f t="shared" si="33"/>
        <v>0.44166666666666604</v>
      </c>
      <c r="P77" s="39">
        <f t="shared" si="28"/>
        <v>0.45865079110343848</v>
      </c>
      <c r="Q77" s="39">
        <f t="shared" si="39"/>
        <v>0.43014263033437428</v>
      </c>
      <c r="R77" s="39">
        <f t="shared" si="42"/>
        <v>1.940901431259397E-3</v>
      </c>
      <c r="S77" s="39">
        <f t="shared" si="22"/>
        <v>1.9700890108390019E-4</v>
      </c>
      <c r="T77" s="39">
        <f t="shared" ref="T77:T140" si="46">IF(A77&gt;=$D$6,0,(U78-U77)/$T$5)</f>
        <v>1.2001007192309447E-4</v>
      </c>
      <c r="U77" s="39">
        <f t="shared" si="23"/>
        <v>2.625024036479786E-2</v>
      </c>
      <c r="V77" s="12"/>
      <c r="W77" s="32">
        <f t="shared" si="43"/>
        <v>605360.77103409695</v>
      </c>
      <c r="X77" s="32">
        <f t="shared" si="34"/>
        <v>36750.336510717003</v>
      </c>
      <c r="Y77" s="32">
        <f t="shared" si="35"/>
        <v>642111.107544814</v>
      </c>
      <c r="Z77" s="32">
        <f t="shared" si="36"/>
        <v>101879.56623445766</v>
      </c>
      <c r="AB77" s="32">
        <f t="shared" ref="AB77:AB140" si="47">IFERROR(D77/O76*(Q76*(1-$X$2)+R76*(1-$X$3)+S76*(1-$X$4)+T76*(1-$X$5)+U76*(1-$X$6)),0)</f>
        <v>6271.5921599258445</v>
      </c>
      <c r="AC77" s="32">
        <f t="shared" si="40"/>
        <v>-5482.4818076893816</v>
      </c>
      <c r="AD77" s="32">
        <f t="shared" si="44"/>
        <v>0</v>
      </c>
      <c r="AE77" s="59">
        <f t="shared" si="45"/>
        <v>0</v>
      </c>
      <c r="AF77" s="32">
        <f t="shared" si="24"/>
        <v>1102.9623530567915</v>
      </c>
      <c r="AG77" s="40">
        <f>IF(A77&gt;$D$6,"",SUM($AB$10:AE77)/($Y$10+Y77)*2/A77*12)</f>
        <v>4.496145805293749E-2</v>
      </c>
      <c r="AH77" s="40">
        <f>IF(A77&gt;$D$6,"",SUM($AF$10:AF77)/($Y$10+Y77)*2/A77*12)</f>
        <v>-1.7870806757122718E-2</v>
      </c>
      <c r="AI77" s="32">
        <f t="shared" si="25"/>
        <v>17685.119414112414</v>
      </c>
      <c r="AQ77" s="32">
        <f>SUM(AB$10:AB77)</f>
        <v>675041.68373044103</v>
      </c>
      <c r="AR77" s="32">
        <f>SUM(AC$10:AC77)</f>
        <v>-597159.95482680784</v>
      </c>
      <c r="AS77" s="32">
        <f>SUM(AD$10:AD77)</f>
        <v>13860.000000000002</v>
      </c>
      <c r="AT77" s="32">
        <f>SUM(AE$10:AE77)</f>
        <v>164578.75544586789</v>
      </c>
      <c r="AU77" s="32">
        <f>SUM(AF$10:AF77)</f>
        <v>-101879.56623445766</v>
      </c>
      <c r="AW77" s="32">
        <f t="shared" si="41"/>
        <v>602199.68246812397</v>
      </c>
      <c r="AX77" s="32">
        <f t="shared" si="41"/>
        <v>2717.2620037631559</v>
      </c>
      <c r="AY77" s="32">
        <f t="shared" si="41"/>
        <v>275.81246151746024</v>
      </c>
      <c r="AZ77" s="32">
        <f t="shared" si="41"/>
        <v>168.01410069233225</v>
      </c>
      <c r="BA77" s="32">
        <f t="shared" si="30"/>
        <v>36750.336510717003</v>
      </c>
      <c r="BB77" s="32">
        <f t="shared" si="29"/>
        <v>905.15784007414459</v>
      </c>
      <c r="BC77" s="32"/>
    </row>
    <row r="78" spans="1:55" x14ac:dyDescent="0.25">
      <c r="A78" s="29">
        <v>68</v>
      </c>
      <c r="B78" s="32">
        <f t="shared" si="37"/>
        <v>606666.66666666581</v>
      </c>
      <c r="C78" s="32">
        <f t="shared" si="26"/>
        <v>11666.666666666666</v>
      </c>
      <c r="D78" s="32">
        <f t="shared" si="27"/>
        <v>7043.8472222222117</v>
      </c>
      <c r="E78" s="32"/>
      <c r="F78" s="32">
        <f t="shared" si="38"/>
        <v>0</v>
      </c>
      <c r="G78" s="32"/>
      <c r="H78" s="32"/>
      <c r="I78" s="32"/>
      <c r="J78" s="32"/>
      <c r="K78" s="32"/>
      <c r="L78" s="32">
        <f t="shared" si="31"/>
        <v>18710.513888888876</v>
      </c>
      <c r="M78" s="32">
        <f t="shared" si="32"/>
        <v>18710.513888888876</v>
      </c>
      <c r="N78" s="80">
        <v>46266</v>
      </c>
      <c r="O78" s="39">
        <f t="shared" si="33"/>
        <v>0.43333333333333274</v>
      </c>
      <c r="P78" s="39">
        <f t="shared" si="28"/>
        <v>0.45049999398650786</v>
      </c>
      <c r="Q78" s="39">
        <f t="shared" si="39"/>
        <v>0.42192888399052447</v>
      </c>
      <c r="R78" s="39">
        <f t="shared" si="42"/>
        <v>1.9125660898707622E-3</v>
      </c>
      <c r="S78" s="39">
        <f t="shared" ref="S78:S141" si="48">IF(A78&gt;=$D$6,0,T79/$T$4)</f>
        <v>1.9409014312593971E-4</v>
      </c>
      <c r="T78" s="39">
        <f t="shared" si="46"/>
        <v>1.182053406503401E-4</v>
      </c>
      <c r="U78" s="39">
        <f t="shared" ref="U78:U141" si="49">IF($A78&gt;D$6,Q$4,IF($A78&lt;3,0,Q$4*LN($A78-2)/LN(D$6-2)))</f>
        <v>2.6346248422336335E-2</v>
      </c>
      <c r="V78" s="12"/>
      <c r="W78" s="32">
        <f t="shared" si="43"/>
        <v>593815.24378984014</v>
      </c>
      <c r="X78" s="32">
        <f t="shared" si="34"/>
        <v>36884.747791270871</v>
      </c>
      <c r="Y78" s="32">
        <f t="shared" si="35"/>
        <v>630699.99158111098</v>
      </c>
      <c r="Z78" s="32">
        <f t="shared" si="36"/>
        <v>100775.35840287017</v>
      </c>
      <c r="AB78" s="32">
        <f t="shared" si="47"/>
        <v>6154.1376414271417</v>
      </c>
      <c r="AC78" s="32">
        <f t="shared" si="40"/>
        <v>-5379.8057655489656</v>
      </c>
      <c r="AD78" s="32">
        <f t="shared" si="44"/>
        <v>0</v>
      </c>
      <c r="AE78" s="59">
        <f t="shared" si="45"/>
        <v>0</v>
      </c>
      <c r="AF78" s="32">
        <f t="shared" ref="AF78:AF141" si="50">-(Z78-Z77)</f>
        <v>1104.2078315874824</v>
      </c>
      <c r="AG78" s="40">
        <f>IF(A78&gt;$D$6,"",SUM($AB$10:AE78)/($Y$10+Y78)*2/A78*12)</f>
        <v>4.4683777652663056E-2</v>
      </c>
      <c r="AH78" s="40">
        <f>IF(A78&gt;$D$6,"",SUM($AF$10:AF78)/($Y$10+Y78)*2/A78*12)</f>
        <v>-1.7515031122968081E-2</v>
      </c>
      <c r="AI78" s="32">
        <f t="shared" ref="AI78:AI141" si="51">Y77-Y78+AB78+AD78+AE78</f>
        <v>17565.253605130165</v>
      </c>
      <c r="AQ78" s="32">
        <f>SUM(AB$10:AB78)</f>
        <v>681195.82137186814</v>
      </c>
      <c r="AR78" s="32">
        <f>SUM(AC$10:AC78)</f>
        <v>-602539.76059235679</v>
      </c>
      <c r="AS78" s="32">
        <f>SUM(AD$10:AD78)</f>
        <v>13860.000000000002</v>
      </c>
      <c r="AT78" s="32">
        <f>SUM(AE$10:AE78)</f>
        <v>164578.75544586789</v>
      </c>
      <c r="AU78" s="32">
        <f>SUM(AF$10:AF78)</f>
        <v>-100775.35840287017</v>
      </c>
      <c r="AW78" s="32">
        <f t="shared" si="41"/>
        <v>590700.4375867343</v>
      </c>
      <c r="AX78" s="32">
        <f t="shared" si="41"/>
        <v>2677.5925258190669</v>
      </c>
      <c r="AY78" s="32">
        <f t="shared" si="41"/>
        <v>271.7262003763156</v>
      </c>
      <c r="AZ78" s="32">
        <f t="shared" si="41"/>
        <v>165.48747691047615</v>
      </c>
      <c r="BA78" s="32">
        <f t="shared" si="30"/>
        <v>36884.747791270871</v>
      </c>
      <c r="BB78" s="32">
        <f t="shared" si="29"/>
        <v>889.70958079507</v>
      </c>
      <c r="BC78" s="32"/>
    </row>
    <row r="79" spans="1:55" x14ac:dyDescent="0.25">
      <c r="A79" s="29">
        <v>69</v>
      </c>
      <c r="B79" s="32">
        <f t="shared" si="37"/>
        <v>594999.99999999919</v>
      </c>
      <c r="C79" s="32">
        <f t="shared" si="26"/>
        <v>11666.666666666666</v>
      </c>
      <c r="D79" s="32">
        <f t="shared" si="27"/>
        <v>6910.9444444444343</v>
      </c>
      <c r="E79" s="32"/>
      <c r="F79" s="32">
        <f t="shared" si="38"/>
        <v>0</v>
      </c>
      <c r="G79" s="32"/>
      <c r="H79" s="32"/>
      <c r="I79" s="32"/>
      <c r="J79" s="32"/>
      <c r="K79" s="32"/>
      <c r="L79" s="32">
        <f t="shared" si="31"/>
        <v>18577.611111111102</v>
      </c>
      <c r="M79" s="32">
        <f t="shared" si="32"/>
        <v>18577.611111111102</v>
      </c>
      <c r="N79" s="80">
        <v>46296</v>
      </c>
      <c r="O79" s="39">
        <f t="shared" si="33"/>
        <v>0.42499999999999943</v>
      </c>
      <c r="P79" s="39">
        <f t="shared" si="28"/>
        <v>0.44235092724426189</v>
      </c>
      <c r="Q79" s="39">
        <f t="shared" si="39"/>
        <v>0.41371735765772566</v>
      </c>
      <c r="R79" s="39">
        <f t="shared" si="42"/>
        <v>1.885046196816997E-3</v>
      </c>
      <c r="S79" s="39">
        <f t="shared" si="48"/>
        <v>1.9125660898707623E-4</v>
      </c>
      <c r="T79" s="39">
        <f t="shared" si="46"/>
        <v>1.1645408587556381E-4</v>
      </c>
      <c r="U79" s="39">
        <f t="shared" si="49"/>
        <v>2.6440812694856607E-2</v>
      </c>
      <c r="V79" s="12"/>
      <c r="W79" s="32">
        <f t="shared" si="43"/>
        <v>582274.16036916745</v>
      </c>
      <c r="X79" s="32">
        <f t="shared" si="34"/>
        <v>37017.137772799251</v>
      </c>
      <c r="Y79" s="32">
        <f t="shared" si="35"/>
        <v>619291.29814196669</v>
      </c>
      <c r="Z79" s="32">
        <f t="shared" si="36"/>
        <v>99669.946611023144</v>
      </c>
      <c r="AB79" s="32">
        <f t="shared" si="47"/>
        <v>6036.7247796221272</v>
      </c>
      <c r="AC79" s="32">
        <f t="shared" si="40"/>
        <v>-5277.1661387333152</v>
      </c>
      <c r="AD79" s="32">
        <f t="shared" si="44"/>
        <v>0</v>
      </c>
      <c r="AE79" s="59">
        <f t="shared" si="45"/>
        <v>0</v>
      </c>
      <c r="AF79" s="32">
        <f t="shared" si="50"/>
        <v>1105.4117918470292</v>
      </c>
      <c r="AG79" s="40">
        <f>IF(A79&gt;$D$6,"",SUM($AB$10:AE79)/($Y$10+Y79)*2/A79*12)</f>
        <v>4.441581969717804E-2</v>
      </c>
      <c r="AH79" s="40">
        <f>IF(A79&gt;$D$6,"",SUM($AF$10:AF79)/($Y$10+Y79)*2/A79*12)</f>
        <v>-1.7168304319825918E-2</v>
      </c>
      <c r="AI79" s="32">
        <f t="shared" si="51"/>
        <v>17445.418218766419</v>
      </c>
      <c r="AQ79" s="32">
        <f>SUM(AB$10:AB79)</f>
        <v>687232.5461514903</v>
      </c>
      <c r="AR79" s="32">
        <f>SUM(AC$10:AC79)</f>
        <v>-607816.92673109006</v>
      </c>
      <c r="AS79" s="32">
        <f>SUM(AD$10:AD79)</f>
        <v>13860.000000000002</v>
      </c>
      <c r="AT79" s="32">
        <f>SUM(AE$10:AE79)</f>
        <v>164578.75544586789</v>
      </c>
      <c r="AU79" s="32">
        <f>SUM(AF$10:AF79)</f>
        <v>-99669.946611023144</v>
      </c>
      <c r="AW79" s="32">
        <f t="shared" si="41"/>
        <v>579204.3007208159</v>
      </c>
      <c r="AX79" s="32">
        <f t="shared" si="41"/>
        <v>2639.0646755437956</v>
      </c>
      <c r="AY79" s="32">
        <f t="shared" si="41"/>
        <v>267.75925258190671</v>
      </c>
      <c r="AZ79" s="32">
        <f t="shared" si="41"/>
        <v>163.03572022578933</v>
      </c>
      <c r="BA79" s="32">
        <f t="shared" si="30"/>
        <v>37017.137772799251</v>
      </c>
      <c r="BB79" s="32">
        <f t="shared" si="29"/>
        <v>874.2196648223071</v>
      </c>
      <c r="BC79" s="32"/>
    </row>
    <row r="80" spans="1:55" x14ac:dyDescent="0.25">
      <c r="A80" s="29">
        <v>70</v>
      </c>
      <c r="B80" s="32">
        <f t="shared" si="37"/>
        <v>583333.33333333256</v>
      </c>
      <c r="C80" s="32">
        <f t="shared" si="26"/>
        <v>11666.666666666666</v>
      </c>
      <c r="D80" s="32">
        <f t="shared" si="27"/>
        <v>6778.041666666657</v>
      </c>
      <c r="E80" s="32"/>
      <c r="F80" s="32">
        <f t="shared" si="38"/>
        <v>0</v>
      </c>
      <c r="G80" s="32"/>
      <c r="H80" s="32"/>
      <c r="I80" s="32"/>
      <c r="J80" s="32"/>
      <c r="K80" s="32"/>
      <c r="L80" s="32">
        <f t="shared" si="31"/>
        <v>18444.708333333321</v>
      </c>
      <c r="M80" s="32">
        <f t="shared" si="32"/>
        <v>18444.708333333321</v>
      </c>
      <c r="N80" s="80">
        <v>46327</v>
      </c>
      <c r="O80" s="39">
        <f t="shared" si="33"/>
        <v>0.41666666666666613</v>
      </c>
      <c r="P80" s="39">
        <f t="shared" si="28"/>
        <v>0.43420359993650443</v>
      </c>
      <c r="Q80" s="39">
        <f t="shared" si="39"/>
        <v>0.40550805833808279</v>
      </c>
      <c r="R80" s="39">
        <f t="shared" si="42"/>
        <v>1.858307049790667E-3</v>
      </c>
      <c r="S80" s="39">
        <f t="shared" si="48"/>
        <v>1.8850461968169971E-4</v>
      </c>
      <c r="T80" s="39">
        <f t="shared" si="46"/>
        <v>1.1475396539224574E-4</v>
      </c>
      <c r="U80" s="39">
        <f t="shared" si="49"/>
        <v>2.6533975963557058E-2</v>
      </c>
      <c r="V80" s="12"/>
      <c r="W80" s="32">
        <f t="shared" si="43"/>
        <v>570737.47356212628</v>
      </c>
      <c r="X80" s="32">
        <f t="shared" si="34"/>
        <v>37147.566348979883</v>
      </c>
      <c r="Y80" s="32">
        <f t="shared" si="35"/>
        <v>607885.03991110611</v>
      </c>
      <c r="Z80" s="32">
        <f t="shared" si="36"/>
        <v>98563.370938531443</v>
      </c>
      <c r="AB80" s="32">
        <f t="shared" si="47"/>
        <v>5919.3532295233317</v>
      </c>
      <c r="AC80" s="32">
        <f t="shared" si="40"/>
        <v>-5174.5626256623136</v>
      </c>
      <c r="AD80" s="32">
        <f t="shared" si="44"/>
        <v>0</v>
      </c>
      <c r="AE80" s="59">
        <f t="shared" si="45"/>
        <v>0</v>
      </c>
      <c r="AF80" s="32">
        <f t="shared" si="50"/>
        <v>1106.575672491701</v>
      </c>
      <c r="AG80" s="40">
        <f>IF(A80&gt;$D$6,"",SUM($AB$10:AE80)/($Y$10+Y80)*2/A80*12)</f>
        <v>4.4157194887141218E-2</v>
      </c>
      <c r="AH80" s="40">
        <f>IF(A80&gt;$D$6,"",SUM($AF$10:AF80)/($Y$10+Y80)*2/A80*12)</f>
        <v>-1.6830224379703402E-2</v>
      </c>
      <c r="AI80" s="32">
        <f t="shared" si="51"/>
        <v>17325.611460383909</v>
      </c>
      <c r="AQ80" s="32">
        <f>SUM(AB$10:AB80)</f>
        <v>693151.89938101359</v>
      </c>
      <c r="AR80" s="32">
        <f>SUM(AC$10:AC80)</f>
        <v>-612991.48935675237</v>
      </c>
      <c r="AS80" s="32">
        <f>SUM(AD$10:AD80)</f>
        <v>13860.000000000002</v>
      </c>
      <c r="AT80" s="32">
        <f>SUM(AE$10:AE80)</f>
        <v>164578.75544586789</v>
      </c>
      <c r="AU80" s="32">
        <f>SUM(AF$10:AF80)</f>
        <v>-98563.370938531443</v>
      </c>
      <c r="AW80" s="32">
        <f t="shared" si="41"/>
        <v>567711.28167331591</v>
      </c>
      <c r="AX80" s="32">
        <f t="shared" si="41"/>
        <v>2601.6298697069337</v>
      </c>
      <c r="AY80" s="32">
        <f t="shared" si="41"/>
        <v>263.90646755437962</v>
      </c>
      <c r="AZ80" s="32">
        <f t="shared" si="41"/>
        <v>160.65555154914404</v>
      </c>
      <c r="BA80" s="32">
        <f t="shared" si="30"/>
        <v>37147.566348979883</v>
      </c>
      <c r="BB80" s="32">
        <f t="shared" si="29"/>
        <v>858.68843714332525</v>
      </c>
      <c r="BC80" s="32"/>
    </row>
    <row r="81" spans="1:55" x14ac:dyDescent="0.25">
      <c r="A81" s="29">
        <v>71</v>
      </c>
      <c r="B81" s="32">
        <f t="shared" si="37"/>
        <v>571666.66666666593</v>
      </c>
      <c r="C81" s="32">
        <f t="shared" si="26"/>
        <v>11666.666666666666</v>
      </c>
      <c r="D81" s="32">
        <f t="shared" si="27"/>
        <v>6645.1388888888796</v>
      </c>
      <c r="E81" s="32"/>
      <c r="F81" s="32">
        <f t="shared" si="38"/>
        <v>0</v>
      </c>
      <c r="G81" s="32"/>
      <c r="H81" s="32"/>
      <c r="I81" s="32"/>
      <c r="J81" s="32"/>
      <c r="K81" s="32"/>
      <c r="L81" s="32">
        <f t="shared" si="31"/>
        <v>18311.805555555547</v>
      </c>
      <c r="M81" s="32">
        <f t="shared" si="32"/>
        <v>18311.805555555547</v>
      </c>
      <c r="N81" s="80">
        <v>46357</v>
      </c>
      <c r="O81" s="39">
        <f t="shared" si="33"/>
        <v>0.40833333333333283</v>
      </c>
      <c r="P81" s="39">
        <f t="shared" si="28"/>
        <v>0.42605802219002759</v>
      </c>
      <c r="Q81" s="39">
        <f t="shared" si="39"/>
        <v>0.39730099368933364</v>
      </c>
      <c r="R81" s="39">
        <f t="shared" si="42"/>
        <v>1.8323158880349914E-3</v>
      </c>
      <c r="S81" s="39">
        <f t="shared" si="48"/>
        <v>1.8583070497906672E-4</v>
      </c>
      <c r="T81" s="39">
        <f t="shared" si="46"/>
        <v>1.1310277180901981E-4</v>
      </c>
      <c r="U81" s="39">
        <f t="shared" si="49"/>
        <v>2.6625779135870855E-2</v>
      </c>
      <c r="V81" s="12"/>
      <c r="W81" s="32">
        <f t="shared" si="43"/>
        <v>559205.14027581946</v>
      </c>
      <c r="X81" s="32">
        <f t="shared" si="34"/>
        <v>37276.090790219198</v>
      </c>
      <c r="Y81" s="32">
        <f t="shared" si="35"/>
        <v>596481.2310660386</v>
      </c>
      <c r="Z81" s="32">
        <f t="shared" si="36"/>
        <v>97455.670113229397</v>
      </c>
      <c r="AB81" s="32">
        <f t="shared" si="47"/>
        <v>5802.0226790459146</v>
      </c>
      <c r="AC81" s="32">
        <f t="shared" si="40"/>
        <v>-5071.9949535185578</v>
      </c>
      <c r="AD81" s="32">
        <f t="shared" si="44"/>
        <v>0</v>
      </c>
      <c r="AE81" s="59">
        <f t="shared" si="45"/>
        <v>0</v>
      </c>
      <c r="AF81" s="32">
        <f t="shared" si="50"/>
        <v>1107.7008253020467</v>
      </c>
      <c r="AG81" s="40">
        <f>IF(A81&gt;$D$6,"",SUM($AB$10:AE81)/($Y$10+Y81)*2/A81*12)</f>
        <v>4.3907536411459509E-2</v>
      </c>
      <c r="AH81" s="40">
        <f>IF(A81&gt;$D$6,"",SUM($AF$10:AF81)/($Y$10+Y81)*2/A81*12)</f>
        <v>-1.6500411431779646E-2</v>
      </c>
      <c r="AI81" s="32">
        <f t="shared" si="51"/>
        <v>17205.831524113426</v>
      </c>
      <c r="AQ81" s="32">
        <f>SUM(AB$10:AB81)</f>
        <v>698953.9220600595</v>
      </c>
      <c r="AR81" s="32">
        <f>SUM(AC$10:AC81)</f>
        <v>-618063.48431027087</v>
      </c>
      <c r="AS81" s="32">
        <f>SUM(AD$10:AD81)</f>
        <v>13860.000000000002</v>
      </c>
      <c r="AT81" s="32">
        <f>SUM(AE$10:AE81)</f>
        <v>164578.75544586789</v>
      </c>
      <c r="AU81" s="32">
        <f>SUM(AF$10:AF81)</f>
        <v>-97455.670113229397</v>
      </c>
      <c r="AW81" s="32">
        <f t="shared" si="41"/>
        <v>556221.39116506709</v>
      </c>
      <c r="AX81" s="32">
        <f t="shared" si="41"/>
        <v>2565.242243248988</v>
      </c>
      <c r="AY81" s="32">
        <f t="shared" si="41"/>
        <v>260.1629869706934</v>
      </c>
      <c r="AZ81" s="32">
        <f t="shared" si="41"/>
        <v>158.34388053262774</v>
      </c>
      <c r="BA81" s="32">
        <f t="shared" si="30"/>
        <v>37276.090790219198</v>
      </c>
      <c r="BB81" s="32">
        <f t="shared" si="29"/>
        <v>843.11620984296496</v>
      </c>
      <c r="BC81" s="32"/>
    </row>
    <row r="82" spans="1:55" x14ac:dyDescent="0.25">
      <c r="A82" s="66">
        <v>72</v>
      </c>
      <c r="B82" s="67">
        <f t="shared" si="37"/>
        <v>559999.9999999993</v>
      </c>
      <c r="C82" s="67">
        <f t="shared" si="26"/>
        <v>11666.666666666666</v>
      </c>
      <c r="D82" s="67">
        <f t="shared" si="27"/>
        <v>6512.2361111111022</v>
      </c>
      <c r="E82" s="67"/>
      <c r="F82" s="67">
        <f t="shared" si="38"/>
        <v>0</v>
      </c>
      <c r="G82" s="67">
        <f>IF(B82&gt;0,B82*$J$1,0)</f>
        <v>2799.9999999999964</v>
      </c>
      <c r="H82" s="67">
        <f>IF(B82&gt;0,H70,0)</f>
        <v>6000</v>
      </c>
      <c r="I82" s="67"/>
      <c r="J82" s="67"/>
      <c r="K82" s="67"/>
      <c r="L82" s="67">
        <f t="shared" si="31"/>
        <v>26978.902777777763</v>
      </c>
      <c r="M82" s="67">
        <f t="shared" si="32"/>
        <v>21858.902777777766</v>
      </c>
      <c r="N82" s="80">
        <v>46388</v>
      </c>
      <c r="O82" s="39">
        <f t="shared" si="33"/>
        <v>0.39999999999999952</v>
      </c>
      <c r="P82" s="39">
        <f t="shared" si="28"/>
        <v>0.41791420523441702</v>
      </c>
      <c r="Q82" s="39">
        <f t="shared" si="39"/>
        <v>0.38909617211087794</v>
      </c>
      <c r="R82" s="39">
        <f t="shared" si="42"/>
        <v>1.8070417584300565E-3</v>
      </c>
      <c r="S82" s="39">
        <f t="shared" si="48"/>
        <v>1.8323158880349916E-4</v>
      </c>
      <c r="T82" s="39">
        <f t="shared" si="46"/>
        <v>1.1149842298744002E-4</v>
      </c>
      <c r="U82" s="39">
        <f t="shared" si="49"/>
        <v>2.6716261353318071E-2</v>
      </c>
      <c r="V82" s="12"/>
      <c r="W82" s="32">
        <f t="shared" si="43"/>
        <v>547677.1214335385</v>
      </c>
      <c r="X82" s="32">
        <f t="shared" si="34"/>
        <v>37402.765894645301</v>
      </c>
      <c r="Y82" s="32">
        <f t="shared" si="35"/>
        <v>585079.88732818374</v>
      </c>
      <c r="Z82" s="32">
        <f t="shared" si="36"/>
        <v>96346.881593493643</v>
      </c>
      <c r="AB82" s="32">
        <f t="shared" si="47"/>
        <v>5684.7328485207518</v>
      </c>
      <c r="AC82" s="32">
        <f t="shared" si="40"/>
        <v>-4969.4628778217257</v>
      </c>
      <c r="AD82" s="32">
        <f t="shared" si="44"/>
        <v>0</v>
      </c>
      <c r="AE82" s="59">
        <f t="shared" si="45"/>
        <v>3211.6740376851099</v>
      </c>
      <c r="AF82" s="32">
        <f t="shared" si="50"/>
        <v>1108.7885197357537</v>
      </c>
      <c r="AG82" s="40">
        <f>IF(A82&gt;$D$6,"",SUM($AB$10:AE82)/($Y$10+Y82)*2/A82*12)</f>
        <v>4.4205800630416958E-2</v>
      </c>
      <c r="AH82" s="40">
        <f>IF(A82&gt;$D$6,"",SUM($AF$10:AF82)/($Y$10+Y82)*2/A82*12)</f>
        <v>-1.6178506166347396E-2</v>
      </c>
      <c r="AI82" s="32">
        <f t="shared" si="51"/>
        <v>20297.750624060714</v>
      </c>
      <c r="AQ82" s="32">
        <f>SUM(AB$10:AB82)</f>
        <v>704638.65490858024</v>
      </c>
      <c r="AR82" s="32">
        <f>SUM(AC$10:AC82)</f>
        <v>-623032.94718809263</v>
      </c>
      <c r="AS82" s="32">
        <f>SUM(AD$10:AD82)</f>
        <v>13860.000000000002</v>
      </c>
      <c r="AT82" s="32">
        <f>SUM(AE$10:AE82)</f>
        <v>167790.42948355302</v>
      </c>
      <c r="AU82" s="32">
        <f>SUM(AF$10:AF82)</f>
        <v>-96346.881593493643</v>
      </c>
      <c r="AW82" s="32">
        <f t="shared" si="41"/>
        <v>544734.64095522906</v>
      </c>
      <c r="AX82" s="32">
        <f t="shared" si="41"/>
        <v>2529.8584618020791</v>
      </c>
      <c r="AY82" s="32">
        <f t="shared" si="41"/>
        <v>256.5242243248988</v>
      </c>
      <c r="AZ82" s="32">
        <f t="shared" si="41"/>
        <v>156.09779218241601</v>
      </c>
      <c r="BA82" s="32">
        <f t="shared" si="30"/>
        <v>37402.765894645301</v>
      </c>
      <c r="BB82" s="32">
        <f t="shared" si="29"/>
        <v>415.82922490523697</v>
      </c>
      <c r="BC82" s="32"/>
    </row>
    <row r="83" spans="1:55" x14ac:dyDescent="0.25">
      <c r="A83" s="29">
        <v>73</v>
      </c>
      <c r="B83" s="32">
        <f t="shared" si="37"/>
        <v>548333.33333333267</v>
      </c>
      <c r="C83" s="32">
        <f t="shared" si="26"/>
        <v>11666.666666666666</v>
      </c>
      <c r="D83" s="32">
        <f t="shared" si="27"/>
        <v>6379.3333333333248</v>
      </c>
      <c r="E83" s="32"/>
      <c r="F83" s="32">
        <f t="shared" si="38"/>
        <v>0</v>
      </c>
      <c r="G83" s="32"/>
      <c r="H83" s="32"/>
      <c r="I83" s="32"/>
      <c r="J83" s="32"/>
      <c r="K83" s="32"/>
      <c r="L83" s="32">
        <f t="shared" si="31"/>
        <v>18045.999999999993</v>
      </c>
      <c r="M83" s="32">
        <f t="shared" si="32"/>
        <v>18045.999999999993</v>
      </c>
      <c r="N83" s="80">
        <v>46419</v>
      </c>
      <c r="O83" s="39">
        <f t="shared" si="33"/>
        <v>0.39166666666666622</v>
      </c>
      <c r="P83" s="39">
        <f t="shared" si="28"/>
        <v>0.40977216144246736</v>
      </c>
      <c r="Q83" s="39">
        <f t="shared" si="39"/>
        <v>0.38089360282912038</v>
      </c>
      <c r="R83" s="39">
        <f t="shared" si="42"/>
        <v>1.7824553925138594E-3</v>
      </c>
      <c r="S83" s="39">
        <f t="shared" si="48"/>
        <v>1.8070417584300567E-4</v>
      </c>
      <c r="T83" s="39">
        <f t="shared" si="46"/>
        <v>1.0993895328209949E-4</v>
      </c>
      <c r="U83" s="39">
        <f t="shared" si="49"/>
        <v>2.6805460091708023E-2</v>
      </c>
      <c r="V83" s="12"/>
      <c r="W83" s="32">
        <f t="shared" si="43"/>
        <v>536153.38189106307</v>
      </c>
      <c r="X83" s="32">
        <f t="shared" si="34"/>
        <v>37527.644128391235</v>
      </c>
      <c r="Y83" s="32">
        <f t="shared" si="35"/>
        <v>573681.02601945435</v>
      </c>
      <c r="Z83" s="32">
        <f t="shared" si="36"/>
        <v>95237.041646446698</v>
      </c>
      <c r="AB83" s="32">
        <f t="shared" si="47"/>
        <v>5567.4834903276787</v>
      </c>
      <c r="AC83" s="32">
        <f t="shared" si="40"/>
        <v>-4866.9661821079562</v>
      </c>
      <c r="AD83" s="32">
        <f t="shared" si="44"/>
        <v>0</v>
      </c>
      <c r="AE83" s="59">
        <f t="shared" si="45"/>
        <v>0</v>
      </c>
      <c r="AF83" s="32">
        <f t="shared" si="50"/>
        <v>1109.8399470469449</v>
      </c>
      <c r="AG83" s="40">
        <f>IF(A83&gt;$D$6,"",SUM($AB$10:AE83)/($Y$10+Y83)*2/A83*12)</f>
        <v>4.3968741064331532E-2</v>
      </c>
      <c r="AH83" s="40">
        <f>IF(A83&gt;$D$6,"",SUM($AF$10:AF83)/($Y$10+Y83)*2/A83*12)</f>
        <v>-1.5864168424255698E-2</v>
      </c>
      <c r="AI83" s="32">
        <f t="shared" si="51"/>
        <v>16966.344799057071</v>
      </c>
      <c r="AQ83" s="32">
        <f>SUM(AB$10:AB83)</f>
        <v>710206.13839890796</v>
      </c>
      <c r="AR83" s="32">
        <f>SUM(AC$10:AC83)</f>
        <v>-627899.91337020055</v>
      </c>
      <c r="AS83" s="32">
        <f>SUM(AD$10:AD83)</f>
        <v>13860.000000000002</v>
      </c>
      <c r="AT83" s="32">
        <f>SUM(AE$10:AE83)</f>
        <v>167790.42948355302</v>
      </c>
      <c r="AU83" s="32">
        <f>SUM(AF$10:AF83)</f>
        <v>-95237.041646446698</v>
      </c>
      <c r="AW83" s="32">
        <f t="shared" si="41"/>
        <v>533251.0439607685</v>
      </c>
      <c r="AX83" s="32">
        <f t="shared" si="41"/>
        <v>2495.4375495194031</v>
      </c>
      <c r="AY83" s="32">
        <f t="shared" si="41"/>
        <v>252.98584618020794</v>
      </c>
      <c r="AZ83" s="32">
        <f t="shared" si="41"/>
        <v>153.91453459493928</v>
      </c>
      <c r="BA83" s="32">
        <f t="shared" si="30"/>
        <v>37527.644128391235</v>
      </c>
      <c r="BB83" s="32">
        <f t="shared" si="29"/>
        <v>811.84984300564611</v>
      </c>
      <c r="BC83" s="32"/>
    </row>
    <row r="84" spans="1:55" x14ac:dyDescent="0.25">
      <c r="A84" s="44">
        <v>74</v>
      </c>
      <c r="B84" s="45">
        <f t="shared" si="37"/>
        <v>536666.66666666605</v>
      </c>
      <c r="C84" s="45">
        <f t="shared" si="26"/>
        <v>11666.666666666666</v>
      </c>
      <c r="D84" s="45">
        <f t="shared" si="27"/>
        <v>6246.4305555555475</v>
      </c>
      <c r="E84" s="45"/>
      <c r="F84" s="32">
        <f t="shared" si="38"/>
        <v>0</v>
      </c>
      <c r="G84" s="45"/>
      <c r="H84" s="45"/>
      <c r="I84" s="45"/>
      <c r="J84" s="45"/>
      <c r="K84" s="45"/>
      <c r="L84" s="45">
        <f t="shared" si="31"/>
        <v>17913.097222222212</v>
      </c>
      <c r="M84" s="45">
        <f t="shared" si="32"/>
        <v>17913.097222222212</v>
      </c>
      <c r="N84" s="80">
        <v>46447</v>
      </c>
      <c r="O84" s="39">
        <f t="shared" si="33"/>
        <v>0.38333333333333292</v>
      </c>
      <c r="P84" s="39">
        <f t="shared" si="28"/>
        <v>0.40163190437558705</v>
      </c>
      <c r="Q84" s="39">
        <f t="shared" si="39"/>
        <v>0.3726932959830902</v>
      </c>
      <c r="R84" s="39">
        <f t="shared" si="42"/>
        <v>1.7585290934059479E-3</v>
      </c>
      <c r="S84" s="39">
        <f t="shared" si="48"/>
        <v>1.7824553925138595E-4</v>
      </c>
      <c r="T84" s="39">
        <f t="shared" si="46"/>
        <v>1.0842250550580339E-4</v>
      </c>
      <c r="U84" s="39">
        <f t="shared" si="49"/>
        <v>2.6893411254333702E-2</v>
      </c>
      <c r="V84" s="12"/>
      <c r="W84" s="32">
        <f t="shared" si="43"/>
        <v>524633.89036975463</v>
      </c>
      <c r="X84" s="32">
        <f t="shared" si="34"/>
        <v>37650.775756067182</v>
      </c>
      <c r="Y84" s="32">
        <f t="shared" si="35"/>
        <v>562284.66612582176</v>
      </c>
      <c r="Z84" s="32">
        <f t="shared" si="36"/>
        <v>94126.185422448965</v>
      </c>
      <c r="AB84" s="32">
        <f t="shared" si="47"/>
        <v>5450.274388649178</v>
      </c>
      <c r="AC84" s="32">
        <f t="shared" si="40"/>
        <v>-4764.5046777145335</v>
      </c>
      <c r="AD84" s="32">
        <f t="shared" si="44"/>
        <v>0</v>
      </c>
      <c r="AE84" s="59">
        <f t="shared" si="45"/>
        <v>0</v>
      </c>
      <c r="AF84" s="32">
        <f t="shared" si="50"/>
        <v>1110.8562239977327</v>
      </c>
      <c r="AG84" s="40">
        <f>IF(A84&gt;$D$6,"",SUM($AB$10:AE84)/($Y$10+Y84)*2/A84*12)</f>
        <v>4.373981864374183E-2</v>
      </c>
      <c r="AH84" s="40">
        <f>IF(A84&gt;$D$6,"",SUM($AF$10:AF84)/($Y$10+Y84)*2/A84*12)</f>
        <v>-1.5557075900018478E-2</v>
      </c>
      <c r="AI84" s="32">
        <f t="shared" si="51"/>
        <v>16846.634282281764</v>
      </c>
      <c r="AQ84" s="32">
        <f>SUM(AB$10:AB84)</f>
        <v>715656.41278755711</v>
      </c>
      <c r="AR84" s="32">
        <f>SUM(AC$10:AC84)</f>
        <v>-632664.4180479151</v>
      </c>
      <c r="AS84" s="32">
        <f>SUM(AD$10:AD84)</f>
        <v>13860.000000000002</v>
      </c>
      <c r="AT84" s="32">
        <f>SUM(AE$10:AE84)</f>
        <v>167790.42948355302</v>
      </c>
      <c r="AU84" s="32">
        <f>SUM(AF$10:AF84)</f>
        <v>-94126.185422448965</v>
      </c>
      <c r="AW84" s="32">
        <f t="shared" si="41"/>
        <v>521770.61437632627</v>
      </c>
      <c r="AX84" s="32">
        <f t="shared" si="41"/>
        <v>2461.9407307683273</v>
      </c>
      <c r="AY84" s="32">
        <f t="shared" si="41"/>
        <v>249.54375495194031</v>
      </c>
      <c r="AZ84" s="32">
        <f t="shared" si="41"/>
        <v>151.79150770812475</v>
      </c>
      <c r="BA84" s="32">
        <f t="shared" si="30"/>
        <v>37650.775756067182</v>
      </c>
      <c r="BB84" s="32">
        <f t="shared" si="29"/>
        <v>796.15616690636944</v>
      </c>
      <c r="BC84" s="32"/>
    </row>
    <row r="85" spans="1:55" x14ac:dyDescent="0.25">
      <c r="A85" s="29">
        <v>75</v>
      </c>
      <c r="B85" s="32">
        <f t="shared" si="37"/>
        <v>524999.99999999942</v>
      </c>
      <c r="C85" s="32">
        <f t="shared" si="26"/>
        <v>11666.666666666666</v>
      </c>
      <c r="D85" s="32">
        <f t="shared" si="27"/>
        <v>6113.5277777777701</v>
      </c>
      <c r="E85" s="32"/>
      <c r="F85" s="32">
        <f t="shared" si="38"/>
        <v>0</v>
      </c>
      <c r="G85" s="32"/>
      <c r="H85" s="32"/>
      <c r="I85" s="32"/>
      <c r="J85" s="32"/>
      <c r="K85" s="32"/>
      <c r="L85" s="32">
        <f t="shared" si="31"/>
        <v>17780.194444444438</v>
      </c>
      <c r="M85" s="32">
        <f t="shared" si="32"/>
        <v>17780.194444444438</v>
      </c>
      <c r="N85" s="80">
        <v>46478</v>
      </c>
      <c r="O85" s="39">
        <f t="shared" si="33"/>
        <v>0.37499999999999961</v>
      </c>
      <c r="P85" s="39">
        <f t="shared" si="28"/>
        <v>0.39349344883463144</v>
      </c>
      <c r="Q85" s="39">
        <f t="shared" si="39"/>
        <v>0.36449526271128024</v>
      </c>
      <c r="R85" s="39">
        <f t="shared" si="42"/>
        <v>1.7352366317214835E-3</v>
      </c>
      <c r="S85" s="39">
        <f t="shared" si="48"/>
        <v>1.7585290934059479E-4</v>
      </c>
      <c r="T85" s="39">
        <f t="shared" si="46"/>
        <v>1.0694732355083156E-4</v>
      </c>
      <c r="U85" s="39">
        <f t="shared" si="49"/>
        <v>2.6980149258738345E-2</v>
      </c>
      <c r="V85" s="12"/>
      <c r="W85" s="32">
        <f t="shared" si="43"/>
        <v>513118.61940625036</v>
      </c>
      <c r="X85" s="32">
        <f t="shared" si="34"/>
        <v>37772.208962233686</v>
      </c>
      <c r="Y85" s="32">
        <f t="shared" si="35"/>
        <v>550890.82836848404</v>
      </c>
      <c r="Z85" s="32">
        <f t="shared" si="36"/>
        <v>93014.347026268122</v>
      </c>
      <c r="AB85" s="32">
        <f t="shared" si="47"/>
        <v>5333.1053593459219</v>
      </c>
      <c r="AC85" s="32">
        <f t="shared" si="40"/>
        <v>-4662.0782036710889</v>
      </c>
      <c r="AD85" s="32">
        <f t="shared" si="44"/>
        <v>0</v>
      </c>
      <c r="AE85" s="59">
        <f t="shared" si="45"/>
        <v>0</v>
      </c>
      <c r="AF85" s="32">
        <f t="shared" si="50"/>
        <v>1111.8383961808431</v>
      </c>
      <c r="AG85" s="40">
        <f>IF(A85&gt;$D$6,"",SUM($AB$10:AE85)/($Y$10+Y85)*2/A85*12)</f>
        <v>4.3518736777413566E-2</v>
      </c>
      <c r="AH85" s="40">
        <f>IF(A85&gt;$D$6,"",SUM($AF$10:AF85)/($Y$10+Y85)*2/A85*12)</f>
        <v>-1.5256922948014324E-2</v>
      </c>
      <c r="AI85" s="32">
        <f t="shared" si="51"/>
        <v>16726.943116683644</v>
      </c>
      <c r="AQ85" s="32">
        <f>SUM(AB$10:AB85)</f>
        <v>720989.51814690302</v>
      </c>
      <c r="AR85" s="32">
        <f>SUM(AC$10:AC85)</f>
        <v>-637326.49625158624</v>
      </c>
      <c r="AS85" s="32">
        <f>SUM(AD$10:AD85)</f>
        <v>13860.000000000002</v>
      </c>
      <c r="AT85" s="32">
        <f>SUM(AE$10:AE85)</f>
        <v>167790.42948355302</v>
      </c>
      <c r="AU85" s="32">
        <f>SUM(AF$10:AF85)</f>
        <v>-93014.347026268122</v>
      </c>
      <c r="AW85" s="32">
        <f t="shared" si="41"/>
        <v>510293.36779579235</v>
      </c>
      <c r="AX85" s="32">
        <f t="shared" si="41"/>
        <v>2429.3312844100769</v>
      </c>
      <c r="AY85" s="32">
        <f t="shared" si="41"/>
        <v>246.19407307683269</v>
      </c>
      <c r="AZ85" s="32">
        <f t="shared" si="41"/>
        <v>149.72625297116417</v>
      </c>
      <c r="BA85" s="32">
        <f t="shared" si="30"/>
        <v>37772.208962233686</v>
      </c>
      <c r="BB85" s="32">
        <f t="shared" si="29"/>
        <v>780.4224184318482</v>
      </c>
      <c r="BC85" s="32"/>
    </row>
    <row r="86" spans="1:55" x14ac:dyDescent="0.25">
      <c r="A86" s="29">
        <v>76</v>
      </c>
      <c r="B86" s="32">
        <f t="shared" si="37"/>
        <v>513333.33333333273</v>
      </c>
      <c r="C86" s="32">
        <f t="shared" si="26"/>
        <v>11666.666666666666</v>
      </c>
      <c r="D86" s="32">
        <f t="shared" si="27"/>
        <v>5980.6249999999927</v>
      </c>
      <c r="E86" s="32"/>
      <c r="F86" s="32">
        <f t="shared" si="38"/>
        <v>0</v>
      </c>
      <c r="G86" s="32"/>
      <c r="H86" s="32"/>
      <c r="I86" s="32"/>
      <c r="J86" s="32"/>
      <c r="K86" s="32"/>
      <c r="L86" s="32">
        <f t="shared" si="31"/>
        <v>17647.291666666657</v>
      </c>
      <c r="M86" s="32">
        <f t="shared" si="32"/>
        <v>17647.291666666657</v>
      </c>
      <c r="N86" s="80">
        <v>46508</v>
      </c>
      <c r="O86" s="39">
        <f t="shared" si="33"/>
        <v>0.36666666666666625</v>
      </c>
      <c r="P86" s="39">
        <f t="shared" si="28"/>
        <v>0.38535681091666968</v>
      </c>
      <c r="Q86" s="39">
        <f t="shared" si="39"/>
        <v>0.35629951524066833</v>
      </c>
      <c r="R86" s="39">
        <f t="shared" si="42"/>
        <v>1.7125531496458748E-3</v>
      </c>
      <c r="S86" s="39">
        <f t="shared" si="48"/>
        <v>1.7352366317214835E-4</v>
      </c>
      <c r="T86" s="39">
        <f t="shared" si="46"/>
        <v>1.0551174560435687E-4</v>
      </c>
      <c r="U86" s="39">
        <f t="shared" si="49"/>
        <v>2.706570711757901E-2</v>
      </c>
      <c r="V86" s="12"/>
      <c r="W86" s="32">
        <f t="shared" si="43"/>
        <v>501607.54531872697</v>
      </c>
      <c r="X86" s="32">
        <f t="shared" si="34"/>
        <v>37891.989964610613</v>
      </c>
      <c r="Y86" s="32">
        <f t="shared" si="35"/>
        <v>539499.53528333758</v>
      </c>
      <c r="Z86" s="32">
        <f t="shared" si="36"/>
        <v>91901.559585295778</v>
      </c>
      <c r="AB86" s="32">
        <f t="shared" si="47"/>
        <v>5215.9762499567432</v>
      </c>
      <c r="AC86" s="32">
        <f t="shared" si="40"/>
        <v>-4559.6866266995676</v>
      </c>
      <c r="AD86" s="32">
        <f t="shared" si="44"/>
        <v>0</v>
      </c>
      <c r="AE86" s="59">
        <f t="shared" si="45"/>
        <v>0</v>
      </c>
      <c r="AF86" s="32">
        <f t="shared" si="50"/>
        <v>1112.7874409723445</v>
      </c>
      <c r="AG86" s="40">
        <f>IF(A86&gt;$D$6,"",SUM($AB$10:AE86)/($Y$10+Y86)*2/A86*12)</f>
        <v>4.3305215082053365E-2</v>
      </c>
      <c r="AH86" s="40">
        <f>IF(A86&gt;$D$6,"",SUM($AF$10:AF86)/($Y$10+Y86)*2/A86*12)</f>
        <v>-1.4963419482314529E-2</v>
      </c>
      <c r="AI86" s="32">
        <f t="shared" si="51"/>
        <v>16607.269335103207</v>
      </c>
      <c r="AQ86" s="32">
        <f>SUM(AB$10:AB86)</f>
        <v>726205.49439685978</v>
      </c>
      <c r="AR86" s="32">
        <f>SUM(AC$10:AC86)</f>
        <v>-641886.18287828576</v>
      </c>
      <c r="AS86" s="32">
        <f>SUM(AD$10:AD86)</f>
        <v>13860.000000000002</v>
      </c>
      <c r="AT86" s="32">
        <f>SUM(AE$10:AE86)</f>
        <v>167790.42948355302</v>
      </c>
      <c r="AU86" s="32">
        <f>SUM(AF$10:AF86)</f>
        <v>-91901.559585295778</v>
      </c>
      <c r="AW86" s="32">
        <f t="shared" si="41"/>
        <v>498819.32133693568</v>
      </c>
      <c r="AX86" s="32">
        <f t="shared" si="41"/>
        <v>2397.5744095042246</v>
      </c>
      <c r="AY86" s="32">
        <f t="shared" si="41"/>
        <v>242.93312844100768</v>
      </c>
      <c r="AZ86" s="32">
        <f t="shared" si="41"/>
        <v>147.71644384609962</v>
      </c>
      <c r="BA86" s="32">
        <f t="shared" si="30"/>
        <v>37891.989964610613</v>
      </c>
      <c r="BB86" s="32">
        <f t="shared" si="29"/>
        <v>764.64875004324949</v>
      </c>
      <c r="BC86" s="32"/>
    </row>
    <row r="87" spans="1:55" x14ac:dyDescent="0.25">
      <c r="A87" s="29">
        <v>77</v>
      </c>
      <c r="B87" s="32">
        <f t="shared" si="37"/>
        <v>501666.66666666605</v>
      </c>
      <c r="C87" s="32">
        <f t="shared" ref="C87:C150" si="52">MIN(B86,IF($D$4="Ануїтет",-PMT($G$2/12,$D$6-12,$B$22,0,0)-D87,$D$3/$D$6))</f>
        <v>11666.666666666666</v>
      </c>
      <c r="D87" s="32">
        <f t="shared" ref="D87:D150" si="53">B86*$G$2/12</f>
        <v>5847.7222222222154</v>
      </c>
      <c r="E87" s="32"/>
      <c r="F87" s="32">
        <f t="shared" si="38"/>
        <v>0</v>
      </c>
      <c r="G87" s="32"/>
      <c r="H87" s="32"/>
      <c r="I87" s="32"/>
      <c r="J87" s="32"/>
      <c r="K87" s="32"/>
      <c r="L87" s="32">
        <f t="shared" si="31"/>
        <v>17514.388888888883</v>
      </c>
      <c r="M87" s="32">
        <f t="shared" si="32"/>
        <v>17514.388888888883</v>
      </c>
      <c r="N87" s="80">
        <v>46539</v>
      </c>
      <c r="O87" s="39">
        <f t="shared" si="33"/>
        <v>0.35833333333333289</v>
      </c>
      <c r="P87" s="39">
        <f t="shared" si="28"/>
        <v>0.37722200807826656</v>
      </c>
      <c r="Q87" s="39">
        <f t="shared" si="39"/>
        <v>0.34810606697889562</v>
      </c>
      <c r="R87" s="39">
        <f t="shared" si="42"/>
        <v>1.6904550724405338E-3</v>
      </c>
      <c r="S87" s="39">
        <f t="shared" si="48"/>
        <v>1.7125531496458749E-4</v>
      </c>
      <c r="T87" s="39">
        <f t="shared" si="46"/>
        <v>1.0411419790328901E-4</v>
      </c>
      <c r="U87" s="39">
        <f t="shared" si="49"/>
        <v>2.7150116514062496E-2</v>
      </c>
      <c r="V87" s="12"/>
      <c r="W87" s="32">
        <f t="shared" si="43"/>
        <v>490100.64818988566</v>
      </c>
      <c r="X87" s="32">
        <f t="shared" si="34"/>
        <v>38010.163119687495</v>
      </c>
      <c r="Y87" s="32">
        <f t="shared" si="35"/>
        <v>528110.81130957312</v>
      </c>
      <c r="Z87" s="32">
        <f t="shared" si="36"/>
        <v>90787.855315171459</v>
      </c>
      <c r="AB87" s="32">
        <f t="shared" si="47"/>
        <v>5098.8869398268598</v>
      </c>
      <c r="AC87" s="32">
        <f t="shared" si="40"/>
        <v>-4457.3298413263337</v>
      </c>
      <c r="AD87" s="32">
        <f t="shared" si="44"/>
        <v>0</v>
      </c>
      <c r="AE87" s="59">
        <f t="shared" si="45"/>
        <v>0</v>
      </c>
      <c r="AF87" s="32">
        <f t="shared" si="50"/>
        <v>1113.704270124319</v>
      </c>
      <c r="AG87" s="40">
        <f>IF(A87&gt;$D$6,"",SUM($AB$10:AE87)/($Y$10+Y87)*2/A87*12)</f>
        <v>4.3098988343710655E-2</v>
      </c>
      <c r="AH87" s="40">
        <f>IF(A87&gt;$D$6,"",SUM($AF$10:AF87)/($Y$10+Y87)*2/A87*12)</f>
        <v>-1.4676289961658805E-2</v>
      </c>
      <c r="AI87" s="32">
        <f t="shared" si="51"/>
        <v>16487.610913591314</v>
      </c>
      <c r="AQ87" s="32">
        <f>SUM(AB$10:AB87)</f>
        <v>731304.38133668667</v>
      </c>
      <c r="AR87" s="32">
        <f>SUM(AC$10:AC87)</f>
        <v>-646343.5127196121</v>
      </c>
      <c r="AS87" s="32">
        <f>SUM(AD$10:AD87)</f>
        <v>13860.000000000002</v>
      </c>
      <c r="AT87" s="32">
        <f>SUM(AE$10:AE87)</f>
        <v>167790.42948355302</v>
      </c>
      <c r="AU87" s="32">
        <f>SUM(AF$10:AF87)</f>
        <v>-90787.855315171459</v>
      </c>
      <c r="AW87" s="32">
        <f t="shared" si="41"/>
        <v>487348.49377045385</v>
      </c>
      <c r="AX87" s="32">
        <f t="shared" si="41"/>
        <v>2366.6371014167476</v>
      </c>
      <c r="AY87" s="32">
        <f t="shared" si="41"/>
        <v>239.75744095042248</v>
      </c>
      <c r="AZ87" s="32">
        <f t="shared" si="41"/>
        <v>145.75987706460461</v>
      </c>
      <c r="BA87" s="32">
        <f t="shared" si="30"/>
        <v>38010.163119687495</v>
      </c>
      <c r="BB87" s="32">
        <f t="shared" si="29"/>
        <v>748.83528239535553</v>
      </c>
      <c r="BC87" s="32"/>
    </row>
    <row r="88" spans="1:55" x14ac:dyDescent="0.25">
      <c r="A88" s="29">
        <v>78</v>
      </c>
      <c r="B88" s="32">
        <f t="shared" si="37"/>
        <v>489999.99999999936</v>
      </c>
      <c r="C88" s="32">
        <f t="shared" si="52"/>
        <v>11666.666666666666</v>
      </c>
      <c r="D88" s="32">
        <f t="shared" si="53"/>
        <v>5714.8194444444371</v>
      </c>
      <c r="E88" s="32"/>
      <c r="F88" s="32">
        <f t="shared" si="38"/>
        <v>0</v>
      </c>
      <c r="G88" s="32"/>
      <c r="H88" s="32"/>
      <c r="I88" s="32"/>
      <c r="J88" s="32"/>
      <c r="K88" s="32"/>
      <c r="L88" s="32">
        <f t="shared" si="31"/>
        <v>17381.486111111102</v>
      </c>
      <c r="M88" s="32">
        <f t="shared" si="32"/>
        <v>17381.486111111102</v>
      </c>
      <c r="N88" s="80">
        <v>46569</v>
      </c>
      <c r="O88" s="39">
        <f t="shared" si="33"/>
        <v>0.34999999999999953</v>
      </c>
      <c r="P88" s="39">
        <f t="shared" si="28"/>
        <v>0.36908905920594887</v>
      </c>
      <c r="Q88" s="39">
        <f t="shared" si="39"/>
        <v>0.33991493261062977</v>
      </c>
      <c r="R88" s="39">
        <f t="shared" si="42"/>
        <v>1.668920026711163E-3</v>
      </c>
      <c r="S88" s="39">
        <f t="shared" si="48"/>
        <v>1.6904550724405339E-4</v>
      </c>
      <c r="T88" s="39">
        <f t="shared" si="46"/>
        <v>1.0275318897875248E-4</v>
      </c>
      <c r="U88" s="39">
        <f t="shared" si="49"/>
        <v>2.7233407872385127E-2</v>
      </c>
      <c r="V88" s="12"/>
      <c r="W88" s="32">
        <f t="shared" si="43"/>
        <v>478597.91186698922</v>
      </c>
      <c r="X88" s="32">
        <f t="shared" si="34"/>
        <v>38126.771021339177</v>
      </c>
      <c r="Y88" s="32">
        <f t="shared" si="35"/>
        <v>516724.68288832839</v>
      </c>
      <c r="Z88" s="32">
        <f t="shared" si="36"/>
        <v>89673.265583161716</v>
      </c>
      <c r="AB88" s="32">
        <f t="shared" si="47"/>
        <v>4981.8373403695587</v>
      </c>
      <c r="AC88" s="32">
        <f t="shared" si="40"/>
        <v>-4355.0077701109167</v>
      </c>
      <c r="AD88" s="32">
        <f t="shared" si="44"/>
        <v>0</v>
      </c>
      <c r="AE88" s="59">
        <f t="shared" si="45"/>
        <v>0</v>
      </c>
      <c r="AF88" s="32">
        <f t="shared" si="50"/>
        <v>1114.5897320097429</v>
      </c>
      <c r="AG88" s="40">
        <f>IF(A88&gt;$D$6,"",SUM($AB$10:AE88)/($Y$10+Y88)*2/A88*12)</f>
        <v>4.289980555919895E-2</v>
      </c>
      <c r="AH88" s="40">
        <f>IF(A88&gt;$D$6,"",SUM($AF$10:AF88)/($Y$10+Y88)*2/A88*12)</f>
        <v>-1.4395272451967357E-2</v>
      </c>
      <c r="AI88" s="32">
        <f t="shared" si="51"/>
        <v>16367.965761614294</v>
      </c>
      <c r="AQ88" s="32">
        <f>SUM(AB$10:AB88)</f>
        <v>736286.21867705625</v>
      </c>
      <c r="AR88" s="32">
        <f>SUM(AC$10:AC88)</f>
        <v>-650698.52048972307</v>
      </c>
      <c r="AS88" s="32">
        <f>SUM(AD$10:AD88)</f>
        <v>13860.000000000002</v>
      </c>
      <c r="AT88" s="32">
        <f>SUM(AE$10:AE88)</f>
        <v>167790.42948355302</v>
      </c>
      <c r="AU88" s="32">
        <f>SUM(AF$10:AF88)</f>
        <v>-89673.265583161716</v>
      </c>
      <c r="AW88" s="32">
        <f t="shared" si="41"/>
        <v>475880.90565488167</v>
      </c>
      <c r="AX88" s="32">
        <f t="shared" si="41"/>
        <v>2336.488037395628</v>
      </c>
      <c r="AY88" s="32">
        <f t="shared" si="41"/>
        <v>236.66371014167476</v>
      </c>
      <c r="AZ88" s="32">
        <f t="shared" si="41"/>
        <v>143.85446457025347</v>
      </c>
      <c r="BA88" s="32">
        <f t="shared" si="30"/>
        <v>38126.771021339177</v>
      </c>
      <c r="BB88" s="32">
        <f t="shared" si="29"/>
        <v>732.98210407487841</v>
      </c>
      <c r="BC88" s="32"/>
    </row>
    <row r="89" spans="1:55" x14ac:dyDescent="0.25">
      <c r="A89" s="29">
        <v>79</v>
      </c>
      <c r="B89" s="32">
        <f t="shared" si="37"/>
        <v>478333.33333333267</v>
      </c>
      <c r="C89" s="32">
        <f t="shared" si="52"/>
        <v>11666.666666666666</v>
      </c>
      <c r="D89" s="32">
        <f t="shared" si="53"/>
        <v>5581.9166666666597</v>
      </c>
      <c r="E89" s="32"/>
      <c r="F89" s="32">
        <f t="shared" si="38"/>
        <v>0</v>
      </c>
      <c r="G89" s="32"/>
      <c r="H89" s="32"/>
      <c r="I89" s="32"/>
      <c r="J89" s="32"/>
      <c r="K89" s="32"/>
      <c r="L89" s="32">
        <f t="shared" si="31"/>
        <v>17248.583333333325</v>
      </c>
      <c r="M89" s="32">
        <f t="shared" si="32"/>
        <v>17248.583333333325</v>
      </c>
      <c r="N89" s="80">
        <v>46600</v>
      </c>
      <c r="O89" s="39">
        <f t="shared" si="33"/>
        <v>0.34166666666666617</v>
      </c>
      <c r="P89" s="39">
        <f t="shared" si="28"/>
        <v>0.36095798469463064</v>
      </c>
      <c r="Q89" s="39">
        <f t="shared" si="39"/>
        <v>0.33172612819920094</v>
      </c>
      <c r="R89" s="39">
        <f t="shared" si="42"/>
        <v>1.6479267648440681E-3</v>
      </c>
      <c r="S89" s="39">
        <f t="shared" si="48"/>
        <v>1.6689200267111631E-4</v>
      </c>
      <c r="T89" s="39">
        <f t="shared" si="46"/>
        <v>1.0142730434643202E-4</v>
      </c>
      <c r="U89" s="39">
        <f t="shared" si="49"/>
        <v>2.7315610423568129E-2</v>
      </c>
      <c r="V89" s="12"/>
      <c r="W89" s="32">
        <f t="shared" si="43"/>
        <v>467099.32397948753</v>
      </c>
      <c r="X89" s="32">
        <f t="shared" si="34"/>
        <v>38241.854592995383</v>
      </c>
      <c r="Y89" s="32">
        <f t="shared" si="35"/>
        <v>505341.1785724829</v>
      </c>
      <c r="Z89" s="32">
        <f t="shared" si="36"/>
        <v>88557.820969639724</v>
      </c>
      <c r="AB89" s="32">
        <f t="shared" si="47"/>
        <v>4864.8273954680244</v>
      </c>
      <c r="AC89" s="32">
        <f t="shared" si="40"/>
        <v>-4252.720363997284</v>
      </c>
      <c r="AD89" s="32">
        <f t="shared" si="44"/>
        <v>0</v>
      </c>
      <c r="AE89" s="59">
        <f t="shared" si="45"/>
        <v>0</v>
      </c>
      <c r="AF89" s="32">
        <f t="shared" si="50"/>
        <v>1115.4446135219914</v>
      </c>
      <c r="AG89" s="40">
        <f>IF(A89&gt;$D$6,"",SUM($AB$10:AE89)/($Y$10+Y89)*2/A89*12)</f>
        <v>4.2707429050413769E-2</v>
      </c>
      <c r="AH89" s="40">
        <f>IF(A89&gt;$D$6,"",SUM($AF$10:AF89)/($Y$10+Y89)*2/A89*12)</f>
        <v>-1.412011775954905E-2</v>
      </c>
      <c r="AI89" s="32">
        <f t="shared" si="51"/>
        <v>16248.331711313518</v>
      </c>
      <c r="AQ89" s="32">
        <f>SUM(AB$10:AB89)</f>
        <v>741151.04607252427</v>
      </c>
      <c r="AR89" s="32">
        <f>SUM(AC$10:AC89)</f>
        <v>-654951.24085372034</v>
      </c>
      <c r="AS89" s="32">
        <f>SUM(AD$10:AD89)</f>
        <v>13860.000000000002</v>
      </c>
      <c r="AT89" s="32">
        <f>SUM(AE$10:AE89)</f>
        <v>167790.42948355302</v>
      </c>
      <c r="AU89" s="32">
        <f>SUM(AF$10:AF89)</f>
        <v>-88557.820969639724</v>
      </c>
      <c r="AW89" s="32">
        <f t="shared" si="41"/>
        <v>464416.57947888132</v>
      </c>
      <c r="AX89" s="32">
        <f t="shared" si="41"/>
        <v>2307.0974707816954</v>
      </c>
      <c r="AY89" s="32">
        <f t="shared" si="41"/>
        <v>233.64880373956285</v>
      </c>
      <c r="AZ89" s="32">
        <f t="shared" si="41"/>
        <v>141.99822608500483</v>
      </c>
      <c r="BA89" s="32">
        <f t="shared" si="30"/>
        <v>38241.854592995383</v>
      </c>
      <c r="BB89" s="32">
        <f t="shared" si="29"/>
        <v>717.08927119863529</v>
      </c>
      <c r="BC89" s="32"/>
    </row>
    <row r="90" spans="1:55" x14ac:dyDescent="0.25">
      <c r="A90" s="29">
        <v>80</v>
      </c>
      <c r="B90" s="32">
        <f t="shared" si="37"/>
        <v>466666.66666666599</v>
      </c>
      <c r="C90" s="32">
        <f t="shared" si="52"/>
        <v>11666.666666666666</v>
      </c>
      <c r="D90" s="32">
        <f t="shared" si="53"/>
        <v>5449.0138888888805</v>
      </c>
      <c r="E90" s="32"/>
      <c r="F90" s="32">
        <f t="shared" si="38"/>
        <v>0</v>
      </c>
      <c r="G90" s="32"/>
      <c r="H90" s="32"/>
      <c r="I90" s="32"/>
      <c r="J90" s="32"/>
      <c r="K90" s="32"/>
      <c r="L90" s="32">
        <f t="shared" si="31"/>
        <v>17115.680555555547</v>
      </c>
      <c r="M90" s="32">
        <f t="shared" si="32"/>
        <v>17115.680555555547</v>
      </c>
      <c r="N90" s="80">
        <v>46631</v>
      </c>
      <c r="O90" s="39">
        <f t="shared" si="33"/>
        <v>0.33333333333333287</v>
      </c>
      <c r="P90" s="39">
        <f t="shared" si="28"/>
        <v>0.35282880653488685</v>
      </c>
      <c r="Q90" s="39">
        <f t="shared" si="39"/>
        <v>0.32353967129467603</v>
      </c>
      <c r="R90" s="39">
        <f t="shared" si="42"/>
        <v>1.6274550950784422E-3</v>
      </c>
      <c r="S90" s="39">
        <f t="shared" si="48"/>
        <v>1.6479267648440683E-4</v>
      </c>
      <c r="T90" s="39">
        <f t="shared" si="46"/>
        <v>1.0013520160266978E-4</v>
      </c>
      <c r="U90" s="39">
        <f t="shared" si="49"/>
        <v>2.7396752267045275E-2</v>
      </c>
      <c r="V90" s="12"/>
      <c r="W90" s="32">
        <f t="shared" si="43"/>
        <v>455604.87597497815</v>
      </c>
      <c r="X90" s="32">
        <f t="shared" si="34"/>
        <v>38355.453173863381</v>
      </c>
      <c r="Y90" s="32">
        <f t="shared" si="35"/>
        <v>493960.32914884156</v>
      </c>
      <c r="Z90" s="32">
        <f t="shared" si="36"/>
        <v>87441.551328010566</v>
      </c>
      <c r="AB90" s="32">
        <f t="shared" si="47"/>
        <v>4747.8570820257228</v>
      </c>
      <c r="AC90" s="32">
        <f t="shared" si="40"/>
        <v>-4150.4676027949808</v>
      </c>
      <c r="AD90" s="32">
        <f t="shared" si="44"/>
        <v>0</v>
      </c>
      <c r="AE90" s="59">
        <f t="shared" si="45"/>
        <v>0</v>
      </c>
      <c r="AF90" s="32">
        <f t="shared" si="50"/>
        <v>1116.2696416291583</v>
      </c>
      <c r="AG90" s="40">
        <f>IF(A90&gt;$D$6,"",SUM($AB$10:AE90)/($Y$10+Y90)*2/A90*12)</f>
        <v>4.2521633645129717E-2</v>
      </c>
      <c r="AH90" s="40">
        <f>IF(A90&gt;$D$6,"",SUM($AF$10:AF90)/($Y$10+Y90)*2/A90*12)</f>
        <v>-1.3850588628850646E-2</v>
      </c>
      <c r="AI90" s="32">
        <f t="shared" si="51"/>
        <v>16128.706505667062</v>
      </c>
      <c r="AQ90" s="32">
        <f>SUM(AB$10:AB90)</f>
        <v>745898.90315455</v>
      </c>
      <c r="AR90" s="32">
        <f>SUM(AC$10:AC90)</f>
        <v>-659101.70845651533</v>
      </c>
      <c r="AS90" s="32">
        <f>SUM(AD$10:AD90)</f>
        <v>13860.000000000002</v>
      </c>
      <c r="AT90" s="32">
        <f>SUM(AE$10:AE90)</f>
        <v>167790.42948355302</v>
      </c>
      <c r="AU90" s="32">
        <f>SUM(AF$10:AF90)</f>
        <v>-87441.551328010566</v>
      </c>
      <c r="AW90" s="32">
        <f t="shared" si="41"/>
        <v>452955.53981254646</v>
      </c>
      <c r="AX90" s="32">
        <f t="shared" si="41"/>
        <v>2278.4371331098191</v>
      </c>
      <c r="AY90" s="32">
        <f t="shared" si="41"/>
        <v>230.70974707816956</v>
      </c>
      <c r="AZ90" s="32">
        <f t="shared" si="41"/>
        <v>140.18928224373769</v>
      </c>
      <c r="BA90" s="32">
        <f t="shared" si="30"/>
        <v>38355.453173863381</v>
      </c>
      <c r="BB90" s="32">
        <f t="shared" si="29"/>
        <v>701.15680686315773</v>
      </c>
      <c r="BC90" s="32"/>
    </row>
    <row r="91" spans="1:55" x14ac:dyDescent="0.25">
      <c r="A91" s="29">
        <v>81</v>
      </c>
      <c r="B91" s="32">
        <f t="shared" si="37"/>
        <v>454999.9999999993</v>
      </c>
      <c r="C91" s="32">
        <f t="shared" si="52"/>
        <v>11666.666666666666</v>
      </c>
      <c r="D91" s="32">
        <f t="shared" si="53"/>
        <v>5316.1111111111031</v>
      </c>
      <c r="E91" s="32"/>
      <c r="F91" s="32">
        <f t="shared" si="38"/>
        <v>0</v>
      </c>
      <c r="G91" s="32"/>
      <c r="H91" s="32"/>
      <c r="I91" s="32"/>
      <c r="J91" s="32"/>
      <c r="K91" s="32"/>
      <c r="L91" s="32">
        <f t="shared" si="31"/>
        <v>16982.77777777777</v>
      </c>
      <c r="M91" s="32">
        <f t="shared" si="32"/>
        <v>16982.77777777777</v>
      </c>
      <c r="N91" s="80">
        <v>46661</v>
      </c>
      <c r="O91" s="39">
        <f t="shared" si="33"/>
        <v>0.32499999999999951</v>
      </c>
      <c r="P91" s="39">
        <f t="shared" si="28"/>
        <v>0.34470154841010786</v>
      </c>
      <c r="Q91" s="39">
        <f t="shared" si="39"/>
        <v>0.31535558104965961</v>
      </c>
      <c r="R91" s="39">
        <f t="shared" si="42"/>
        <v>1.6074858167223229E-3</v>
      </c>
      <c r="S91" s="39">
        <f t="shared" si="48"/>
        <v>1.6274550950784423E-4</v>
      </c>
      <c r="T91" s="39">
        <f t="shared" si="46"/>
        <v>9.8875605890644085E-5</v>
      </c>
      <c r="U91" s="39">
        <f t="shared" si="49"/>
        <v>2.7476860428327411E-2</v>
      </c>
      <c r="V91" s="12"/>
      <c r="W91" s="32">
        <f t="shared" si="43"/>
        <v>444114.56317449262</v>
      </c>
      <c r="X91" s="32">
        <f t="shared" si="34"/>
        <v>38467.604599658378</v>
      </c>
      <c r="Y91" s="32">
        <f t="shared" si="35"/>
        <v>482582.16777415102</v>
      </c>
      <c r="Z91" s="32">
        <f t="shared" si="36"/>
        <v>86324.485843428192</v>
      </c>
      <c r="AB91" s="32">
        <f t="shared" si="47"/>
        <v>4630.9264106756327</v>
      </c>
      <c r="AC91" s="32">
        <f t="shared" si="40"/>
        <v>-4048.249495799108</v>
      </c>
      <c r="AD91" s="32">
        <f t="shared" si="44"/>
        <v>0</v>
      </c>
      <c r="AE91" s="59">
        <f t="shared" si="45"/>
        <v>0</v>
      </c>
      <c r="AF91" s="32">
        <f t="shared" si="50"/>
        <v>1117.0654845823738</v>
      </c>
      <c r="AG91" s="40">
        <f>IF(A91&gt;$D$6,"",SUM($AB$10:AE91)/($Y$10+Y91)*2/A91*12)</f>
        <v>4.2342205918484366E-2</v>
      </c>
      <c r="AH91" s="40">
        <f>IF(A91&gt;$D$6,"",SUM($AF$10:AF91)/($Y$10+Y91)*2/A91*12)</f>
        <v>-1.3586458999200676E-2</v>
      </c>
      <c r="AI91" s="32">
        <f t="shared" si="51"/>
        <v>16009.087785366168</v>
      </c>
      <c r="AQ91" s="32">
        <f>SUM(AB$10:AB91)</f>
        <v>750529.82956522563</v>
      </c>
      <c r="AR91" s="32">
        <f>SUM(AC$10:AC91)</f>
        <v>-663149.95795231441</v>
      </c>
      <c r="AS91" s="32">
        <f>SUM(AD$10:AD91)</f>
        <v>13860.000000000002</v>
      </c>
      <c r="AT91" s="32">
        <f>SUM(AE$10:AE91)</f>
        <v>167790.42948355302</v>
      </c>
      <c r="AU91" s="32">
        <f>SUM(AF$10:AF91)</f>
        <v>-86324.485843428192</v>
      </c>
      <c r="AW91" s="32">
        <f t="shared" si="41"/>
        <v>441497.81346952345</v>
      </c>
      <c r="AX91" s="32">
        <f t="shared" si="41"/>
        <v>2250.4801434112519</v>
      </c>
      <c r="AY91" s="32">
        <f t="shared" si="41"/>
        <v>227.84371331098191</v>
      </c>
      <c r="AZ91" s="32">
        <f t="shared" si="41"/>
        <v>138.42584824690172</v>
      </c>
      <c r="BA91" s="32">
        <f t="shared" si="30"/>
        <v>38467.604599658378</v>
      </c>
      <c r="BB91" s="32">
        <f t="shared" si="29"/>
        <v>685.1847004354704</v>
      </c>
      <c r="BC91" s="32"/>
    </row>
    <row r="92" spans="1:55" x14ac:dyDescent="0.25">
      <c r="A92" s="29">
        <v>82</v>
      </c>
      <c r="B92" s="32">
        <f t="shared" si="37"/>
        <v>443333.33333333262</v>
      </c>
      <c r="C92" s="32">
        <f t="shared" si="52"/>
        <v>11666.666666666666</v>
      </c>
      <c r="D92" s="32">
        <f t="shared" si="53"/>
        <v>5183.2083333333248</v>
      </c>
      <c r="E92" s="32"/>
      <c r="F92" s="32">
        <f t="shared" si="38"/>
        <v>0</v>
      </c>
      <c r="G92" s="32"/>
      <c r="H92" s="32"/>
      <c r="I92" s="32"/>
      <c r="J92" s="32"/>
      <c r="K92" s="32"/>
      <c r="L92" s="32">
        <f t="shared" si="31"/>
        <v>16849.874999999993</v>
      </c>
      <c r="M92" s="32">
        <f t="shared" si="32"/>
        <v>16849.874999999993</v>
      </c>
      <c r="N92" s="80">
        <v>46692</v>
      </c>
      <c r="O92" s="39">
        <f t="shared" si="33"/>
        <v>0.31666666666666615</v>
      </c>
      <c r="P92" s="39">
        <f t="shared" si="28"/>
        <v>0.33657623580473106</v>
      </c>
      <c r="Q92" s="39">
        <f t="shared" si="39"/>
        <v>0.30717387834422782</v>
      </c>
      <c r="R92" s="39">
        <f t="shared" si="42"/>
        <v>1.5880006600863465E-3</v>
      </c>
      <c r="S92" s="39">
        <f t="shared" si="48"/>
        <v>1.607485816722323E-4</v>
      </c>
      <c r="T92" s="39">
        <f t="shared" si="46"/>
        <v>9.7647305704706526E-5</v>
      </c>
      <c r="U92" s="39">
        <f t="shared" si="49"/>
        <v>2.7555960913039926E-2</v>
      </c>
      <c r="V92" s="12"/>
      <c r="W92" s="32">
        <f t="shared" si="43"/>
        <v>432628.3848483676</v>
      </c>
      <c r="X92" s="32">
        <f t="shared" si="34"/>
        <v>38578.345278255896</v>
      </c>
      <c r="Y92" s="32">
        <f t="shared" si="35"/>
        <v>471206.73012662347</v>
      </c>
      <c r="Z92" s="32">
        <f t="shared" si="36"/>
        <v>85206.653090665117</v>
      </c>
      <c r="AB92" s="32">
        <f t="shared" si="47"/>
        <v>4514.0354266608165</v>
      </c>
      <c r="AC92" s="32">
        <f t="shared" si="40"/>
        <v>-3946.0660825601149</v>
      </c>
      <c r="AD92" s="32">
        <f t="shared" si="44"/>
        <v>0</v>
      </c>
      <c r="AE92" s="59">
        <f t="shared" si="45"/>
        <v>0</v>
      </c>
      <c r="AF92" s="32">
        <f t="shared" si="50"/>
        <v>1117.8327527630754</v>
      </c>
      <c r="AG92" s="40">
        <f>IF(A92&gt;$D$6,"",SUM($AB$10:AE92)/($Y$10+Y92)*2/A92*12)</f>
        <v>4.2168943489912299E-2</v>
      </c>
      <c r="AH92" s="40">
        <f>IF(A92&gt;$D$6,"",SUM($AF$10:AF92)/($Y$10+Y92)*2/A92*12)</f>
        <v>-1.3327513315546062E-2</v>
      </c>
      <c r="AI92" s="32">
        <f t="shared" si="51"/>
        <v>15889.473074188365</v>
      </c>
      <c r="AQ92" s="32">
        <f>SUM(AB$10:AB92)</f>
        <v>755043.86499188642</v>
      </c>
      <c r="AR92" s="32">
        <f>SUM(AC$10:AC92)</f>
        <v>-667096.02403487451</v>
      </c>
      <c r="AS92" s="32">
        <f>SUM(AD$10:AD92)</f>
        <v>13860.000000000002</v>
      </c>
      <c r="AT92" s="32">
        <f>SUM(AE$10:AE92)</f>
        <v>167790.42948355302</v>
      </c>
      <c r="AU92" s="32">
        <f>SUM(AF$10:AF92)</f>
        <v>-85206.653090665117</v>
      </c>
      <c r="AW92" s="32">
        <f t="shared" si="41"/>
        <v>430043.42968191893</v>
      </c>
      <c r="AX92" s="32">
        <f t="shared" si="41"/>
        <v>2223.2009241208852</v>
      </c>
      <c r="AY92" s="32">
        <f t="shared" si="41"/>
        <v>225.04801434112522</v>
      </c>
      <c r="AZ92" s="32">
        <f t="shared" si="41"/>
        <v>136.70622798658914</v>
      </c>
      <c r="BA92" s="32">
        <f t="shared" si="30"/>
        <v>38578.345278255896</v>
      </c>
      <c r="BB92" s="32">
        <f t="shared" si="29"/>
        <v>669.17290667250836</v>
      </c>
      <c r="BC92" s="32"/>
    </row>
    <row r="93" spans="1:55" x14ac:dyDescent="0.25">
      <c r="A93" s="29">
        <v>83</v>
      </c>
      <c r="B93" s="32">
        <f t="shared" si="37"/>
        <v>431666.66666666593</v>
      </c>
      <c r="C93" s="32">
        <f t="shared" si="52"/>
        <v>11666.666666666666</v>
      </c>
      <c r="D93" s="32">
        <f t="shared" si="53"/>
        <v>5050.3055555555466</v>
      </c>
      <c r="E93" s="32"/>
      <c r="F93" s="32">
        <f t="shared" si="38"/>
        <v>0</v>
      </c>
      <c r="G93" s="32"/>
      <c r="H93" s="32"/>
      <c r="I93" s="32"/>
      <c r="J93" s="32"/>
      <c r="K93" s="32"/>
      <c r="L93" s="32">
        <f t="shared" si="31"/>
        <v>16716.972222222212</v>
      </c>
      <c r="M93" s="32">
        <f t="shared" si="32"/>
        <v>16716.972222222212</v>
      </c>
      <c r="N93" s="80">
        <v>46722</v>
      </c>
      <c r="O93" s="39">
        <f t="shared" si="33"/>
        <v>0.30833333333333279</v>
      </c>
      <c r="P93" s="39">
        <f t="shared" si="28"/>
        <v>0.32845289612493855</v>
      </c>
      <c r="Q93" s="39">
        <f t="shared" si="39"/>
        <v>0.29899458592159417</v>
      </c>
      <c r="R93" s="39">
        <f t="shared" si="42"/>
        <v>1.5689822307286508E-3</v>
      </c>
      <c r="S93" s="39">
        <f t="shared" si="48"/>
        <v>1.5880006600863466E-4</v>
      </c>
      <c r="T93" s="39">
        <f t="shared" si="46"/>
        <v>9.6449149003339368E-5</v>
      </c>
      <c r="U93" s="39">
        <f t="shared" si="49"/>
        <v>2.7634078757603691E-2</v>
      </c>
      <c r="V93" s="12"/>
      <c r="W93" s="32">
        <f t="shared" si="43"/>
        <v>421146.34431426879</v>
      </c>
      <c r="X93" s="32">
        <f t="shared" si="34"/>
        <v>38687.710260645166</v>
      </c>
      <c r="Y93" s="32">
        <f t="shared" si="35"/>
        <v>459834.05457491393</v>
      </c>
      <c r="Z93" s="32">
        <f t="shared" si="36"/>
        <v>84088.081091504137</v>
      </c>
      <c r="AB93" s="32">
        <f t="shared" si="47"/>
        <v>4397.1842109012905</v>
      </c>
      <c r="AC93" s="32">
        <f t="shared" si="40"/>
        <v>-3843.917433816418</v>
      </c>
      <c r="AD93" s="32">
        <f t="shared" si="44"/>
        <v>0</v>
      </c>
      <c r="AE93" s="59">
        <f t="shared" si="45"/>
        <v>0</v>
      </c>
      <c r="AF93" s="32">
        <f t="shared" si="50"/>
        <v>1118.5719991609803</v>
      </c>
      <c r="AG93" s="40">
        <f>IF(A93&gt;$D$6,"",SUM($AB$10:AE93)/($Y$10+Y93)*2/A93*12)</f>
        <v>4.2001654370785554E-2</v>
      </c>
      <c r="AH93" s="40">
        <f>IF(A93&gt;$D$6,"",SUM($AF$10:AF93)/($Y$10+Y93)*2/A93*12)</f>
        <v>-1.3073545888663551E-2</v>
      </c>
      <c r="AI93" s="32">
        <f t="shared" si="51"/>
        <v>15769.859762610835</v>
      </c>
      <c r="AQ93" s="32">
        <f>SUM(AB$10:AB93)</f>
        <v>759441.04920278769</v>
      </c>
      <c r="AR93" s="32">
        <f>SUM(AC$10:AC93)</f>
        <v>-670939.94146869099</v>
      </c>
      <c r="AS93" s="32">
        <f>SUM(AD$10:AD93)</f>
        <v>13860.000000000002</v>
      </c>
      <c r="AT93" s="32">
        <f>SUM(AE$10:AE93)</f>
        <v>167790.42948355302</v>
      </c>
      <c r="AU93" s="32">
        <f>SUM(AF$10:AF93)</f>
        <v>-84088.081091504137</v>
      </c>
      <c r="AW93" s="32">
        <f t="shared" si="41"/>
        <v>418592.42029023182</v>
      </c>
      <c r="AX93" s="32">
        <f t="shared" si="41"/>
        <v>2196.5751230201113</v>
      </c>
      <c r="AY93" s="32">
        <f t="shared" si="41"/>
        <v>222.32009241208851</v>
      </c>
      <c r="AZ93" s="32">
        <f t="shared" si="41"/>
        <v>135.02880860467511</v>
      </c>
      <c r="BA93" s="32">
        <f t="shared" si="30"/>
        <v>38687.710260645166</v>
      </c>
      <c r="BB93" s="32">
        <f t="shared" si="29"/>
        <v>653.12134465425606</v>
      </c>
      <c r="BC93" s="32"/>
    </row>
    <row r="94" spans="1:55" x14ac:dyDescent="0.25">
      <c r="A94" s="66">
        <v>84</v>
      </c>
      <c r="B94" s="67">
        <f t="shared" si="37"/>
        <v>419999.99999999924</v>
      </c>
      <c r="C94" s="67">
        <f t="shared" si="52"/>
        <v>11666.666666666666</v>
      </c>
      <c r="D94" s="67">
        <f t="shared" si="53"/>
        <v>4917.4027777777692</v>
      </c>
      <c r="E94" s="67"/>
      <c r="F94" s="67">
        <f t="shared" si="38"/>
        <v>0</v>
      </c>
      <c r="G94" s="67">
        <f>IF(B94&gt;0,B94*$J$1,0)</f>
        <v>2099.9999999999964</v>
      </c>
      <c r="H94" s="67">
        <f>IF(B94&gt;0,H82,0)</f>
        <v>6000</v>
      </c>
      <c r="I94" s="67"/>
      <c r="J94" s="67"/>
      <c r="K94" s="67"/>
      <c r="L94" s="67">
        <f t="shared" si="31"/>
        <v>24684.069444444431</v>
      </c>
      <c r="M94" s="67">
        <f t="shared" si="32"/>
        <v>20019.069444444434</v>
      </c>
      <c r="N94" s="80">
        <v>46753</v>
      </c>
      <c r="O94" s="39">
        <f t="shared" si="33"/>
        <v>0.29999999999999943</v>
      </c>
      <c r="P94" s="39">
        <f t="shared" si="28"/>
        <v>0.32033155883343967</v>
      </c>
      <c r="Q94" s="39">
        <f t="shared" si="39"/>
        <v>0.2908177285362929</v>
      </c>
      <c r="R94" s="39">
        <f t="shared" si="42"/>
        <v>1.5504139576623937E-3</v>
      </c>
      <c r="S94" s="39">
        <f t="shared" si="48"/>
        <v>1.568982230728651E-4</v>
      </c>
      <c r="T94" s="39">
        <f t="shared" si="46"/>
        <v>9.5280039605180784E-5</v>
      </c>
      <c r="U94" s="39">
        <f t="shared" si="49"/>
        <v>2.7711238076806363E-2</v>
      </c>
      <c r="V94" s="12"/>
      <c r="W94" s="32">
        <f t="shared" si="43"/>
        <v>409668.44905928662</v>
      </c>
      <c r="X94" s="32">
        <f t="shared" si="34"/>
        <v>38795.733307528906</v>
      </c>
      <c r="Y94" s="32">
        <f t="shared" si="35"/>
        <v>448464.18236681551</v>
      </c>
      <c r="Z94" s="32">
        <f t="shared" si="36"/>
        <v>82968.797372048808</v>
      </c>
      <c r="AB94" s="32">
        <f t="shared" si="47"/>
        <v>4280.3728812651761</v>
      </c>
      <c r="AC94" s="32">
        <f t="shared" si="40"/>
        <v>-3741.8036526056217</v>
      </c>
      <c r="AD94" s="32">
        <f t="shared" si="44"/>
        <v>0</v>
      </c>
      <c r="AE94" s="59">
        <f t="shared" si="45"/>
        <v>2989.2301129929183</v>
      </c>
      <c r="AF94" s="32">
        <f t="shared" si="50"/>
        <v>1119.2837194553285</v>
      </c>
      <c r="AG94" s="40">
        <f>IF(A94&gt;$D$6,"",SUM($AB$10:AE94)/($Y$10+Y94)*2/A94*12)</f>
        <v>4.2302197091900993E-2</v>
      </c>
      <c r="AH94" s="40">
        <f>IF(A94&gt;$D$6,"",SUM($AF$10:AF94)/($Y$10+Y94)*2/A94*12)</f>
        <v>-1.282436030076349E-2</v>
      </c>
      <c r="AI94" s="32">
        <f t="shared" si="51"/>
        <v>18639.475202356509</v>
      </c>
      <c r="AQ94" s="32">
        <f>SUM(AB$10:AB94)</f>
        <v>763721.42208405281</v>
      </c>
      <c r="AR94" s="32">
        <f>SUM(AC$10:AC94)</f>
        <v>-674681.74512129661</v>
      </c>
      <c r="AS94" s="32">
        <f>SUM(AD$10:AD94)</f>
        <v>13860.000000000002</v>
      </c>
      <c r="AT94" s="32">
        <f>SUM(AE$10:AE94)</f>
        <v>170779.65959654594</v>
      </c>
      <c r="AU94" s="32">
        <f>SUM(AF$10:AF94)</f>
        <v>-82968.797372048808</v>
      </c>
      <c r="AW94" s="32">
        <f t="shared" si="41"/>
        <v>407144.81995081005</v>
      </c>
      <c r="AX94" s="32">
        <f t="shared" si="41"/>
        <v>2170.5795407273513</v>
      </c>
      <c r="AY94" s="32">
        <f t="shared" si="41"/>
        <v>219.65751230201113</v>
      </c>
      <c r="AZ94" s="32">
        <f t="shared" si="41"/>
        <v>133.39205544725309</v>
      </c>
      <c r="BA94" s="32">
        <f t="shared" si="30"/>
        <v>38795.733307528906</v>
      </c>
      <c r="BB94" s="32">
        <f t="shared" si="29"/>
        <v>0</v>
      </c>
      <c r="BC94" s="32"/>
    </row>
    <row r="95" spans="1:55" x14ac:dyDescent="0.25">
      <c r="A95" s="29">
        <v>85</v>
      </c>
      <c r="B95" s="32">
        <f t="shared" si="37"/>
        <v>408333.33333333256</v>
      </c>
      <c r="C95" s="32">
        <f t="shared" si="52"/>
        <v>11666.666666666666</v>
      </c>
      <c r="D95" s="32">
        <f t="shared" si="53"/>
        <v>4784.4999999999909</v>
      </c>
      <c r="E95" s="32"/>
      <c r="F95" s="32">
        <f t="shared" si="38"/>
        <v>0</v>
      </c>
      <c r="G95" s="32"/>
      <c r="H95" s="32"/>
      <c r="I95" s="32"/>
      <c r="J95" s="32"/>
      <c r="K95" s="32"/>
      <c r="L95" s="32">
        <f t="shared" si="31"/>
        <v>16451.166666666657</v>
      </c>
      <c r="M95" s="32">
        <f t="shared" si="32"/>
        <v>16451.166666666657</v>
      </c>
      <c r="N95" s="80">
        <v>46784</v>
      </c>
      <c r="O95" s="39">
        <f t="shared" si="33"/>
        <v>0.29166666666666613</v>
      </c>
      <c r="P95" s="39">
        <f t="shared" si="28"/>
        <v>0.31221225560023591</v>
      </c>
      <c r="Q95" s="39">
        <f t="shared" si="39"/>
        <v>0.2826433331169389</v>
      </c>
      <c r="R95" s="39">
        <f t="shared" si="42"/>
        <v>1.5322800451965032E-3</v>
      </c>
      <c r="S95" s="39">
        <f t="shared" si="48"/>
        <v>1.5504139576623938E-4</v>
      </c>
      <c r="T95" s="39">
        <f t="shared" si="46"/>
        <v>9.4138933843719054E-5</v>
      </c>
      <c r="U95" s="39">
        <f t="shared" si="49"/>
        <v>2.7787462108490507E-2</v>
      </c>
      <c r="V95" s="12"/>
      <c r="W95" s="32">
        <f t="shared" si="43"/>
        <v>398194.71088844351</v>
      </c>
      <c r="X95" s="32">
        <f t="shared" si="34"/>
        <v>38902.446951886712</v>
      </c>
      <c r="Y95" s="32">
        <f t="shared" si="35"/>
        <v>437097.15784033021</v>
      </c>
      <c r="Z95" s="32">
        <f t="shared" si="36"/>
        <v>81848.829020375109</v>
      </c>
      <c r="AB95" s="32">
        <f t="shared" si="47"/>
        <v>4163.6015940653851</v>
      </c>
      <c r="AC95" s="32">
        <f t="shared" si="40"/>
        <v>-3639.7248755728851</v>
      </c>
      <c r="AD95" s="32">
        <f t="shared" si="44"/>
        <v>0</v>
      </c>
      <c r="AE95" s="59">
        <f t="shared" si="45"/>
        <v>0</v>
      </c>
      <c r="AF95" s="32">
        <f t="shared" si="50"/>
        <v>1119.9683516736986</v>
      </c>
      <c r="AG95" s="40">
        <f>IF(A95&gt;$D$6,"",SUM($AB$10:AE95)/($Y$10+Y95)*2/A95*12)</f>
        <v>4.2143706672564285E-2</v>
      </c>
      <c r="AH95" s="40">
        <f>IF(A95&gt;$D$6,"",SUM($AF$10:AF95)/($Y$10+Y95)*2/A95*12)</f>
        <v>-1.2579768852792259E-2</v>
      </c>
      <c r="AI95" s="32">
        <f t="shared" si="51"/>
        <v>15530.626120550685</v>
      </c>
      <c r="AQ95" s="32">
        <f>SUM(AB$10:AB95)</f>
        <v>767885.02367811825</v>
      </c>
      <c r="AR95" s="32">
        <f>SUM(AC$10:AC95)</f>
        <v>-678321.46999686945</v>
      </c>
      <c r="AS95" s="32">
        <f>SUM(AD$10:AD95)</f>
        <v>13860.000000000002</v>
      </c>
      <c r="AT95" s="32">
        <f>SUM(AE$10:AE95)</f>
        <v>170779.65959654594</v>
      </c>
      <c r="AU95" s="32">
        <f>SUM(AF$10:AF95)</f>
        <v>-81848.829020375109</v>
      </c>
      <c r="AW95" s="32">
        <f t="shared" si="41"/>
        <v>395700.66636371444</v>
      </c>
      <c r="AX95" s="32">
        <f t="shared" si="41"/>
        <v>2145.1920632751044</v>
      </c>
      <c r="AY95" s="32">
        <f t="shared" si="41"/>
        <v>217.05795407273513</v>
      </c>
      <c r="AZ95" s="32">
        <f t="shared" si="41"/>
        <v>131.79450738120667</v>
      </c>
      <c r="BA95" s="32">
        <f t="shared" si="30"/>
        <v>38902.446951886712</v>
      </c>
      <c r="BB95" s="32">
        <f t="shared" si="29"/>
        <v>620.89840593460576</v>
      </c>
      <c r="BC95" s="32"/>
    </row>
    <row r="96" spans="1:55" x14ac:dyDescent="0.25">
      <c r="A96" s="29">
        <v>86</v>
      </c>
      <c r="B96" s="32">
        <f t="shared" si="37"/>
        <v>396666.66666666587</v>
      </c>
      <c r="C96" s="32">
        <f t="shared" si="52"/>
        <v>11666.666666666666</v>
      </c>
      <c r="D96" s="32">
        <f t="shared" si="53"/>
        <v>4651.5972222222126</v>
      </c>
      <c r="E96" s="32"/>
      <c r="F96" s="32">
        <f t="shared" si="38"/>
        <v>0</v>
      </c>
      <c r="G96" s="32"/>
      <c r="H96" s="32"/>
      <c r="I96" s="32"/>
      <c r="J96" s="32"/>
      <c r="K96" s="32"/>
      <c r="L96" s="32">
        <f t="shared" si="31"/>
        <v>16318.26388888888</v>
      </c>
      <c r="M96" s="32">
        <f t="shared" si="32"/>
        <v>16318.26388888888</v>
      </c>
      <c r="N96" s="80">
        <v>46813</v>
      </c>
      <c r="O96" s="39">
        <f t="shared" si="33"/>
        <v>0.28333333333333277</v>
      </c>
      <c r="P96" s="39">
        <f t="shared" si="28"/>
        <v>0.30409502047158748</v>
      </c>
      <c r="Q96" s="39">
        <f t="shared" si="39"/>
        <v>0.27447142894592402</v>
      </c>
      <c r="R96" s="39">
        <f t="shared" si="42"/>
        <v>1.5145654281185916E-3</v>
      </c>
      <c r="S96" s="39">
        <f t="shared" si="48"/>
        <v>1.5322800451965032E-4</v>
      </c>
      <c r="T96" s="39">
        <f t="shared" si="46"/>
        <v>9.3024837459743624E-5</v>
      </c>
      <c r="U96" s="39">
        <f t="shared" si="49"/>
        <v>2.7862773255565482E-2</v>
      </c>
      <c r="V96" s="12"/>
      <c r="W96" s="32">
        <f t="shared" si="43"/>
        <v>386725.14610243082</v>
      </c>
      <c r="X96" s="32">
        <f t="shared" si="34"/>
        <v>39007.882557791672</v>
      </c>
      <c r="Y96" s="32">
        <f t="shared" si="35"/>
        <v>425733.02866022248</v>
      </c>
      <c r="Z96" s="32">
        <f t="shared" si="36"/>
        <v>80728.202744986935</v>
      </c>
      <c r="AB96" s="32">
        <f t="shared" si="47"/>
        <v>4046.8705458073218</v>
      </c>
      <c r="AC96" s="32">
        <f t="shared" si="40"/>
        <v>-3537.6812744987201</v>
      </c>
      <c r="AD96" s="32">
        <f t="shared" si="44"/>
        <v>0</v>
      </c>
      <c r="AE96" s="59">
        <f t="shared" si="45"/>
        <v>0</v>
      </c>
      <c r="AF96" s="32">
        <f t="shared" si="50"/>
        <v>1120.6262753881747</v>
      </c>
      <c r="AG96" s="40">
        <f>IF(A96&gt;$D$6,"",SUM($AB$10:AE96)/($Y$10+Y96)*2/A96*12)</f>
        <v>4.1990764854065943E-2</v>
      </c>
      <c r="AH96" s="40">
        <f>IF(A96&gt;$D$6,"",SUM($AF$10:AF96)/($Y$10+Y96)*2/A96*12)</f>
        <v>-1.2339592050090246E-2</v>
      </c>
      <c r="AI96" s="32">
        <f t="shared" si="51"/>
        <v>15410.999725915053</v>
      </c>
      <c r="AQ96" s="32">
        <f>SUM(AB$10:AB96)</f>
        <v>771931.89422392554</v>
      </c>
      <c r="AR96" s="32">
        <f>SUM(AC$10:AC96)</f>
        <v>-681859.15127136814</v>
      </c>
      <c r="AS96" s="32">
        <f>SUM(AD$10:AD96)</f>
        <v>13860.000000000002</v>
      </c>
      <c r="AT96" s="32">
        <f>SUM(AE$10:AE96)</f>
        <v>170779.65959654594</v>
      </c>
      <c r="AU96" s="32">
        <f>SUM(AF$10:AF96)</f>
        <v>-80728.202744986935</v>
      </c>
      <c r="AW96" s="32">
        <f t="shared" si="41"/>
        <v>384260.00052429363</v>
      </c>
      <c r="AX96" s="32">
        <f t="shared" si="41"/>
        <v>2120.3915993660285</v>
      </c>
      <c r="AY96" s="32">
        <f t="shared" si="41"/>
        <v>214.51920632751046</v>
      </c>
      <c r="AZ96" s="32">
        <f t="shared" si="41"/>
        <v>130.23477244364108</v>
      </c>
      <c r="BA96" s="32">
        <f t="shared" si="30"/>
        <v>39007.882557791672</v>
      </c>
      <c r="BB96" s="32">
        <f t="shared" si="29"/>
        <v>604.72667641489079</v>
      </c>
      <c r="BC96" s="32"/>
    </row>
    <row r="97" spans="1:55" x14ac:dyDescent="0.25">
      <c r="A97" s="29">
        <v>87</v>
      </c>
      <c r="B97" s="32">
        <f t="shared" si="37"/>
        <v>384999.99999999919</v>
      </c>
      <c r="C97" s="32">
        <f t="shared" si="52"/>
        <v>11666.666666666666</v>
      </c>
      <c r="D97" s="32">
        <f t="shared" si="53"/>
        <v>4518.6944444444352</v>
      </c>
      <c r="E97" s="32"/>
      <c r="F97" s="32">
        <f t="shared" si="38"/>
        <v>0</v>
      </c>
      <c r="G97" s="32"/>
      <c r="H97" s="32"/>
      <c r="I97" s="32"/>
      <c r="J97" s="32"/>
      <c r="K97" s="32"/>
      <c r="L97" s="32">
        <f t="shared" si="31"/>
        <v>16185.361111111102</v>
      </c>
      <c r="M97" s="32">
        <f t="shared" si="32"/>
        <v>16185.361111111102</v>
      </c>
      <c r="N97" s="80">
        <v>46844</v>
      </c>
      <c r="O97" s="39">
        <f t="shared" si="33"/>
        <v>0.27499999999999941</v>
      </c>
      <c r="P97" s="39">
        <f t="shared" si="28"/>
        <v>0.29597989005980713</v>
      </c>
      <c r="Q97" s="39">
        <f t="shared" si="39"/>
        <v>0.26630204785880052</v>
      </c>
      <c r="R97" s="39">
        <f t="shared" si="42"/>
        <v>1.4972557299497019E-3</v>
      </c>
      <c r="S97" s="39">
        <f t="shared" si="48"/>
        <v>1.5145654281185916E-4</v>
      </c>
      <c r="T97" s="39">
        <f t="shared" si="46"/>
        <v>9.1936802711790194E-5</v>
      </c>
      <c r="U97" s="39">
        <f t="shared" si="49"/>
        <v>2.7937193125533277E-2</v>
      </c>
      <c r="V97" s="12"/>
      <c r="W97" s="32">
        <f t="shared" si="43"/>
        <v>375259.77570798341</v>
      </c>
      <c r="X97" s="32">
        <f t="shared" si="34"/>
        <v>39112.070375746589</v>
      </c>
      <c r="Y97" s="32">
        <f t="shared" si="35"/>
        <v>414371.84608372999</v>
      </c>
      <c r="Z97" s="32">
        <f t="shared" si="36"/>
        <v>79606.944934586063</v>
      </c>
      <c r="AB97" s="32">
        <f t="shared" si="47"/>
        <v>3930.1799752177249</v>
      </c>
      <c r="AC97" s="32">
        <f t="shared" si="40"/>
        <v>-3435.6730580725539</v>
      </c>
      <c r="AD97" s="32">
        <f t="shared" si="44"/>
        <v>0</v>
      </c>
      <c r="AE97" s="59">
        <f t="shared" si="45"/>
        <v>0</v>
      </c>
      <c r="AF97" s="32">
        <f t="shared" si="50"/>
        <v>1121.2578104008717</v>
      </c>
      <c r="AG97" s="40">
        <f>IF(A97&gt;$D$6,"",SUM($AB$10:AE97)/($Y$10+Y97)*2/A97*12)</f>
        <v>4.1843212901938723E-2</v>
      </c>
      <c r="AH97" s="40">
        <f>IF(A97&gt;$D$6,"",SUM($AF$10:AF97)/($Y$10+Y97)*2/A97*12)</f>
        <v>-1.2103658123377582E-2</v>
      </c>
      <c r="AI97" s="32">
        <f t="shared" si="51"/>
        <v>15291.362551710212</v>
      </c>
      <c r="AQ97" s="32">
        <f>SUM(AB$10:AB97)</f>
        <v>775862.07419914322</v>
      </c>
      <c r="AR97" s="32">
        <f>SUM(AC$10:AC97)</f>
        <v>-685294.82432944071</v>
      </c>
      <c r="AS97" s="32">
        <f>SUM(AD$10:AD97)</f>
        <v>13860.000000000002</v>
      </c>
      <c r="AT97" s="32">
        <f>SUM(AE$10:AE97)</f>
        <v>170779.65959654594</v>
      </c>
      <c r="AU97" s="32">
        <f>SUM(AF$10:AF97)</f>
        <v>-79606.944934586063</v>
      </c>
      <c r="AW97" s="32">
        <f t="shared" si="41"/>
        <v>372822.86700232071</v>
      </c>
      <c r="AX97" s="32">
        <f t="shared" si="41"/>
        <v>2096.1580219295824</v>
      </c>
      <c r="AY97" s="32">
        <f t="shared" si="41"/>
        <v>212.03915993660283</v>
      </c>
      <c r="AZ97" s="32">
        <f t="shared" si="41"/>
        <v>128.71152379650627</v>
      </c>
      <c r="BA97" s="32">
        <f t="shared" si="30"/>
        <v>39112.070375746589</v>
      </c>
      <c r="BB97" s="32">
        <f t="shared" si="29"/>
        <v>588.51446922671039</v>
      </c>
      <c r="BC97" s="32"/>
    </row>
    <row r="98" spans="1:55" x14ac:dyDescent="0.25">
      <c r="A98" s="29">
        <v>88</v>
      </c>
      <c r="B98" s="32">
        <f t="shared" si="37"/>
        <v>373333.3333333325</v>
      </c>
      <c r="C98" s="32">
        <f t="shared" si="52"/>
        <v>11666.666666666666</v>
      </c>
      <c r="D98" s="32">
        <f t="shared" si="53"/>
        <v>4385.791666666657</v>
      </c>
      <c r="E98" s="32"/>
      <c r="F98" s="32">
        <f t="shared" si="38"/>
        <v>0</v>
      </c>
      <c r="G98" s="32"/>
      <c r="H98" s="32"/>
      <c r="I98" s="32"/>
      <c r="J98" s="32"/>
      <c r="K98" s="32"/>
      <c r="L98" s="32">
        <f t="shared" si="31"/>
        <v>16052.458333333323</v>
      </c>
      <c r="M98" s="32">
        <f t="shared" si="32"/>
        <v>16052.458333333323</v>
      </c>
      <c r="N98" s="80">
        <v>46874</v>
      </c>
      <c r="O98" s="39">
        <f t="shared" si="33"/>
        <v>0.26666666666666605</v>
      </c>
      <c r="P98" s="39">
        <f t="shared" si="28"/>
        <v>0.28786690375697616</v>
      </c>
      <c r="Q98" s="39">
        <f t="shared" si="39"/>
        <v>0.25813522446656045</v>
      </c>
      <c r="R98" s="39">
        <f t="shared" si="42"/>
        <v>1.4803372240309188E-3</v>
      </c>
      <c r="S98" s="39">
        <f t="shared" si="48"/>
        <v>1.497255729949702E-4</v>
      </c>
      <c r="T98" s="39">
        <f t="shared" si="46"/>
        <v>9.0873925687115498E-5</v>
      </c>
      <c r="U98" s="39">
        <f t="shared" si="49"/>
        <v>2.8010742567702709E-2</v>
      </c>
      <c r="V98" s="12"/>
      <c r="W98" s="32">
        <f t="shared" si="43"/>
        <v>363798.62566498283</v>
      </c>
      <c r="X98" s="32">
        <f t="shared" si="34"/>
        <v>39215.03959478379</v>
      </c>
      <c r="Y98" s="32">
        <f t="shared" si="35"/>
        <v>403013.66525976663</v>
      </c>
      <c r="Z98" s="32">
        <f t="shared" si="36"/>
        <v>78485.08171973101</v>
      </c>
      <c r="AB98" s="32">
        <f t="shared" si="47"/>
        <v>3813.5301655906646</v>
      </c>
      <c r="AC98" s="32">
        <f t="shared" si="40"/>
        <v>-3333.7004739435579</v>
      </c>
      <c r="AD98" s="32">
        <f t="shared" si="44"/>
        <v>0</v>
      </c>
      <c r="AE98" s="59">
        <f t="shared" si="45"/>
        <v>0</v>
      </c>
      <c r="AF98" s="32">
        <f t="shared" si="50"/>
        <v>1121.8632148550532</v>
      </c>
      <c r="AG98" s="40">
        <f>IF(A98&gt;$D$6,"",SUM($AB$10:AE98)/($Y$10+Y98)*2/A98*12)</f>
        <v>4.1700899968928069E-2</v>
      </c>
      <c r="AH98" s="40">
        <f>IF(A98&gt;$D$6,"",SUM($AF$10:AF98)/($Y$10+Y98)*2/A98*12)</f>
        <v>-1.1871802582325671E-2</v>
      </c>
      <c r="AI98" s="32">
        <f t="shared" si="51"/>
        <v>15171.710989554032</v>
      </c>
      <c r="AQ98" s="32">
        <f>SUM(AB$10:AB98)</f>
        <v>779675.60436473391</v>
      </c>
      <c r="AR98" s="32">
        <f>SUM(AC$10:AC98)</f>
        <v>-688628.52480338432</v>
      </c>
      <c r="AS98" s="32">
        <f>SUM(AD$10:AD98)</f>
        <v>13860.000000000002</v>
      </c>
      <c r="AT98" s="32">
        <f>SUM(AE$10:AE98)</f>
        <v>170779.65959654594</v>
      </c>
      <c r="AU98" s="32">
        <f>SUM(AF$10:AF98)</f>
        <v>-78485.08171973101</v>
      </c>
      <c r="AW98" s="32">
        <f t="shared" si="41"/>
        <v>361389.31425318465</v>
      </c>
      <c r="AX98" s="32">
        <f t="shared" si="41"/>
        <v>2072.4721136432863</v>
      </c>
      <c r="AY98" s="32">
        <f t="shared" si="41"/>
        <v>209.61580219295828</v>
      </c>
      <c r="AZ98" s="32">
        <f t="shared" si="41"/>
        <v>127.2234959619617</v>
      </c>
      <c r="BA98" s="32">
        <f t="shared" si="30"/>
        <v>39215.03959478379</v>
      </c>
      <c r="BB98" s="32">
        <f t="shared" si="29"/>
        <v>572.26150107599233</v>
      </c>
      <c r="BC98" s="32"/>
    </row>
    <row r="99" spans="1:55" x14ac:dyDescent="0.25">
      <c r="A99" s="29">
        <v>89</v>
      </c>
      <c r="B99" s="32">
        <f t="shared" si="37"/>
        <v>361666.66666666581</v>
      </c>
      <c r="C99" s="32">
        <f t="shared" si="52"/>
        <v>11666.666666666666</v>
      </c>
      <c r="D99" s="32">
        <f t="shared" si="53"/>
        <v>4252.8888888888787</v>
      </c>
      <c r="E99" s="32"/>
      <c r="F99" s="32">
        <f t="shared" si="38"/>
        <v>0</v>
      </c>
      <c r="G99" s="32"/>
      <c r="H99" s="32"/>
      <c r="I99" s="32"/>
      <c r="J99" s="32"/>
      <c r="K99" s="32"/>
      <c r="L99" s="32">
        <f t="shared" si="31"/>
        <v>15919.555555555544</v>
      </c>
      <c r="M99" s="32">
        <f t="shared" si="32"/>
        <v>15919.555555555544</v>
      </c>
      <c r="N99" s="80">
        <v>46905</v>
      </c>
      <c r="O99" s="39">
        <f t="shared" si="33"/>
        <v>0.25833333333333275</v>
      </c>
      <c r="P99" s="39">
        <f t="shared" si="28"/>
        <v>0.27975610397627226</v>
      </c>
      <c r="Q99" s="39">
        <f t="shared" si="39"/>
        <v>0.24997099640460227</v>
      </c>
      <c r="R99" s="39">
        <f t="shared" si="42"/>
        <v>1.4637967972175574E-3</v>
      </c>
      <c r="S99" s="39">
        <f t="shared" si="48"/>
        <v>1.4803372240309188E-4</v>
      </c>
      <c r="T99" s="39">
        <f t="shared" si="46"/>
        <v>8.9835343796982117E-5</v>
      </c>
      <c r="U99" s="39">
        <f t="shared" si="49"/>
        <v>2.8083441708252402E-2</v>
      </c>
      <c r="V99" s="12"/>
      <c r="W99" s="32">
        <f t="shared" si="43"/>
        <v>352341.72717522783</v>
      </c>
      <c r="X99" s="32">
        <f t="shared" si="34"/>
        <v>39316.818391553359</v>
      </c>
      <c r="Y99" s="32">
        <f t="shared" si="35"/>
        <v>391658.54556678119</v>
      </c>
      <c r="Z99" s="32">
        <f t="shared" si="36"/>
        <v>77362.639037036977</v>
      </c>
      <c r="AB99" s="32">
        <f t="shared" si="47"/>
        <v>3696.9214474935725</v>
      </c>
      <c r="AC99" s="32">
        <f t="shared" si="40"/>
        <v>-3231.7638110861881</v>
      </c>
      <c r="AD99" s="32">
        <f t="shared" si="44"/>
        <v>0</v>
      </c>
      <c r="AE99" s="59">
        <f t="shared" si="45"/>
        <v>0</v>
      </c>
      <c r="AF99" s="32">
        <f t="shared" si="50"/>
        <v>1122.4426826940326</v>
      </c>
      <c r="AG99" s="40">
        <f>IF(A99&gt;$D$6,"",SUM($AB$10:AE99)/($Y$10+Y99)*2/A99*12)</f>
        <v>4.1563682661348009E-2</v>
      </c>
      <c r="AH99" s="40">
        <f>IF(A99&gt;$D$6,"",SUM($AF$10:AF99)/($Y$10+Y99)*2/A99*12)</f>
        <v>-1.164386779923126E-2</v>
      </c>
      <c r="AI99" s="32">
        <f t="shared" si="51"/>
        <v>15052.041140479007</v>
      </c>
      <c r="AQ99" s="32">
        <f>SUM(AB$10:AB99)</f>
        <v>783372.52581222751</v>
      </c>
      <c r="AR99" s="32">
        <f>SUM(AC$10:AC99)</f>
        <v>-691860.28861447051</v>
      </c>
      <c r="AS99" s="32">
        <f>SUM(AD$10:AD99)</f>
        <v>13860.000000000002</v>
      </c>
      <c r="AT99" s="32">
        <f>SUM(AE$10:AE99)</f>
        <v>170779.65959654594</v>
      </c>
      <c r="AU99" s="32">
        <f>SUM(AF$10:AF99)</f>
        <v>-77362.639037036977</v>
      </c>
      <c r="AW99" s="32">
        <f t="shared" si="41"/>
        <v>349959.39496644319</v>
      </c>
      <c r="AX99" s="32">
        <f t="shared" si="41"/>
        <v>2049.3155161045806</v>
      </c>
      <c r="AY99" s="32">
        <f t="shared" si="41"/>
        <v>207.24721136432862</v>
      </c>
      <c r="AZ99" s="32">
        <f t="shared" si="41"/>
        <v>125.76948131577497</v>
      </c>
      <c r="BA99" s="32">
        <f t="shared" si="30"/>
        <v>39316.818391553359</v>
      </c>
      <c r="BB99" s="32">
        <f t="shared" si="29"/>
        <v>555.9674413953062</v>
      </c>
      <c r="BC99" s="32"/>
    </row>
    <row r="100" spans="1:55" x14ac:dyDescent="0.25">
      <c r="A100" s="44">
        <v>90</v>
      </c>
      <c r="B100" s="45">
        <f t="shared" si="37"/>
        <v>349999.99999999913</v>
      </c>
      <c r="C100" s="45">
        <f t="shared" si="52"/>
        <v>11666.666666666666</v>
      </c>
      <c r="D100" s="45">
        <f t="shared" si="53"/>
        <v>4119.9861111111013</v>
      </c>
      <c r="E100" s="45"/>
      <c r="F100" s="32">
        <f t="shared" si="38"/>
        <v>0</v>
      </c>
      <c r="G100" s="45"/>
      <c r="H100" s="45"/>
      <c r="I100" s="45"/>
      <c r="J100" s="45"/>
      <c r="K100" s="45"/>
      <c r="L100" s="45">
        <f t="shared" si="31"/>
        <v>15786.652777777766</v>
      </c>
      <c r="M100" s="45">
        <f t="shared" si="32"/>
        <v>15786.652777777766</v>
      </c>
      <c r="N100" s="80">
        <v>46935</v>
      </c>
      <c r="O100" s="39">
        <f t="shared" si="33"/>
        <v>0.24999999999999939</v>
      </c>
      <c r="P100" s="39">
        <f t="shared" si="28"/>
        <v>0.27164753642531037</v>
      </c>
      <c r="Q100" s="39">
        <f t="shared" si="39"/>
        <v>0.24180940461287462</v>
      </c>
      <c r="R100" s="39">
        <f t="shared" si="42"/>
        <v>1.4476219159821613E-3</v>
      </c>
      <c r="S100" s="39">
        <f t="shared" si="48"/>
        <v>1.4637967972175574E-4</v>
      </c>
      <c r="T100" s="39">
        <f t="shared" si="46"/>
        <v>8.8820233441855127E-5</v>
      </c>
      <c r="U100" s="39">
        <f t="shared" si="49"/>
        <v>2.8155309983289988E-2</v>
      </c>
      <c r="V100" s="12"/>
      <c r="W100" s="32">
        <f t="shared" si="43"/>
        <v>340889.11701882858</v>
      </c>
      <c r="X100" s="32">
        <f t="shared" si="34"/>
        <v>39417.433976605986</v>
      </c>
      <c r="Y100" s="32">
        <f t="shared" si="35"/>
        <v>380306.55099543458</v>
      </c>
      <c r="Z100" s="32">
        <f t="shared" si="36"/>
        <v>76239.642696669223</v>
      </c>
      <c r="AB100" s="32">
        <f t="shared" si="47"/>
        <v>3580.3542018846701</v>
      </c>
      <c r="AC100" s="32">
        <f t="shared" si="40"/>
        <v>-3129.86340252537</v>
      </c>
      <c r="AD100" s="32">
        <f t="shared" si="44"/>
        <v>0</v>
      </c>
      <c r="AE100" s="59">
        <f t="shared" si="45"/>
        <v>0</v>
      </c>
      <c r="AF100" s="32">
        <f t="shared" si="50"/>
        <v>1122.9963403677539</v>
      </c>
      <c r="AG100" s="40">
        <f>IF(A100&gt;$D$6,"",SUM($AB$10:AE100)/($Y$10+Y100)*2/A100*12)</f>
        <v>4.1431424633247005E-2</v>
      </c>
      <c r="AH100" s="40">
        <f>IF(A100&gt;$D$6,"",SUM($AF$10:AF100)/($Y$10+Y100)*2/A100*12)</f>
        <v>-1.1419702620546384E-2</v>
      </c>
      <c r="AI100" s="32">
        <f t="shared" si="51"/>
        <v>14932.348773231286</v>
      </c>
      <c r="AQ100" s="32">
        <f>SUM(AB$10:AB100)</f>
        <v>786952.88001411222</v>
      </c>
      <c r="AR100" s="32">
        <f>SUM(AC$10:AC100)</f>
        <v>-694990.15201699582</v>
      </c>
      <c r="AS100" s="32">
        <f>SUM(AD$10:AD100)</f>
        <v>13860.000000000002</v>
      </c>
      <c r="AT100" s="32">
        <f>SUM(AE$10:AE100)</f>
        <v>170779.65959654594</v>
      </c>
      <c r="AU100" s="32">
        <f>SUM(AF$10:AF100)</f>
        <v>-76239.642696669223</v>
      </c>
      <c r="AW100" s="32">
        <f t="shared" si="41"/>
        <v>338533.16645802447</v>
      </c>
      <c r="AX100" s="32">
        <f t="shared" si="41"/>
        <v>2026.6706823750258</v>
      </c>
      <c r="AY100" s="32">
        <f t="shared" si="41"/>
        <v>204.93155161045803</v>
      </c>
      <c r="AZ100" s="32">
        <f t="shared" si="41"/>
        <v>124.34832681859717</v>
      </c>
      <c r="BA100" s="32">
        <f t="shared" si="30"/>
        <v>39417.433976605986</v>
      </c>
      <c r="BB100" s="32">
        <f t="shared" si="29"/>
        <v>539.63190922643116</v>
      </c>
      <c r="BC100" s="32"/>
    </row>
    <row r="101" spans="1:55" x14ac:dyDescent="0.25">
      <c r="A101" s="29">
        <v>91</v>
      </c>
      <c r="B101" s="32">
        <f t="shared" si="37"/>
        <v>338333.33333333244</v>
      </c>
      <c r="C101" s="32">
        <f t="shared" si="52"/>
        <v>11666.666666666666</v>
      </c>
      <c r="D101" s="32">
        <f t="shared" si="53"/>
        <v>3987.083333333323</v>
      </c>
      <c r="E101" s="32"/>
      <c r="F101" s="32">
        <f t="shared" si="38"/>
        <v>0</v>
      </c>
      <c r="G101" s="32"/>
      <c r="H101" s="32"/>
      <c r="I101" s="32"/>
      <c r="J101" s="32"/>
      <c r="K101" s="32"/>
      <c r="L101" s="32">
        <f t="shared" si="31"/>
        <v>15653.749999999989</v>
      </c>
      <c r="M101" s="32">
        <f t="shared" si="32"/>
        <v>15653.749999999989</v>
      </c>
      <c r="N101" s="80">
        <v>46966</v>
      </c>
      <c r="O101" s="39">
        <f t="shared" si="33"/>
        <v>0.24166666666666603</v>
      </c>
      <c r="P101" s="39">
        <f t="shared" si="28"/>
        <v>0.2635412504167825</v>
      </c>
      <c r="Q101" s="39">
        <f t="shared" si="39"/>
        <v>0.23365049365256926</v>
      </c>
      <c r="R101" s="39">
        <f t="shared" si="42"/>
        <v>1.431800594738451E-3</v>
      </c>
      <c r="S101" s="39">
        <f t="shared" si="48"/>
        <v>1.4476219159821613E-4</v>
      </c>
      <c r="T101" s="39">
        <f t="shared" si="46"/>
        <v>8.7827807833053446E-5</v>
      </c>
      <c r="U101" s="39">
        <f t="shared" si="49"/>
        <v>2.8226366170043472E-2</v>
      </c>
      <c r="V101" s="12"/>
      <c r="W101" s="32">
        <f t="shared" si="43"/>
        <v>329440.83794543461</v>
      </c>
      <c r="X101" s="32">
        <f t="shared" si="34"/>
        <v>39516.912638060858</v>
      </c>
      <c r="Y101" s="32">
        <f t="shared" si="35"/>
        <v>368957.75058349548</v>
      </c>
      <c r="Z101" s="32">
        <f t="shared" si="36"/>
        <v>75116.118454005889</v>
      </c>
      <c r="AB101" s="32">
        <f t="shared" si="47"/>
        <v>3463.8288637034339</v>
      </c>
      <c r="AC101" s="32">
        <f t="shared" si="40"/>
        <v>-3027.9996284752046</v>
      </c>
      <c r="AD101" s="32">
        <f t="shared" si="44"/>
        <v>0</v>
      </c>
      <c r="AE101" s="59">
        <f t="shared" si="45"/>
        <v>0</v>
      </c>
      <c r="AF101" s="32">
        <f t="shared" si="50"/>
        <v>1123.524242663334</v>
      </c>
      <c r="AG101" s="40">
        <f>IF(A101&gt;$D$6,"",SUM($AB$10:AE101)/($Y$10+Y101)*2/A101*12)</f>
        <v>4.1303996205962396E-2</v>
      </c>
      <c r="AH101" s="40">
        <f>IF(A101&gt;$D$6,"",SUM($AF$10:AF101)/($Y$10+Y101)*2/A101*12)</f>
        <v>-1.1199162004234112E-2</v>
      </c>
      <c r="AI101" s="32">
        <f t="shared" si="51"/>
        <v>14812.629275642532</v>
      </c>
      <c r="AQ101" s="32">
        <f>SUM(AB$10:AB101)</f>
        <v>790416.70887781563</v>
      </c>
      <c r="AR101" s="32">
        <f>SUM(AC$10:AC101)</f>
        <v>-698018.15164547099</v>
      </c>
      <c r="AS101" s="32">
        <f>SUM(AD$10:AD101)</f>
        <v>13860.000000000002</v>
      </c>
      <c r="AT101" s="32">
        <f>SUM(AE$10:AE101)</f>
        <v>170779.65959654594</v>
      </c>
      <c r="AU101" s="32">
        <f>SUM(AF$10:AF101)</f>
        <v>-75116.118454005889</v>
      </c>
      <c r="AW101" s="32">
        <f t="shared" si="41"/>
        <v>327110.69111359696</v>
      </c>
      <c r="AX101" s="32">
        <f t="shared" si="41"/>
        <v>2004.5208326338313</v>
      </c>
      <c r="AY101" s="32">
        <f t="shared" si="41"/>
        <v>202.66706823750258</v>
      </c>
      <c r="AZ101" s="32">
        <f t="shared" si="41"/>
        <v>122.95893096627482</v>
      </c>
      <c r="BA101" s="32">
        <f t="shared" si="30"/>
        <v>39516.912638060858</v>
      </c>
      <c r="BB101" s="32">
        <f t="shared" si="29"/>
        <v>523.25446962988917</v>
      </c>
      <c r="BC101" s="32"/>
    </row>
    <row r="102" spans="1:55" x14ac:dyDescent="0.25">
      <c r="A102" s="29">
        <v>92</v>
      </c>
      <c r="B102" s="32">
        <f t="shared" si="37"/>
        <v>326666.66666666575</v>
      </c>
      <c r="C102" s="32">
        <f t="shared" si="52"/>
        <v>11666.666666666666</v>
      </c>
      <c r="D102" s="32">
        <f t="shared" si="53"/>
        <v>3854.1805555555452</v>
      </c>
      <c r="E102" s="32"/>
      <c r="F102" s="32">
        <f t="shared" si="38"/>
        <v>0</v>
      </c>
      <c r="G102" s="32"/>
      <c r="H102" s="32"/>
      <c r="I102" s="32"/>
      <c r="J102" s="32"/>
      <c r="K102" s="32"/>
      <c r="L102" s="32">
        <f t="shared" si="31"/>
        <v>15520.847222222212</v>
      </c>
      <c r="M102" s="32">
        <f t="shared" si="32"/>
        <v>15520.847222222212</v>
      </c>
      <c r="N102" s="80">
        <v>46997</v>
      </c>
      <c r="O102" s="39">
        <f t="shared" si="33"/>
        <v>0.23333333333333267</v>
      </c>
      <c r="P102" s="39">
        <f t="shared" si="28"/>
        <v>0.25543729922278102</v>
      </c>
      <c r="Q102" s="39">
        <f t="shared" si="39"/>
        <v>0.22549431206581691</v>
      </c>
      <c r="R102" s="39">
        <f t="shared" si="42"/>
        <v>1.4163213662214274E-3</v>
      </c>
      <c r="S102" s="39">
        <f t="shared" si="48"/>
        <v>1.4318005947384511E-4</v>
      </c>
      <c r="T102" s="39">
        <f t="shared" si="46"/>
        <v>8.6857314958929677E-5</v>
      </c>
      <c r="U102" s="39">
        <f t="shared" si="49"/>
        <v>2.8296628416309914E-2</v>
      </c>
      <c r="V102" s="12"/>
      <c r="W102" s="32">
        <f t="shared" si="43"/>
        <v>317996.93912905955</v>
      </c>
      <c r="X102" s="32">
        <f t="shared" si="34"/>
        <v>39615.279782833881</v>
      </c>
      <c r="Y102" s="32">
        <f t="shared" si="35"/>
        <v>357612.21891189343</v>
      </c>
      <c r="Z102" s="32">
        <f t="shared" si="36"/>
        <v>73992.092086503719</v>
      </c>
      <c r="AB102" s="32">
        <f t="shared" si="47"/>
        <v>3347.345926008436</v>
      </c>
      <c r="AC102" s="32">
        <f t="shared" si="40"/>
        <v>-2926.1729199561673</v>
      </c>
      <c r="AD102" s="32">
        <f t="shared" si="44"/>
        <v>0</v>
      </c>
      <c r="AE102" s="59">
        <f t="shared" si="45"/>
        <v>0</v>
      </c>
      <c r="AF102" s="32">
        <f t="shared" si="50"/>
        <v>1124.0263675021706</v>
      </c>
      <c r="AG102" s="40">
        <f>IF(A102&gt;$D$6,"",SUM($AB$10:AE102)/($Y$10+Y102)*2/A102*12)</f>
        <v>4.1181274010790504E-2</v>
      </c>
      <c r="AH102" s="40">
        <f>IF(A102&gt;$D$6,"",SUM($AF$10:AF102)/($Y$10+Y102)*2/A102*12)</f>
        <v>-1.0982106681120542E-2</v>
      </c>
      <c r="AI102" s="32">
        <f t="shared" si="51"/>
        <v>14692.877597610483</v>
      </c>
      <c r="AQ102" s="32">
        <f>SUM(AB$10:AB102)</f>
        <v>793764.05480382405</v>
      </c>
      <c r="AR102" s="32">
        <f>SUM(AC$10:AC102)</f>
        <v>-700944.32456542714</v>
      </c>
      <c r="AS102" s="32">
        <f>SUM(AD$10:AD102)</f>
        <v>13860.000000000002</v>
      </c>
      <c r="AT102" s="32">
        <f>SUM(AE$10:AE102)</f>
        <v>170779.65959654594</v>
      </c>
      <c r="AU102" s="32">
        <f>SUM(AF$10:AF102)</f>
        <v>-73992.092086503719</v>
      </c>
      <c r="AW102" s="32">
        <f t="shared" si="41"/>
        <v>315692.03689214366</v>
      </c>
      <c r="AX102" s="32">
        <f t="shared" si="41"/>
        <v>1982.8499127099983</v>
      </c>
      <c r="AY102" s="32">
        <f t="shared" si="41"/>
        <v>200.45208326338317</v>
      </c>
      <c r="AZ102" s="32">
        <f t="shared" si="41"/>
        <v>121.60024094250154</v>
      </c>
      <c r="BA102" s="32">
        <f t="shared" si="30"/>
        <v>39615.279782833881</v>
      </c>
      <c r="BB102" s="32">
        <f t="shared" si="29"/>
        <v>506.83462954710922</v>
      </c>
      <c r="BC102" s="32"/>
    </row>
    <row r="103" spans="1:55" x14ac:dyDescent="0.25">
      <c r="A103" s="29">
        <v>93</v>
      </c>
      <c r="B103" s="32">
        <f t="shared" si="37"/>
        <v>314999.99999999907</v>
      </c>
      <c r="C103" s="32">
        <f t="shared" si="52"/>
        <v>11666.666666666666</v>
      </c>
      <c r="D103" s="32">
        <f t="shared" si="53"/>
        <v>3721.2777777777669</v>
      </c>
      <c r="E103" s="32"/>
      <c r="F103" s="32">
        <f t="shared" si="38"/>
        <v>0</v>
      </c>
      <c r="G103" s="32"/>
      <c r="H103" s="32"/>
      <c r="I103" s="32"/>
      <c r="J103" s="32"/>
      <c r="K103" s="32"/>
      <c r="L103" s="32">
        <f t="shared" si="31"/>
        <v>15387.944444444433</v>
      </c>
      <c r="M103" s="32">
        <f t="shared" si="32"/>
        <v>15387.944444444433</v>
      </c>
      <c r="N103" s="80">
        <v>47027</v>
      </c>
      <c r="O103" s="39">
        <f t="shared" si="33"/>
        <v>0.22499999999999934</v>
      </c>
      <c r="P103" s="39">
        <f t="shared" si="28"/>
        <v>0.2473357404805597</v>
      </c>
      <c r="Q103" s="39">
        <f t="shared" si="39"/>
        <v>0.21734091278620737</v>
      </c>
      <c r="R103" s="39">
        <f t="shared" si="42"/>
        <v>1.4011732537688032E-3</v>
      </c>
      <c r="S103" s="39">
        <f t="shared" si="48"/>
        <v>1.4163213662214276E-4</v>
      </c>
      <c r="T103" s="39">
        <f t="shared" si="46"/>
        <v>8.5908035684307063E-5</v>
      </c>
      <c r="U103" s="39">
        <f t="shared" si="49"/>
        <v>2.8366114268277058E-2</v>
      </c>
      <c r="V103" s="12"/>
      <c r="W103" s="32">
        <f t="shared" si="43"/>
        <v>306557.47669719567</v>
      </c>
      <c r="X103" s="32">
        <f t="shared" si="34"/>
        <v>39712.559975587879</v>
      </c>
      <c r="Y103" s="32">
        <f t="shared" si="35"/>
        <v>346270.03667278355</v>
      </c>
      <c r="Z103" s="32">
        <f t="shared" si="36"/>
        <v>72867.589476998357</v>
      </c>
      <c r="AB103" s="32">
        <f t="shared" si="47"/>
        <v>3230.9059447525642</v>
      </c>
      <c r="AC103" s="32">
        <f t="shared" si="40"/>
        <v>-2824.3837629695058</v>
      </c>
      <c r="AD103" s="32">
        <f t="shared" si="44"/>
        <v>0</v>
      </c>
      <c r="AE103" s="59">
        <f t="shared" si="45"/>
        <v>0</v>
      </c>
      <c r="AF103" s="32">
        <f t="shared" si="50"/>
        <v>1124.5026095053618</v>
      </c>
      <c r="AG103" s="40">
        <f>IF(A103&gt;$D$6,"",SUM($AB$10:AE103)/($Y$10+Y103)*2/A103*12)</f>
        <v>4.1063140652618957E-2</v>
      </c>
      <c r="AH103" s="40">
        <f>IF(A103&gt;$D$6,"",SUM($AF$10:AF103)/($Y$10+Y103)*2/A103*12)</f>
        <v>-1.0768402838600696E-2</v>
      </c>
      <c r="AI103" s="32">
        <f t="shared" si="51"/>
        <v>14573.088183862448</v>
      </c>
      <c r="AQ103" s="32">
        <f>SUM(AB$10:AB103)</f>
        <v>796994.96074857656</v>
      </c>
      <c r="AR103" s="32">
        <f>SUM(AC$10:AC103)</f>
        <v>-703768.70832839666</v>
      </c>
      <c r="AS103" s="32">
        <f>SUM(AD$10:AD103)</f>
        <v>13860.000000000002</v>
      </c>
      <c r="AT103" s="32">
        <f>SUM(AE$10:AE103)</f>
        <v>170779.65959654594</v>
      </c>
      <c r="AU103" s="32">
        <f>SUM(AF$10:AF103)</f>
        <v>-72867.589476998357</v>
      </c>
      <c r="AW103" s="32">
        <f t="shared" si="41"/>
        <v>304277.27790069033</v>
      </c>
      <c r="AX103" s="32">
        <f t="shared" si="41"/>
        <v>1961.6425552763244</v>
      </c>
      <c r="AY103" s="32">
        <f t="shared" si="41"/>
        <v>198.28499127099985</v>
      </c>
      <c r="AZ103" s="32">
        <f t="shared" si="41"/>
        <v>120.27124995802988</v>
      </c>
      <c r="BA103" s="32">
        <f t="shared" si="30"/>
        <v>39712.559975587879</v>
      </c>
      <c r="BB103" s="32">
        <f t="shared" si="29"/>
        <v>490.3718330252027</v>
      </c>
      <c r="BC103" s="32"/>
    </row>
    <row r="104" spans="1:55" x14ac:dyDescent="0.25">
      <c r="A104" s="29">
        <v>94</v>
      </c>
      <c r="B104" s="32">
        <f t="shared" si="37"/>
        <v>303333.33333333238</v>
      </c>
      <c r="C104" s="32">
        <f t="shared" si="52"/>
        <v>11666.666666666666</v>
      </c>
      <c r="D104" s="32">
        <f t="shared" si="53"/>
        <v>3588.3749999999891</v>
      </c>
      <c r="E104" s="32"/>
      <c r="F104" s="32">
        <f t="shared" si="38"/>
        <v>0</v>
      </c>
      <c r="G104" s="32"/>
      <c r="H104" s="32"/>
      <c r="I104" s="32"/>
      <c r="J104" s="32"/>
      <c r="K104" s="32"/>
      <c r="L104" s="32">
        <f t="shared" si="31"/>
        <v>15255.041666666655</v>
      </c>
      <c r="M104" s="32">
        <f t="shared" si="32"/>
        <v>15255.041666666655</v>
      </c>
      <c r="N104" s="80">
        <v>47058</v>
      </c>
      <c r="O104" s="39">
        <f t="shared" si="33"/>
        <v>0.21666666666666598</v>
      </c>
      <c r="P104" s="39">
        <f t="shared" si="28"/>
        <v>0.23923663665921208</v>
      </c>
      <c r="Q104" s="39">
        <f t="shared" si="39"/>
        <v>0.20919035360967675</v>
      </c>
      <c r="R104" s="39">
        <f t="shared" si="42"/>
        <v>1.3863457453606488E-3</v>
      </c>
      <c r="S104" s="39">
        <f t="shared" si="48"/>
        <v>1.4011732537688032E-4</v>
      </c>
      <c r="T104" s="39">
        <f t="shared" si="46"/>
        <v>8.497928197328565E-5</v>
      </c>
      <c r="U104" s="39">
        <f t="shared" si="49"/>
        <v>2.8434840696824504E-2</v>
      </c>
      <c r="V104" s="12"/>
      <c r="W104" s="32">
        <f t="shared" si="43"/>
        <v>295122.5143473426</v>
      </c>
      <c r="X104" s="32">
        <f t="shared" si="34"/>
        <v>39808.776975554305</v>
      </c>
      <c r="Y104" s="32">
        <f t="shared" si="35"/>
        <v>334931.2913228969</v>
      </c>
      <c r="Z104" s="32">
        <f t="shared" si="36"/>
        <v>71742.636704921213</v>
      </c>
      <c r="AB104" s="32">
        <f t="shared" si="47"/>
        <v>3114.5095443053197</v>
      </c>
      <c r="AC104" s="32">
        <f t="shared" si="40"/>
        <v>-2722.6327033246939</v>
      </c>
      <c r="AD104" s="32">
        <f t="shared" si="44"/>
        <v>0</v>
      </c>
      <c r="AE104" s="59">
        <f t="shared" si="45"/>
        <v>0</v>
      </c>
      <c r="AF104" s="32">
        <f t="shared" si="50"/>
        <v>1124.9527720771439</v>
      </c>
      <c r="AG104" s="40">
        <f>IF(A104&gt;$D$6,"",SUM($AB$10:AE104)/($Y$10+Y104)*2/A104*12)</f>
        <v>4.0949484392455791E-2</v>
      </c>
      <c r="AH104" s="40">
        <f>IF(A104&gt;$D$6,"",SUM($AF$10:AF104)/($Y$10+Y104)*2/A104*12)</f>
        <v>-1.0557921825232795E-2</v>
      </c>
      <c r="AI104" s="32">
        <f t="shared" si="51"/>
        <v>14453.254894191972</v>
      </c>
      <c r="AQ104" s="32">
        <f>SUM(AB$10:AB104)</f>
        <v>800109.47029288183</v>
      </c>
      <c r="AR104" s="32">
        <f>SUM(AC$10:AC104)</f>
        <v>-706491.34103172133</v>
      </c>
      <c r="AS104" s="32">
        <f>SUM(AD$10:AD104)</f>
        <v>13860.000000000002</v>
      </c>
      <c r="AT104" s="32">
        <f>SUM(AE$10:AE104)</f>
        <v>170779.65959654594</v>
      </c>
      <c r="AU104" s="32">
        <f>SUM(AF$10:AF104)</f>
        <v>-71742.636704921213</v>
      </c>
      <c r="AW104" s="32">
        <f t="shared" si="41"/>
        <v>292866.49505354743</v>
      </c>
      <c r="AX104" s="32">
        <f t="shared" si="41"/>
        <v>1940.8840435049083</v>
      </c>
      <c r="AY104" s="32">
        <f t="shared" si="41"/>
        <v>196.16425552763243</v>
      </c>
      <c r="AZ104" s="32">
        <f t="shared" si="41"/>
        <v>118.97099476259991</v>
      </c>
      <c r="BA104" s="32">
        <f t="shared" si="30"/>
        <v>39808.776975554305</v>
      </c>
      <c r="BB104" s="32">
        <f t="shared" si="29"/>
        <v>473.86545569466944</v>
      </c>
      <c r="BC104" s="32"/>
    </row>
    <row r="105" spans="1:55" x14ac:dyDescent="0.25">
      <c r="A105" s="29">
        <v>95</v>
      </c>
      <c r="B105" s="32">
        <f t="shared" si="37"/>
        <v>291666.6666666657</v>
      </c>
      <c r="C105" s="32">
        <f t="shared" si="52"/>
        <v>11666.666666666666</v>
      </c>
      <c r="D105" s="32">
        <f t="shared" si="53"/>
        <v>3455.4722222222113</v>
      </c>
      <c r="E105" s="32"/>
      <c r="F105" s="32">
        <f t="shared" si="38"/>
        <v>0</v>
      </c>
      <c r="G105" s="32"/>
      <c r="H105" s="32"/>
      <c r="I105" s="32"/>
      <c r="J105" s="32"/>
      <c r="K105" s="32"/>
      <c r="L105" s="32">
        <f t="shared" si="31"/>
        <v>15122.138888888878</v>
      </c>
      <c r="M105" s="32">
        <f t="shared" si="32"/>
        <v>15122.138888888878</v>
      </c>
      <c r="N105" s="80">
        <v>47088</v>
      </c>
      <c r="O105" s="39">
        <f t="shared" si="33"/>
        <v>0.20833333333333265</v>
      </c>
      <c r="P105" s="39">
        <f t="shared" si="28"/>
        <v>0.23114005559894099</v>
      </c>
      <c r="Q105" s="39">
        <f t="shared" si="39"/>
        <v>0.20104269773748407</v>
      </c>
      <c r="R105" s="39">
        <f t="shared" si="42"/>
        <v>1.3718287692916313E-3</v>
      </c>
      <c r="S105" s="39">
        <f t="shared" si="48"/>
        <v>1.3863457453606488E-4</v>
      </c>
      <c r="T105" s="39">
        <f t="shared" si="46"/>
        <v>8.4070395226128192E-5</v>
      </c>
      <c r="U105" s="39">
        <f t="shared" si="49"/>
        <v>2.8502824122403132E-2</v>
      </c>
      <c r="V105" s="12"/>
      <c r="W105" s="32">
        <f t="shared" si="43"/>
        <v>283692.12406715302</v>
      </c>
      <c r="X105" s="32">
        <f t="shared" si="34"/>
        <v>39903.953771364388</v>
      </c>
      <c r="Y105" s="32">
        <f t="shared" si="35"/>
        <v>323596.07783851743</v>
      </c>
      <c r="Z105" s="32">
        <f t="shared" si="36"/>
        <v>70617.26014723735</v>
      </c>
      <c r="AB105" s="32">
        <f t="shared" si="47"/>
        <v>2998.1574238564399</v>
      </c>
      <c r="AC105" s="32">
        <f t="shared" si="40"/>
        <v>-2620.9203522373414</v>
      </c>
      <c r="AD105" s="32">
        <f t="shared" si="44"/>
        <v>0</v>
      </c>
      <c r="AE105" s="59">
        <f t="shared" si="45"/>
        <v>0</v>
      </c>
      <c r="AF105" s="32">
        <f t="shared" si="50"/>
        <v>1125.3765576838632</v>
      </c>
      <c r="AG105" s="40">
        <f>IF(A105&gt;$D$6,"",SUM($AB$10:AE105)/($Y$10+Y105)*2/A105*12)</f>
        <v>4.0840198846844561E-2</v>
      </c>
      <c r="AH105" s="40">
        <f>IF(A105&gt;$D$6,"",SUM($AF$10:AF105)/($Y$10+Y105)*2/A105*12)</f>
        <v>-1.0350539874926007E-2</v>
      </c>
      <c r="AI105" s="32">
        <f t="shared" si="51"/>
        <v>14333.370908235902</v>
      </c>
      <c r="AQ105" s="32">
        <f>SUM(AB$10:AB105)</f>
        <v>803107.62771673827</v>
      </c>
      <c r="AR105" s="32">
        <f>SUM(AC$10:AC105)</f>
        <v>-709112.26138395863</v>
      </c>
      <c r="AS105" s="32">
        <f>SUM(AD$10:AD105)</f>
        <v>13860.000000000002</v>
      </c>
      <c r="AT105" s="32">
        <f>SUM(AE$10:AE105)</f>
        <v>170779.65959654594</v>
      </c>
      <c r="AU105" s="32">
        <f>SUM(AF$10:AF105)</f>
        <v>-70617.26014723735</v>
      </c>
      <c r="AW105" s="32">
        <f t="shared" si="41"/>
        <v>281459.77683247771</v>
      </c>
      <c r="AX105" s="32">
        <f t="shared" si="41"/>
        <v>1920.5602770082839</v>
      </c>
      <c r="AY105" s="32">
        <f t="shared" si="41"/>
        <v>194.08840435049083</v>
      </c>
      <c r="AZ105" s="32">
        <f t="shared" si="41"/>
        <v>117.69855331657946</v>
      </c>
      <c r="BA105" s="32">
        <f t="shared" si="30"/>
        <v>39903.953771364388</v>
      </c>
      <c r="BB105" s="32">
        <f t="shared" si="29"/>
        <v>457.31479836577137</v>
      </c>
      <c r="BC105" s="32"/>
    </row>
    <row r="106" spans="1:55" x14ac:dyDescent="0.25">
      <c r="A106" s="66">
        <v>96</v>
      </c>
      <c r="B106" s="67">
        <f t="shared" si="37"/>
        <v>279999.99999999901</v>
      </c>
      <c r="C106" s="67">
        <f t="shared" si="52"/>
        <v>11666.666666666666</v>
      </c>
      <c r="D106" s="67">
        <f t="shared" si="53"/>
        <v>3322.569444444433</v>
      </c>
      <c r="E106" s="67"/>
      <c r="F106" s="67">
        <f t="shared" si="38"/>
        <v>0</v>
      </c>
      <c r="G106" s="67">
        <f>IF(B106&gt;0,B106*$J$1,0)</f>
        <v>1399.999999999995</v>
      </c>
      <c r="H106" s="67">
        <f>IF(B106&gt;0,H94,0)</f>
        <v>6000</v>
      </c>
      <c r="I106" s="67"/>
      <c r="J106" s="67"/>
      <c r="K106" s="67"/>
      <c r="L106" s="67">
        <f t="shared" si="31"/>
        <v>22389.236111111095</v>
      </c>
      <c r="M106" s="67">
        <f t="shared" si="32"/>
        <v>18179.236111111095</v>
      </c>
      <c r="N106" s="80">
        <v>47119</v>
      </c>
      <c r="O106" s="39">
        <f t="shared" si="33"/>
        <v>0.19999999999999929</v>
      </c>
      <c r="P106" s="39">
        <f t="shared" ref="P106:P169" si="54">SUM(Q106:U106)</f>
        <v>0.22304607113739269</v>
      </c>
      <c r="Q106" s="39">
        <f t="shared" si="39"/>
        <v>0.19289801440580209</v>
      </c>
      <c r="R106" s="39">
        <f t="shared" si="42"/>
        <v>1.3576126713557856E-3</v>
      </c>
      <c r="S106" s="39">
        <f t="shared" si="48"/>
        <v>1.3718287692916314E-4</v>
      </c>
      <c r="T106" s="39">
        <f t="shared" si="46"/>
        <v>8.318074472163893E-5</v>
      </c>
      <c r="U106" s="39">
        <f t="shared" si="49"/>
        <v>2.8570080438584035E-2</v>
      </c>
      <c r="V106" s="12"/>
      <c r="W106" s="32">
        <f t="shared" si="43"/>
        <v>272266.38697833213</v>
      </c>
      <c r="X106" s="32">
        <f t="shared" si="34"/>
        <v>39998.112614017649</v>
      </c>
      <c r="Y106" s="32">
        <f t="shared" si="35"/>
        <v>312264.49959234975</v>
      </c>
      <c r="Z106" s="32">
        <f t="shared" si="36"/>
        <v>69491.486591320427</v>
      </c>
      <c r="AB106" s="32">
        <f t="shared" si="47"/>
        <v>2881.8503648664987</v>
      </c>
      <c r="AC106" s="32">
        <f t="shared" si="40"/>
        <v>-2519.247392842331</v>
      </c>
      <c r="AD106" s="32">
        <f t="shared" si="44"/>
        <v>0</v>
      </c>
      <c r="AE106" s="59">
        <f t="shared" si="45"/>
        <v>2765.8782552617363</v>
      </c>
      <c r="AF106" s="32">
        <f t="shared" si="50"/>
        <v>1125.7735559169232</v>
      </c>
      <c r="AG106" s="40">
        <f>IF(A106&gt;$D$6,"",SUM($AB$10:AE106)/($Y$10+Y106)*2/A106*12)</f>
        <v>4.1139016084210799E-2</v>
      </c>
      <c r="AH106" s="40">
        <f>IF(A106&gt;$D$6,"",SUM($AF$10:AF106)/($Y$10+Y106)*2/A106*12)</f>
        <v>-1.0146137849594021E-2</v>
      </c>
      <c r="AI106" s="32">
        <f t="shared" si="51"/>
        <v>16979.306866295923</v>
      </c>
      <c r="AQ106" s="32">
        <f>SUM(AB$10:AB106)</f>
        <v>805989.47808160482</v>
      </c>
      <c r="AR106" s="32">
        <f>SUM(AC$10:AC106)</f>
        <v>-711631.50877680094</v>
      </c>
      <c r="AS106" s="32">
        <f>SUM(AD$10:AD106)</f>
        <v>13860.000000000002</v>
      </c>
      <c r="AT106" s="32">
        <f>SUM(AE$10:AE106)</f>
        <v>173545.53785180769</v>
      </c>
      <c r="AU106" s="32">
        <f>SUM(AF$10:AF106)</f>
        <v>-69491.486591320427</v>
      </c>
      <c r="AW106" s="32">
        <f t="shared" si="41"/>
        <v>270057.22016812291</v>
      </c>
      <c r="AX106" s="32">
        <f t="shared" si="41"/>
        <v>1900.6577398980999</v>
      </c>
      <c r="AY106" s="32">
        <f t="shared" si="41"/>
        <v>192.05602770082839</v>
      </c>
      <c r="AZ106" s="32">
        <f t="shared" si="41"/>
        <v>116.4530426102945</v>
      </c>
      <c r="BA106" s="32">
        <f t="shared" si="30"/>
        <v>39998.112614017649</v>
      </c>
      <c r="BB106" s="32">
        <f t="shared" ref="BB106:BB169" si="55">MAX(SUM(D106:G106)-AB106-AD106-AE106,0)</f>
        <v>0</v>
      </c>
      <c r="BC106" s="32"/>
    </row>
    <row r="107" spans="1:55" x14ac:dyDescent="0.25">
      <c r="A107" s="29">
        <v>97</v>
      </c>
      <c r="B107" s="32">
        <f t="shared" si="37"/>
        <v>268333.33333333232</v>
      </c>
      <c r="C107" s="32">
        <f t="shared" si="52"/>
        <v>11666.666666666666</v>
      </c>
      <c r="D107" s="32">
        <f t="shared" si="53"/>
        <v>3189.6666666666551</v>
      </c>
      <c r="E107" s="32"/>
      <c r="F107" s="32">
        <f t="shared" si="38"/>
        <v>0</v>
      </c>
      <c r="G107" s="32"/>
      <c r="H107" s="32"/>
      <c r="I107" s="32"/>
      <c r="J107" s="32"/>
      <c r="K107" s="32"/>
      <c r="L107" s="32">
        <f t="shared" si="31"/>
        <v>14856.333333333321</v>
      </c>
      <c r="M107" s="32">
        <f t="shared" si="32"/>
        <v>14856.333333333321</v>
      </c>
      <c r="N107" s="80">
        <v>47150</v>
      </c>
      <c r="O107" s="39">
        <f t="shared" si="33"/>
        <v>0.19166666666666596</v>
      </c>
      <c r="P107" s="39">
        <f t="shared" si="54"/>
        <v>0.21495476384115356</v>
      </c>
      <c r="Q107" s="39">
        <f t="shared" si="39"/>
        <v>0.18475637962006483</v>
      </c>
      <c r="R107" s="39">
        <f t="shared" si="42"/>
        <v>1.343688193434318E-3</v>
      </c>
      <c r="S107" s="39">
        <f t="shared" si="48"/>
        <v>1.3576126713557858E-4</v>
      </c>
      <c r="T107" s="39">
        <f t="shared" si="46"/>
        <v>8.2309726157497876E-5</v>
      </c>
      <c r="U107" s="39">
        <f t="shared" si="49"/>
        <v>2.8636625034361346E-2</v>
      </c>
      <c r="V107" s="12"/>
      <c r="W107" s="32">
        <f t="shared" si="43"/>
        <v>260845.39432950909</v>
      </c>
      <c r="X107" s="32">
        <f t="shared" si="34"/>
        <v>40091.275048105883</v>
      </c>
      <c r="Y107" s="32">
        <f t="shared" si="35"/>
        <v>300936.66937761498</v>
      </c>
      <c r="Z107" s="32">
        <f t="shared" si="36"/>
        <v>68365.34336251473</v>
      </c>
      <c r="AB107" s="32">
        <f t="shared" si="47"/>
        <v>2765.58923977006</v>
      </c>
      <c r="AC107" s="32">
        <f t="shared" si="40"/>
        <v>-2417.6145878019179</v>
      </c>
      <c r="AD107" s="32">
        <f t="shared" si="44"/>
        <v>0</v>
      </c>
      <c r="AE107" s="59">
        <f t="shared" si="45"/>
        <v>0</v>
      </c>
      <c r="AF107" s="32">
        <f t="shared" si="50"/>
        <v>1126.1432288056967</v>
      </c>
      <c r="AG107" s="40">
        <f>IF(A107&gt;$D$6,"",SUM($AB$10:AE107)/($Y$10+Y107)*2/A107*12)</f>
        <v>4.1036671300481303E-2</v>
      </c>
      <c r="AH107" s="40">
        <f>IF(A107&gt;$D$6,"",SUM($AF$10:AF107)/($Y$10+Y107)*2/A107*12)</f>
        <v>-9.9446009993157877E-3</v>
      </c>
      <c r="AI107" s="32">
        <f t="shared" si="51"/>
        <v>14093.41945450483</v>
      </c>
      <c r="AQ107" s="32">
        <f>SUM(AB$10:AB107)</f>
        <v>808755.0673213749</v>
      </c>
      <c r="AR107" s="32">
        <f>SUM(AC$10:AC107)</f>
        <v>-714049.12336460291</v>
      </c>
      <c r="AS107" s="32">
        <f>SUM(AD$10:AD107)</f>
        <v>13860.000000000002</v>
      </c>
      <c r="AT107" s="32">
        <f>SUM(AE$10:AE107)</f>
        <v>173545.53785180769</v>
      </c>
      <c r="AU107" s="32">
        <f>SUM(AF$10:AF107)</f>
        <v>-68365.34336251473</v>
      </c>
      <c r="AW107" s="32">
        <f t="shared" si="41"/>
        <v>258658.93146809077</v>
      </c>
      <c r="AX107" s="32">
        <f t="shared" si="41"/>
        <v>1881.1634708080453</v>
      </c>
      <c r="AY107" s="32">
        <f t="shared" si="41"/>
        <v>190.06577398981003</v>
      </c>
      <c r="AZ107" s="32">
        <f t="shared" si="41"/>
        <v>115.23361662049703</v>
      </c>
      <c r="BA107" s="32">
        <f t="shared" si="30"/>
        <v>40091.275048105883</v>
      </c>
      <c r="BB107" s="32">
        <f t="shared" si="55"/>
        <v>424.07742689659517</v>
      </c>
      <c r="BC107" s="32"/>
    </row>
    <row r="108" spans="1:55" x14ac:dyDescent="0.25">
      <c r="A108" s="29">
        <v>98</v>
      </c>
      <c r="B108" s="32">
        <f t="shared" si="37"/>
        <v>256666.66666666567</v>
      </c>
      <c r="C108" s="32">
        <f t="shared" si="52"/>
        <v>11666.666666666666</v>
      </c>
      <c r="D108" s="32">
        <f t="shared" si="53"/>
        <v>3056.7638888888773</v>
      </c>
      <c r="E108" s="32"/>
      <c r="F108" s="32">
        <f t="shared" si="38"/>
        <v>0</v>
      </c>
      <c r="G108" s="32"/>
      <c r="H108" s="32"/>
      <c r="I108" s="32"/>
      <c r="J108" s="32"/>
      <c r="K108" s="32"/>
      <c r="L108" s="32">
        <f t="shared" si="31"/>
        <v>14723.430555555544</v>
      </c>
      <c r="M108" s="32">
        <f t="shared" si="32"/>
        <v>14723.430555555544</v>
      </c>
      <c r="N108" s="80">
        <v>47178</v>
      </c>
      <c r="O108" s="39">
        <f t="shared" si="33"/>
        <v>0.18333333333333263</v>
      </c>
      <c r="P108" s="39">
        <f t="shared" si="54"/>
        <v>0.20686622186522999</v>
      </c>
      <c r="Q108" s="39">
        <f t="shared" si="39"/>
        <v>0.17661787701692816</v>
      </c>
      <c r="R108" s="39">
        <f t="shared" si="42"/>
        <v>1.3300464533897258E-3</v>
      </c>
      <c r="S108" s="39">
        <f t="shared" si="48"/>
        <v>1.343688193434318E-4</v>
      </c>
      <c r="T108" s="39">
        <f t="shared" si="46"/>
        <v>8.1456760281347143E-5</v>
      </c>
      <c r="U108" s="39">
        <f t="shared" si="49"/>
        <v>2.8702472815287344E-2</v>
      </c>
      <c r="V108" s="12"/>
      <c r="W108" s="32">
        <f t="shared" si="43"/>
        <v>249429.2486699197</v>
      </c>
      <c r="X108" s="32">
        <f t="shared" si="34"/>
        <v>40183.461941402282</v>
      </c>
      <c r="Y108" s="32">
        <f t="shared" si="35"/>
        <v>289612.71061132196</v>
      </c>
      <c r="Z108" s="32">
        <f t="shared" si="36"/>
        <v>67238.858469834857</v>
      </c>
      <c r="AB108" s="32">
        <f t="shared" si="47"/>
        <v>2649.3750221886835</v>
      </c>
      <c r="AC108" s="32">
        <f t="shared" si="40"/>
        <v>-2316.0227882337063</v>
      </c>
      <c r="AD108" s="32">
        <f t="shared" si="44"/>
        <v>0</v>
      </c>
      <c r="AE108" s="59">
        <f t="shared" si="45"/>
        <v>0</v>
      </c>
      <c r="AF108" s="32">
        <f t="shared" si="50"/>
        <v>1126.4848926798732</v>
      </c>
      <c r="AG108" s="40">
        <f>IF(A108&gt;$D$6,"",SUM($AB$10:AE108)/($Y$10+Y108)*2/A108*12)</f>
        <v>4.0938472470393214E-2</v>
      </c>
      <c r="AH108" s="40">
        <f>IF(A108&gt;$D$6,"",SUM($AF$10:AF108)/($Y$10+Y108)*2/A108*12)</f>
        <v>-9.7458187392213576E-3</v>
      </c>
      <c r="AI108" s="32">
        <f t="shared" si="51"/>
        <v>13973.333788481697</v>
      </c>
      <c r="AQ108" s="32">
        <f>SUM(AB$10:AB108)</f>
        <v>811404.44234356354</v>
      </c>
      <c r="AR108" s="32">
        <f>SUM(AC$10:AC108)</f>
        <v>-716365.14615283662</v>
      </c>
      <c r="AS108" s="32">
        <f>SUM(AD$10:AD108)</f>
        <v>13860.000000000002</v>
      </c>
      <c r="AT108" s="32">
        <f>SUM(AE$10:AE108)</f>
        <v>173545.53785180769</v>
      </c>
      <c r="AU108" s="32">
        <f>SUM(AF$10:AF108)</f>
        <v>-67238.858469834857</v>
      </c>
      <c r="AW108" s="32">
        <f t="shared" si="41"/>
        <v>247265.02782369943</v>
      </c>
      <c r="AX108" s="32">
        <f t="shared" si="41"/>
        <v>1862.0650347456162</v>
      </c>
      <c r="AY108" s="32">
        <f t="shared" si="41"/>
        <v>188.11634708080453</v>
      </c>
      <c r="AZ108" s="32">
        <f t="shared" si="41"/>
        <v>114.03946439388601</v>
      </c>
      <c r="BA108" s="32">
        <f t="shared" si="30"/>
        <v>40183.461941402282</v>
      </c>
      <c r="BB108" s="32">
        <f t="shared" si="55"/>
        <v>407.38886670019383</v>
      </c>
      <c r="BC108" s="32"/>
    </row>
    <row r="109" spans="1:55" x14ac:dyDescent="0.25">
      <c r="A109" s="29">
        <v>99</v>
      </c>
      <c r="B109" s="32">
        <f t="shared" si="37"/>
        <v>244999.99999999901</v>
      </c>
      <c r="C109" s="32">
        <f t="shared" si="52"/>
        <v>11666.666666666666</v>
      </c>
      <c r="D109" s="32">
        <f t="shared" si="53"/>
        <v>2923.861111111099</v>
      </c>
      <c r="E109" s="32"/>
      <c r="F109" s="32">
        <f t="shared" si="38"/>
        <v>0</v>
      </c>
      <c r="G109" s="32"/>
      <c r="H109" s="32"/>
      <c r="I109" s="32"/>
      <c r="J109" s="32"/>
      <c r="K109" s="32"/>
      <c r="L109" s="32">
        <f t="shared" si="31"/>
        <v>14590.527777777765</v>
      </c>
      <c r="M109" s="32">
        <f t="shared" si="32"/>
        <v>14590.527777777765</v>
      </c>
      <c r="N109" s="80">
        <v>47209</v>
      </c>
      <c r="O109" s="39">
        <f t="shared" si="33"/>
        <v>0.1749999999999993</v>
      </c>
      <c r="P109" s="39">
        <f t="shared" si="54"/>
        <v>0.19878054196955847</v>
      </c>
      <c r="Q109" s="39">
        <f t="shared" si="39"/>
        <v>0.16848259888293071</v>
      </c>
      <c r="R109" s="39">
        <f t="shared" si="42"/>
        <v>1.3166789261703233E-3</v>
      </c>
      <c r="S109" s="39">
        <f t="shared" si="48"/>
        <v>1.330046453389726E-4</v>
      </c>
      <c r="T109" s="39">
        <f t="shared" si="46"/>
        <v>8.0621291606059083E-5</v>
      </c>
      <c r="U109" s="39">
        <f t="shared" si="49"/>
        <v>2.8767638223512422E-2</v>
      </c>
      <c r="V109" s="12"/>
      <c r="W109" s="32">
        <f t="shared" si="43"/>
        <v>238018.06524446447</v>
      </c>
      <c r="X109" s="32">
        <f t="shared" si="34"/>
        <v>40274.693512917394</v>
      </c>
      <c r="Y109" s="32">
        <f t="shared" si="35"/>
        <v>278292.75875738187</v>
      </c>
      <c r="Z109" s="32">
        <f t="shared" si="36"/>
        <v>66112.060774173719</v>
      </c>
      <c r="AB109" s="32">
        <f t="shared" si="47"/>
        <v>2533.2087989784409</v>
      </c>
      <c r="AC109" s="32">
        <f t="shared" si="40"/>
        <v>-2214.4729442423099</v>
      </c>
      <c r="AD109" s="32">
        <f t="shared" si="44"/>
        <v>0</v>
      </c>
      <c r="AE109" s="59">
        <f t="shared" si="45"/>
        <v>0</v>
      </c>
      <c r="AF109" s="32">
        <f t="shared" si="50"/>
        <v>1126.7976956611383</v>
      </c>
      <c r="AG109" s="40">
        <f>IF(A109&gt;$D$6,"",SUM($AB$10:AE109)/($Y$10+Y109)*2/A109*12)</f>
        <v>4.0844330561417702E-2</v>
      </c>
      <c r="AH109" s="40">
        <f>IF(A109&gt;$D$6,"",SUM($AF$10:AF109)/($Y$10+Y109)*2/A109*12)</f>
        <v>-9.549684442511178E-3</v>
      </c>
      <c r="AI109" s="32">
        <f t="shared" si="51"/>
        <v>13853.16065291853</v>
      </c>
      <c r="AQ109" s="32">
        <f>SUM(AB$10:AB109)</f>
        <v>813937.65114254202</v>
      </c>
      <c r="AR109" s="32">
        <f>SUM(AC$10:AC109)</f>
        <v>-718579.61909707892</v>
      </c>
      <c r="AS109" s="32">
        <f>SUM(AD$10:AD109)</f>
        <v>13860.000000000002</v>
      </c>
      <c r="AT109" s="32">
        <f>SUM(AE$10:AE109)</f>
        <v>173545.53785180769</v>
      </c>
      <c r="AU109" s="32">
        <f>SUM(AF$10:AF109)</f>
        <v>-66112.060774173719</v>
      </c>
      <c r="AW109" s="32">
        <f t="shared" si="41"/>
        <v>235875.63843610301</v>
      </c>
      <c r="AX109" s="32">
        <f t="shared" si="41"/>
        <v>1843.3504966384526</v>
      </c>
      <c r="AY109" s="32">
        <f t="shared" si="41"/>
        <v>186.20650347456163</v>
      </c>
      <c r="AZ109" s="32">
        <f t="shared" si="41"/>
        <v>112.86980824848271</v>
      </c>
      <c r="BA109" s="32">
        <f t="shared" si="30"/>
        <v>40274.693512917394</v>
      </c>
      <c r="BB109" s="32">
        <f t="shared" si="55"/>
        <v>390.65231213265815</v>
      </c>
      <c r="BC109" s="32"/>
    </row>
    <row r="110" spans="1:55" x14ac:dyDescent="0.25">
      <c r="A110" s="29">
        <v>100</v>
      </c>
      <c r="B110" s="32">
        <f t="shared" si="37"/>
        <v>233333.33333333235</v>
      </c>
      <c r="C110" s="32">
        <f t="shared" si="52"/>
        <v>11666.666666666666</v>
      </c>
      <c r="D110" s="32">
        <f t="shared" si="53"/>
        <v>2790.9583333333217</v>
      </c>
      <c r="E110" s="32"/>
      <c r="F110" s="32">
        <f t="shared" si="38"/>
        <v>0</v>
      </c>
      <c r="G110" s="32"/>
      <c r="H110" s="32"/>
      <c r="I110" s="32"/>
      <c r="J110" s="32"/>
      <c r="K110" s="32"/>
      <c r="L110" s="32">
        <f t="shared" si="31"/>
        <v>14457.624999999987</v>
      </c>
      <c r="M110" s="32">
        <f t="shared" si="32"/>
        <v>14457.624999999987</v>
      </c>
      <c r="N110" s="80">
        <v>47239</v>
      </c>
      <c r="O110" s="39">
        <f t="shared" si="33"/>
        <v>0.16666666666666596</v>
      </c>
      <c r="P110" s="39">
        <f t="shared" si="54"/>
        <v>0.1906978307298946</v>
      </c>
      <c r="Q110" s="39">
        <f t="shared" si="39"/>
        <v>0.16035064736723265</v>
      </c>
      <c r="R110" s="39">
        <f t="shared" si="42"/>
        <v>1.3035774260442869E-3</v>
      </c>
      <c r="S110" s="39">
        <f t="shared" si="48"/>
        <v>1.3166789261703234E-4</v>
      </c>
      <c r="T110" s="39">
        <f t="shared" si="46"/>
        <v>7.9802787203383553E-5</v>
      </c>
      <c r="U110" s="39">
        <f t="shared" si="49"/>
        <v>2.8832135256797269E-2</v>
      </c>
      <c r="V110" s="12"/>
      <c r="W110" s="32">
        <f t="shared" si="43"/>
        <v>226611.97366233627</v>
      </c>
      <c r="X110" s="32">
        <f t="shared" si="34"/>
        <v>40364.989359516178</v>
      </c>
      <c r="Y110" s="32">
        <f t="shared" si="35"/>
        <v>266976.96302185243</v>
      </c>
      <c r="Z110" s="32">
        <f t="shared" si="36"/>
        <v>64984.980184623346</v>
      </c>
      <c r="AB110" s="32">
        <f t="shared" si="47"/>
        <v>2417.0917845253798</v>
      </c>
      <c r="AC110" s="32">
        <f t="shared" si="40"/>
        <v>-2112.9661174161151</v>
      </c>
      <c r="AD110" s="32">
        <f t="shared" si="44"/>
        <v>0</v>
      </c>
      <c r="AE110" s="59">
        <f t="shared" si="45"/>
        <v>0</v>
      </c>
      <c r="AF110" s="32">
        <f t="shared" si="50"/>
        <v>1127.0805895503727</v>
      </c>
      <c r="AG110" s="40">
        <f>IF(A110&gt;$D$6,"",SUM($AB$10:AE110)/($Y$10+Y110)*2/A110*12)</f>
        <v>4.0754160640767416E-2</v>
      </c>
      <c r="AH110" s="40">
        <f>IF(A110&gt;$D$6,"",SUM($AF$10:AF110)/($Y$10+Y110)*2/A110*12)</f>
        <v>-9.3560952492329954E-3</v>
      </c>
      <c r="AI110" s="32">
        <f t="shared" si="51"/>
        <v>13732.887520054828</v>
      </c>
      <c r="AQ110" s="32">
        <f>SUM(AB$10:AB110)</f>
        <v>816354.74292706745</v>
      </c>
      <c r="AR110" s="32">
        <f>SUM(AC$10:AC110)</f>
        <v>-720692.58521449508</v>
      </c>
      <c r="AS110" s="32">
        <f>SUM(AD$10:AD110)</f>
        <v>13860.000000000002</v>
      </c>
      <c r="AT110" s="32">
        <f>SUM(AE$10:AE110)</f>
        <v>173545.53785180769</v>
      </c>
      <c r="AU110" s="32">
        <f>SUM(AF$10:AF110)</f>
        <v>-64984.980184623346</v>
      </c>
      <c r="AW110" s="32">
        <f t="shared" si="41"/>
        <v>224490.90631412569</v>
      </c>
      <c r="AX110" s="32">
        <f t="shared" si="41"/>
        <v>1825.0083964620017</v>
      </c>
      <c r="AY110" s="32">
        <f t="shared" si="41"/>
        <v>184.33504966384527</v>
      </c>
      <c r="AZ110" s="32">
        <f t="shared" si="41"/>
        <v>111.72390208473698</v>
      </c>
      <c r="BA110" s="32">
        <f t="shared" si="30"/>
        <v>40364.989359516178</v>
      </c>
      <c r="BB110" s="32">
        <f t="shared" si="55"/>
        <v>373.86654880794185</v>
      </c>
      <c r="BC110" s="32"/>
    </row>
    <row r="111" spans="1:55" x14ac:dyDescent="0.25">
      <c r="A111" s="29">
        <v>101</v>
      </c>
      <c r="B111" s="32">
        <f t="shared" si="37"/>
        <v>221666.6666666657</v>
      </c>
      <c r="C111" s="32">
        <f t="shared" si="52"/>
        <v>11666.666666666666</v>
      </c>
      <c r="D111" s="32">
        <f t="shared" si="53"/>
        <v>2658.0555555555443</v>
      </c>
      <c r="E111" s="32"/>
      <c r="F111" s="32">
        <f t="shared" si="38"/>
        <v>0</v>
      </c>
      <c r="G111" s="32"/>
      <c r="H111" s="32"/>
      <c r="I111" s="32"/>
      <c r="J111" s="32"/>
      <c r="K111" s="32"/>
      <c r="L111" s="32">
        <f t="shared" si="31"/>
        <v>14324.72222222221</v>
      </c>
      <c r="M111" s="32">
        <f t="shared" si="32"/>
        <v>14324.72222222221</v>
      </c>
      <c r="N111" s="80">
        <v>47270</v>
      </c>
      <c r="O111" s="39">
        <f t="shared" si="33"/>
        <v>0.15833333333333263</v>
      </c>
      <c r="P111" s="39">
        <f t="shared" si="54"/>
        <v>0.18261820599163661</v>
      </c>
      <c r="Q111" s="39">
        <f t="shared" si="39"/>
        <v>0.15222213593701828</v>
      </c>
      <c r="R111" s="39">
        <f t="shared" si="42"/>
        <v>1.2907340898837161E-3</v>
      </c>
      <c r="S111" s="39">
        <f t="shared" si="48"/>
        <v>1.3035774260442869E-4</v>
      </c>
      <c r="T111" s="39">
        <f t="shared" si="46"/>
        <v>7.9000735570219395E-5</v>
      </c>
      <c r="U111" s="39">
        <f t="shared" si="49"/>
        <v>2.8895977486559976E-2</v>
      </c>
      <c r="V111" s="12"/>
      <c r="W111" s="32">
        <f t="shared" si="43"/>
        <v>215211.11990710729</v>
      </c>
      <c r="X111" s="32">
        <f t="shared" si="34"/>
        <v>40454.368481183963</v>
      </c>
      <c r="Y111" s="32">
        <f t="shared" si="35"/>
        <v>255665.48838829127</v>
      </c>
      <c r="Z111" s="32">
        <f t="shared" si="36"/>
        <v>63857.6478901753</v>
      </c>
      <c r="AB111" s="32">
        <f t="shared" si="47"/>
        <v>2301.0253378207681</v>
      </c>
      <c r="AC111" s="32">
        <f t="shared" si="40"/>
        <v>-2011.5034957540731</v>
      </c>
      <c r="AD111" s="32">
        <f t="shared" si="44"/>
        <v>0</v>
      </c>
      <c r="AE111" s="59">
        <f t="shared" si="45"/>
        <v>0</v>
      </c>
      <c r="AF111" s="32">
        <f t="shared" si="50"/>
        <v>1127.332294448046</v>
      </c>
      <c r="AG111" s="40">
        <f>IF(A111&gt;$D$6,"",SUM($AB$10:AE111)/($Y$10+Y111)*2/A111*12)</f>
        <v>4.0667881627541889E-2</v>
      </c>
      <c r="AH111" s="40">
        <f>IF(A111&gt;$D$6,"",SUM($AF$10:AF111)/($Y$10+Y111)*2/A111*12)</f>
        <v>-9.164951890693631E-3</v>
      </c>
      <c r="AI111" s="32">
        <f t="shared" si="51"/>
        <v>13612.499971381923</v>
      </c>
      <c r="AQ111" s="32">
        <f>SUM(AB$10:AB111)</f>
        <v>818655.7682648882</v>
      </c>
      <c r="AR111" s="32">
        <f>SUM(AC$10:AC111)</f>
        <v>-722704.08871024917</v>
      </c>
      <c r="AS111" s="32">
        <f>SUM(AD$10:AD111)</f>
        <v>13860.000000000002</v>
      </c>
      <c r="AT111" s="32">
        <f>SUM(AE$10:AE111)</f>
        <v>173545.53785180769</v>
      </c>
      <c r="AU111" s="32">
        <f>SUM(AF$10:AF111)</f>
        <v>-63857.6478901753</v>
      </c>
      <c r="AW111" s="32">
        <f t="shared" si="41"/>
        <v>213110.99031182559</v>
      </c>
      <c r="AX111" s="32">
        <f t="shared" si="41"/>
        <v>1807.0277258372025</v>
      </c>
      <c r="AY111" s="32">
        <f t="shared" si="41"/>
        <v>182.50083964620015</v>
      </c>
      <c r="AZ111" s="32">
        <f t="shared" si="41"/>
        <v>110.60102979830715</v>
      </c>
      <c r="BA111" s="32">
        <f t="shared" si="30"/>
        <v>40454.368481183963</v>
      </c>
      <c r="BB111" s="32">
        <f t="shared" si="55"/>
        <v>357.03021773477622</v>
      </c>
      <c r="BC111" s="32"/>
    </row>
    <row r="112" spans="1:55" x14ac:dyDescent="0.25">
      <c r="A112" s="29">
        <v>102</v>
      </c>
      <c r="B112" s="32">
        <f t="shared" si="37"/>
        <v>209999.99999999904</v>
      </c>
      <c r="C112" s="32">
        <f t="shared" si="52"/>
        <v>11666.666666666666</v>
      </c>
      <c r="D112" s="32">
        <f t="shared" si="53"/>
        <v>2525.1527777777665</v>
      </c>
      <c r="E112" s="32"/>
      <c r="F112" s="32">
        <f t="shared" si="38"/>
        <v>0</v>
      </c>
      <c r="G112" s="32"/>
      <c r="H112" s="32"/>
      <c r="I112" s="32"/>
      <c r="J112" s="32"/>
      <c r="K112" s="32"/>
      <c r="L112" s="32">
        <f t="shared" si="31"/>
        <v>14191.819444444433</v>
      </c>
      <c r="M112" s="32">
        <f t="shared" si="32"/>
        <v>14191.819444444433</v>
      </c>
      <c r="N112" s="80">
        <v>47300</v>
      </c>
      <c r="O112" s="39">
        <f t="shared" si="33"/>
        <v>0.1499999999999993</v>
      </c>
      <c r="P112" s="39">
        <f t="shared" si="54"/>
        <v>0.17454179863047506</v>
      </c>
      <c r="Q112" s="39">
        <f t="shared" si="39"/>
        <v>0.14409719113948086</v>
      </c>
      <c r="R112" s="39">
        <f t="shared" si="42"/>
        <v>1.2781413614270053E-3</v>
      </c>
      <c r="S112" s="39">
        <f t="shared" si="48"/>
        <v>1.2907340898837163E-4</v>
      </c>
      <c r="T112" s="39">
        <f t="shared" si="46"/>
        <v>7.8214645562657212E-5</v>
      </c>
      <c r="U112" s="39">
        <f t="shared" si="49"/>
        <v>2.8959178075016152E-2</v>
      </c>
      <c r="V112" s="12"/>
      <c r="W112" s="32">
        <f t="shared" si="43"/>
        <v>203815.66877764245</v>
      </c>
      <c r="X112" s="32">
        <f t="shared" si="34"/>
        <v>40542.84930502261</v>
      </c>
      <c r="Y112" s="32">
        <f t="shared" si="35"/>
        <v>244358.51808266505</v>
      </c>
      <c r="Z112" s="32">
        <f t="shared" si="36"/>
        <v>62730.096636346781</v>
      </c>
      <c r="AB112" s="32">
        <f t="shared" si="47"/>
        <v>2185.010983007704</v>
      </c>
      <c r="AC112" s="32">
        <f t="shared" si="40"/>
        <v>-1910.0864116270714</v>
      </c>
      <c r="AD112" s="32">
        <f t="shared" si="44"/>
        <v>0</v>
      </c>
      <c r="AE112" s="59">
        <f t="shared" si="45"/>
        <v>0</v>
      </c>
      <c r="AF112" s="32">
        <f t="shared" si="50"/>
        <v>1127.5512538285184</v>
      </c>
      <c r="AG112" s="40">
        <f>IF(A112&gt;$D$6,"",SUM($AB$10:AE112)/($Y$10+Y112)*2/A112*12)</f>
        <v>4.0585416044692013E-2</v>
      </c>
      <c r="AH112" s="40">
        <f>IF(A112&gt;$D$6,"",SUM($AF$10:AF112)/($Y$10+Y112)*2/A112*12)</f>
        <v>-8.9761585296947582E-3</v>
      </c>
      <c r="AI112" s="32">
        <f t="shared" si="51"/>
        <v>13491.981288633926</v>
      </c>
      <c r="AQ112" s="32">
        <f>SUM(AB$10:AB112)</f>
        <v>820840.77924789593</v>
      </c>
      <c r="AR112" s="32">
        <f>SUM(AC$10:AC112)</f>
        <v>-724614.17512187629</v>
      </c>
      <c r="AS112" s="32">
        <f>SUM(AD$10:AD112)</f>
        <v>13860.000000000002</v>
      </c>
      <c r="AT112" s="32">
        <f>SUM(AE$10:AE112)</f>
        <v>173545.53785180769</v>
      </c>
      <c r="AU112" s="32">
        <f>SUM(AF$10:AF112)</f>
        <v>-62730.096636346781</v>
      </c>
      <c r="AW112" s="32">
        <f t="shared" si="41"/>
        <v>201736.0675952732</v>
      </c>
      <c r="AX112" s="32">
        <f t="shared" si="41"/>
        <v>1789.3979059978074</v>
      </c>
      <c r="AY112" s="32">
        <f t="shared" si="41"/>
        <v>180.70277258372028</v>
      </c>
      <c r="AZ112" s="32">
        <f t="shared" si="41"/>
        <v>109.50050378772009</v>
      </c>
      <c r="BA112" s="32">
        <f t="shared" si="30"/>
        <v>40542.84930502261</v>
      </c>
      <c r="BB112" s="32">
        <f t="shared" si="55"/>
        <v>340.14179477006246</v>
      </c>
      <c r="BC112" s="32"/>
    </row>
    <row r="113" spans="1:55" x14ac:dyDescent="0.25">
      <c r="A113" s="29">
        <v>103</v>
      </c>
      <c r="B113" s="32">
        <f t="shared" si="37"/>
        <v>198333.33333333238</v>
      </c>
      <c r="C113" s="32">
        <f t="shared" si="52"/>
        <v>11666.666666666666</v>
      </c>
      <c r="D113" s="32">
        <f t="shared" si="53"/>
        <v>2392.2499999999886</v>
      </c>
      <c r="E113" s="32"/>
      <c r="F113" s="32">
        <f t="shared" si="38"/>
        <v>0</v>
      </c>
      <c r="G113" s="32"/>
      <c r="H113" s="32"/>
      <c r="I113" s="32"/>
      <c r="J113" s="32"/>
      <c r="K113" s="32"/>
      <c r="L113" s="32">
        <f t="shared" si="31"/>
        <v>14058.916666666655</v>
      </c>
      <c r="M113" s="32">
        <f t="shared" si="32"/>
        <v>14058.916666666655</v>
      </c>
      <c r="N113" s="80">
        <v>47331</v>
      </c>
      <c r="O113" s="39">
        <f t="shared" si="33"/>
        <v>0.141666666666666</v>
      </c>
      <c r="P113" s="39">
        <f t="shared" si="54"/>
        <v>0.16646875470505987</v>
      </c>
      <c r="Q113" s="39">
        <f t="shared" si="39"/>
        <v>0.13597595475560512</v>
      </c>
      <c r="R113" s="39">
        <f t="shared" si="42"/>
        <v>1.2657919764527392E-3</v>
      </c>
      <c r="S113" s="39">
        <f t="shared" si="48"/>
        <v>1.2781413614270054E-4</v>
      </c>
      <c r="T113" s="39">
        <f t="shared" si="46"/>
        <v>7.7444045393022971E-5</v>
      </c>
      <c r="U113" s="39">
        <f t="shared" si="49"/>
        <v>2.9021749791466277E-2</v>
      </c>
      <c r="V113" s="12"/>
      <c r="W113" s="32">
        <f t="shared" si="43"/>
        <v>192425.80687903104</v>
      </c>
      <c r="X113" s="32">
        <f t="shared" si="34"/>
        <v>40630.449708052787</v>
      </c>
      <c r="Y113" s="32">
        <f t="shared" si="35"/>
        <v>233056.25658708383</v>
      </c>
      <c r="Z113" s="32">
        <f t="shared" si="36"/>
        <v>61602.36105944329</v>
      </c>
      <c r="AB113" s="32">
        <f t="shared" si="47"/>
        <v>2069.0504343093085</v>
      </c>
      <c r="AC113" s="32">
        <f t="shared" si="40"/>
        <v>-1808.7163635695858</v>
      </c>
      <c r="AD113" s="32">
        <f t="shared" si="44"/>
        <v>0</v>
      </c>
      <c r="AE113" s="59">
        <f t="shared" si="45"/>
        <v>0</v>
      </c>
      <c r="AF113" s="32">
        <f t="shared" si="50"/>
        <v>1127.7355769034912</v>
      </c>
      <c r="AG113" s="40">
        <f>IF(A113&gt;$D$6,"",SUM($AB$10:AE113)/($Y$10+Y113)*2/A113*12)</f>
        <v>4.0506689766581325E-2</v>
      </c>
      <c r="AH113" s="40">
        <f>IF(A113&gt;$D$6,"",SUM($AF$10:AF113)/($Y$10+Y113)*2/A113*12)</f>
        <v>-8.7896226171802969E-3</v>
      </c>
      <c r="AI113" s="32">
        <f t="shared" si="51"/>
        <v>13371.311929890526</v>
      </c>
      <c r="AQ113" s="32">
        <f>SUM(AB$10:AB113)</f>
        <v>822909.82968220522</v>
      </c>
      <c r="AR113" s="32">
        <f>SUM(AC$10:AC113)</f>
        <v>-726422.8914854459</v>
      </c>
      <c r="AS113" s="32">
        <f>SUM(AD$10:AD113)</f>
        <v>13860.000000000002</v>
      </c>
      <c r="AT113" s="32">
        <f>SUM(AE$10:AE113)</f>
        <v>173545.53785180769</v>
      </c>
      <c r="AU113" s="32">
        <f>SUM(AF$10:AF113)</f>
        <v>-61602.36105944329</v>
      </c>
      <c r="AW113" s="32">
        <f t="shared" si="41"/>
        <v>190366.33665784716</v>
      </c>
      <c r="AX113" s="32">
        <f t="shared" si="41"/>
        <v>1772.108767033835</v>
      </c>
      <c r="AY113" s="32">
        <f t="shared" si="41"/>
        <v>178.93979059978076</v>
      </c>
      <c r="AZ113" s="32">
        <f t="shared" si="41"/>
        <v>108.42166355023215</v>
      </c>
      <c r="BA113" s="32">
        <f t="shared" si="30"/>
        <v>40630.449708052787</v>
      </c>
      <c r="BB113" s="32">
        <f t="shared" si="55"/>
        <v>323.19956569068017</v>
      </c>
      <c r="BC113" s="32"/>
    </row>
    <row r="114" spans="1:55" x14ac:dyDescent="0.25">
      <c r="A114" s="29">
        <v>104</v>
      </c>
      <c r="B114" s="32">
        <f t="shared" si="37"/>
        <v>186666.66666666573</v>
      </c>
      <c r="C114" s="32">
        <f t="shared" si="52"/>
        <v>11666.666666666666</v>
      </c>
      <c r="D114" s="32">
        <f t="shared" si="53"/>
        <v>2259.3472222222113</v>
      </c>
      <c r="E114" s="32"/>
      <c r="F114" s="32">
        <f t="shared" si="38"/>
        <v>0</v>
      </c>
      <c r="G114" s="32"/>
      <c r="H114" s="32"/>
      <c r="I114" s="32"/>
      <c r="J114" s="32"/>
      <c r="K114" s="32"/>
      <c r="L114" s="32">
        <f t="shared" si="31"/>
        <v>13926.013888888878</v>
      </c>
      <c r="M114" s="32">
        <f t="shared" si="32"/>
        <v>13926.013888888878</v>
      </c>
      <c r="N114" s="80">
        <v>47362</v>
      </c>
      <c r="O114" s="39">
        <f t="shared" si="33"/>
        <v>0.13333333333333267</v>
      </c>
      <c r="P114" s="39">
        <f t="shared" si="54"/>
        <v>0.15839923811694523</v>
      </c>
      <c r="Q114" s="39">
        <f t="shared" si="39"/>
        <v>0.12785858646102577</v>
      </c>
      <c r="R114" s="39">
        <f t="shared" si="42"/>
        <v>1.2536789488078702E-3</v>
      </c>
      <c r="S114" s="39">
        <f t="shared" si="48"/>
        <v>1.2657919764527394E-4</v>
      </c>
      <c r="T114" s="39">
        <f t="shared" si="46"/>
        <v>7.6688481685620313E-5</v>
      </c>
      <c r="U114" s="39">
        <f t="shared" si="49"/>
        <v>2.9083705027780696E-2</v>
      </c>
      <c r="V114" s="12"/>
      <c r="W114" s="32">
        <f t="shared" si="43"/>
        <v>181041.74632483037</v>
      </c>
      <c r="X114" s="32">
        <f t="shared" si="34"/>
        <v>40717.187038892975</v>
      </c>
      <c r="Y114" s="32">
        <f t="shared" si="35"/>
        <v>221758.93336372334</v>
      </c>
      <c r="Z114" s="32">
        <f t="shared" si="36"/>
        <v>60474.478095640712</v>
      </c>
      <c r="AB114" s="32">
        <f t="shared" si="47"/>
        <v>1953.1456265523716</v>
      </c>
      <c r="AC114" s="32">
        <f t="shared" si="40"/>
        <v>-1707.3950429627537</v>
      </c>
      <c r="AD114" s="32">
        <f t="shared" si="44"/>
        <v>0</v>
      </c>
      <c r="AE114" s="59">
        <f t="shared" si="45"/>
        <v>0</v>
      </c>
      <c r="AF114" s="32">
        <f t="shared" si="50"/>
        <v>1127.8829638025782</v>
      </c>
      <c r="AG114" s="40">
        <f>IF(A114&gt;$D$6,"",SUM($AB$10:AE114)/($Y$10+Y114)*2/A114*12)</f>
        <v>4.0431631756783541E-2</v>
      </c>
      <c r="AH114" s="40">
        <f>IF(A114&gt;$D$6,"",SUM($AF$10:AF114)/($Y$10+Y114)*2/A114*12)</f>
        <v>-8.6052547664134064E-3</v>
      </c>
      <c r="AI114" s="32">
        <f t="shared" si="51"/>
        <v>13250.468849912866</v>
      </c>
      <c r="AQ114" s="32">
        <f>SUM(AB$10:AB114)</f>
        <v>824862.97530875762</v>
      </c>
      <c r="AR114" s="32">
        <f>SUM(AC$10:AC114)</f>
        <v>-728130.28652840864</v>
      </c>
      <c r="AS114" s="32">
        <f>SUM(AD$10:AD114)</f>
        <v>13860.000000000002</v>
      </c>
      <c r="AT114" s="32">
        <f>SUM(AE$10:AE114)</f>
        <v>173545.53785180769</v>
      </c>
      <c r="AU114" s="32">
        <f>SUM(AF$10:AF114)</f>
        <v>-60474.478095640712</v>
      </c>
      <c r="AW114" s="32">
        <f t="shared" si="41"/>
        <v>179002.02104543606</v>
      </c>
      <c r="AX114" s="32">
        <f t="shared" si="41"/>
        <v>1755.1505283310182</v>
      </c>
      <c r="AY114" s="32">
        <f t="shared" si="41"/>
        <v>177.21087670338352</v>
      </c>
      <c r="AZ114" s="32">
        <f t="shared" si="41"/>
        <v>107.36387435986843</v>
      </c>
      <c r="BA114" s="32">
        <f t="shared" si="30"/>
        <v>40717.187038892975</v>
      </c>
      <c r="BB114" s="32">
        <f t="shared" si="55"/>
        <v>306.20159566983966</v>
      </c>
      <c r="BC114" s="32"/>
    </row>
    <row r="115" spans="1:55" x14ac:dyDescent="0.25">
      <c r="A115" s="29">
        <v>105</v>
      </c>
      <c r="B115" s="32">
        <f t="shared" si="37"/>
        <v>174999.99999999907</v>
      </c>
      <c r="C115" s="32">
        <f t="shared" si="52"/>
        <v>11666.666666666666</v>
      </c>
      <c r="D115" s="32">
        <f t="shared" si="53"/>
        <v>2126.4444444444334</v>
      </c>
      <c r="E115" s="32"/>
      <c r="F115" s="32">
        <f t="shared" si="38"/>
        <v>0</v>
      </c>
      <c r="G115" s="32"/>
      <c r="H115" s="32"/>
      <c r="I115" s="32"/>
      <c r="J115" s="32"/>
      <c r="K115" s="32"/>
      <c r="L115" s="32">
        <f t="shared" si="31"/>
        <v>13793.111111111099</v>
      </c>
      <c r="M115" s="32">
        <f t="shared" si="32"/>
        <v>13793.111111111099</v>
      </c>
      <c r="N115" s="80">
        <v>47392</v>
      </c>
      <c r="O115" s="39">
        <f t="shared" si="33"/>
        <v>0.12499999999999933</v>
      </c>
      <c r="P115" s="39">
        <f t="shared" si="54"/>
        <v>0.15033343393629844</v>
      </c>
      <c r="Q115" s="39">
        <f t="shared" si="39"/>
        <v>0.1197452671524748</v>
      </c>
      <c r="R115" s="39">
        <f t="shared" si="42"/>
        <v>1.2417955572264934E-3</v>
      </c>
      <c r="S115" s="39">
        <f t="shared" si="48"/>
        <v>1.2536789488078702E-4</v>
      </c>
      <c r="T115" s="39">
        <f t="shared" si="46"/>
        <v>7.594751858716435E-5</v>
      </c>
      <c r="U115" s="39">
        <f t="shared" si="49"/>
        <v>2.9145055813129192E-2</v>
      </c>
      <c r="V115" s="12"/>
      <c r="W115" s="32">
        <f t="shared" si="43"/>
        <v>169663.72937243694</v>
      </c>
      <c r="X115" s="32">
        <f t="shared" si="34"/>
        <v>40803.078138380872</v>
      </c>
      <c r="Y115" s="32">
        <f t="shared" si="35"/>
        <v>210466.8075108178</v>
      </c>
      <c r="Z115" s="32">
        <f t="shared" si="36"/>
        <v>59346.487488494393</v>
      </c>
      <c r="AB115" s="32">
        <f t="shared" si="47"/>
        <v>1837.2987529289073</v>
      </c>
      <c r="AC115" s="32">
        <f t="shared" si="40"/>
        <v>-1606.1243670446559</v>
      </c>
      <c r="AD115" s="32">
        <f t="shared" si="44"/>
        <v>0</v>
      </c>
      <c r="AE115" s="59">
        <f t="shared" si="45"/>
        <v>0</v>
      </c>
      <c r="AF115" s="32">
        <f t="shared" si="50"/>
        <v>1127.9906071463192</v>
      </c>
      <c r="AG115" s="40">
        <f>IF(A115&gt;$D$6,"",SUM($AB$10:AE115)/($Y$10+Y115)*2/A115*12)</f>
        <v>4.0360173789088433E-2</v>
      </c>
      <c r="AH115" s="40">
        <f>IF(A115&gt;$D$6,"",SUM($AF$10:AF115)/($Y$10+Y115)*2/A115*12)</f>
        <v>-8.4229686465304293E-3</v>
      </c>
      <c r="AI115" s="32">
        <f t="shared" si="51"/>
        <v>13129.424605834442</v>
      </c>
      <c r="AQ115" s="32">
        <f>SUM(AB$10:AB115)</f>
        <v>826700.27406168648</v>
      </c>
      <c r="AR115" s="32">
        <f>SUM(AC$10:AC115)</f>
        <v>-729736.4108954533</v>
      </c>
      <c r="AS115" s="32">
        <f>SUM(AD$10:AD115)</f>
        <v>13860.000000000002</v>
      </c>
      <c r="AT115" s="32">
        <f>SUM(AE$10:AE115)</f>
        <v>173545.53785180769</v>
      </c>
      <c r="AU115" s="32">
        <f>SUM(AF$10:AF115)</f>
        <v>-59346.487488494393</v>
      </c>
      <c r="AW115" s="32">
        <f t="shared" si="41"/>
        <v>167643.37401346472</v>
      </c>
      <c r="AX115" s="32">
        <f t="shared" si="41"/>
        <v>1738.5137801170908</v>
      </c>
      <c r="AY115" s="32">
        <f t="shared" si="41"/>
        <v>175.51505283310183</v>
      </c>
      <c r="AZ115" s="32">
        <f t="shared" si="41"/>
        <v>106.32652602203009</v>
      </c>
      <c r="BA115" s="32">
        <f t="shared" si="30"/>
        <v>40803.078138380872</v>
      </c>
      <c r="BB115" s="32">
        <f t="shared" si="55"/>
        <v>289.1456915155261</v>
      </c>
      <c r="BC115" s="32"/>
    </row>
    <row r="116" spans="1:55" x14ac:dyDescent="0.25">
      <c r="A116" s="29">
        <v>106</v>
      </c>
      <c r="B116" s="32">
        <f t="shared" si="37"/>
        <v>163333.33333333241</v>
      </c>
      <c r="C116" s="32">
        <f t="shared" si="52"/>
        <v>11666.666666666666</v>
      </c>
      <c r="D116" s="32">
        <f t="shared" si="53"/>
        <v>1993.5416666666558</v>
      </c>
      <c r="E116" s="32"/>
      <c r="F116" s="32">
        <f t="shared" si="38"/>
        <v>0</v>
      </c>
      <c r="G116" s="32"/>
      <c r="H116" s="32"/>
      <c r="I116" s="32"/>
      <c r="J116" s="32"/>
      <c r="K116" s="32"/>
      <c r="L116" s="32">
        <f t="shared" si="31"/>
        <v>13660.208333333321</v>
      </c>
      <c r="M116" s="32">
        <f t="shared" si="32"/>
        <v>13660.208333333321</v>
      </c>
      <c r="N116" s="80">
        <v>47423</v>
      </c>
      <c r="O116" s="39">
        <f t="shared" si="33"/>
        <v>0.116666666666666</v>
      </c>
      <c r="P116" s="39">
        <f t="shared" si="54"/>
        <v>0.14227155261525518</v>
      </c>
      <c r="Q116" s="39">
        <f t="shared" si="39"/>
        <v>0.11163620316171122</v>
      </c>
      <c r="R116" s="39">
        <f t="shared" si="42"/>
        <v>1.230135332893903E-3</v>
      </c>
      <c r="S116" s="39">
        <f t="shared" si="48"/>
        <v>1.2417955572264935E-4</v>
      </c>
      <c r="T116" s="39">
        <f t="shared" si="46"/>
        <v>7.5220736928472212E-5</v>
      </c>
      <c r="U116" s="39">
        <f t="shared" si="49"/>
        <v>2.9205813827998924E-2</v>
      </c>
      <c r="V116" s="12"/>
      <c r="W116" s="32">
        <f t="shared" si="43"/>
        <v>158292.03430215875</v>
      </c>
      <c r="X116" s="32">
        <f t="shared" si="34"/>
        <v>40888.139359198496</v>
      </c>
      <c r="Y116" s="32">
        <f t="shared" si="35"/>
        <v>199180.17366135726</v>
      </c>
      <c r="Z116" s="32">
        <f t="shared" si="36"/>
        <v>58218.432427913947</v>
      </c>
      <c r="AB116" s="32">
        <f t="shared" si="47"/>
        <v>1721.5123122543007</v>
      </c>
      <c r="AC116" s="32">
        <f t="shared" si="40"/>
        <v>-1504.9065202223037</v>
      </c>
      <c r="AD116" s="32">
        <f t="shared" si="44"/>
        <v>0</v>
      </c>
      <c r="AE116" s="59">
        <f t="shared" si="45"/>
        <v>0</v>
      </c>
      <c r="AF116" s="32">
        <f t="shared" si="50"/>
        <v>1128.0550605804456</v>
      </c>
      <c r="AG116" s="40">
        <f>IF(A116&gt;$D$6,"",SUM($AB$10:AE116)/($Y$10+Y116)*2/A116*12)</f>
        <v>4.0292250142218052E-2</v>
      </c>
      <c r="AH116" s="40">
        <f>IF(A116&gt;$D$6,"",SUM($AF$10:AF116)/($Y$10+Y116)*2/A116*12)</f>
        <v>-8.2426808983578643E-3</v>
      </c>
      <c r="AI116" s="32">
        <f t="shared" si="51"/>
        <v>13008.146161714845</v>
      </c>
      <c r="AQ116" s="32">
        <f>SUM(AB$10:AB116)</f>
        <v>828421.78637394076</v>
      </c>
      <c r="AR116" s="32">
        <f>SUM(AC$10:AC116)</f>
        <v>-731241.31741567561</v>
      </c>
      <c r="AS116" s="32">
        <f>SUM(AD$10:AD116)</f>
        <v>13860.000000000002</v>
      </c>
      <c r="AT116" s="32">
        <f>SUM(AE$10:AE116)</f>
        <v>173545.53785180769</v>
      </c>
      <c r="AU116" s="32">
        <f>SUM(AF$10:AF116)</f>
        <v>-58218.432427913947</v>
      </c>
      <c r="AW116" s="32">
        <f t="shared" si="41"/>
        <v>156290.68442639572</v>
      </c>
      <c r="AX116" s="32">
        <f t="shared" si="41"/>
        <v>1722.1894660514643</v>
      </c>
      <c r="AY116" s="32">
        <f t="shared" si="41"/>
        <v>173.8513780117091</v>
      </c>
      <c r="AZ116" s="32">
        <f t="shared" si="41"/>
        <v>105.30903169986109</v>
      </c>
      <c r="BA116" s="32">
        <f t="shared" si="30"/>
        <v>40888.139359198496</v>
      </c>
      <c r="BB116" s="32">
        <f t="shared" si="55"/>
        <v>272.02935441235513</v>
      </c>
      <c r="BC116" s="32"/>
    </row>
    <row r="117" spans="1:55" x14ac:dyDescent="0.25">
      <c r="A117" s="29">
        <v>107</v>
      </c>
      <c r="B117" s="32">
        <f t="shared" si="37"/>
        <v>151666.66666666575</v>
      </c>
      <c r="C117" s="32">
        <f t="shared" si="52"/>
        <v>11666.666666666666</v>
      </c>
      <c r="D117" s="32">
        <f t="shared" si="53"/>
        <v>1860.6388888888785</v>
      </c>
      <c r="E117" s="32"/>
      <c r="F117" s="32">
        <f t="shared" si="38"/>
        <v>0</v>
      </c>
      <c r="G117" s="32"/>
      <c r="H117" s="32"/>
      <c r="I117" s="32"/>
      <c r="J117" s="32"/>
      <c r="K117" s="32"/>
      <c r="L117" s="32">
        <f t="shared" si="31"/>
        <v>13527.305555555544</v>
      </c>
      <c r="M117" s="32">
        <f t="shared" si="32"/>
        <v>13527.305555555544</v>
      </c>
      <c r="N117" s="80">
        <v>47453</v>
      </c>
      <c r="O117" s="39">
        <f t="shared" si="33"/>
        <v>0.10833333333333268</v>
      </c>
      <c r="P117" s="39">
        <f t="shared" si="54"/>
        <v>0.13421383540589865</v>
      </c>
      <c r="Q117" s="39">
        <f t="shared" si="39"/>
        <v>0.10353163167392865</v>
      </c>
      <c r="R117" s="39">
        <f t="shared" si="42"/>
        <v>1.2186920477053342E-3</v>
      </c>
      <c r="S117" s="39">
        <f t="shared" si="48"/>
        <v>1.2301353328939032E-4</v>
      </c>
      <c r="T117" s="39">
        <f t="shared" si="46"/>
        <v>7.4507733433589601E-5</v>
      </c>
      <c r="U117" s="39">
        <f t="shared" si="49"/>
        <v>2.9265990417541701E-2</v>
      </c>
      <c r="V117" s="12"/>
      <c r="W117" s="32">
        <f t="shared" si="43"/>
        <v>146926.98298369974</v>
      </c>
      <c r="X117" s="32">
        <f t="shared" si="34"/>
        <v>40972.386584558379</v>
      </c>
      <c r="Y117" s="32">
        <f t="shared" si="35"/>
        <v>187899.36956825812</v>
      </c>
      <c r="Z117" s="32">
        <f t="shared" si="36"/>
        <v>57090.360367784218</v>
      </c>
      <c r="AB117" s="32">
        <f t="shared" si="47"/>
        <v>1605.7891688843083</v>
      </c>
      <c r="AC117" s="32">
        <f t="shared" si="40"/>
        <v>-1403.7440064497059</v>
      </c>
      <c r="AD117" s="32">
        <f t="shared" si="44"/>
        <v>0</v>
      </c>
      <c r="AE117" s="59">
        <f t="shared" si="45"/>
        <v>0</v>
      </c>
      <c r="AF117" s="32">
        <f t="shared" si="50"/>
        <v>1128.0720601297289</v>
      </c>
      <c r="AG117" s="40">
        <f>IF(A117&gt;$D$6,"",SUM($AB$10:AE117)/($Y$10+Y117)*2/A117*12)</f>
        <v>4.0227797255025996E-2</v>
      </c>
      <c r="AH117" s="40">
        <f>IF(A117&gt;$D$6,"",SUM($AF$10:AF117)/($Y$10+Y117)*2/A117*12)</f>
        <v>-8.0643110769032696E-3</v>
      </c>
      <c r="AI117" s="32">
        <f t="shared" si="51"/>
        <v>12886.593261983449</v>
      </c>
      <c r="AQ117" s="32">
        <f>SUM(AB$10:AB117)</f>
        <v>830027.57554282504</v>
      </c>
      <c r="AR117" s="32">
        <f>SUM(AC$10:AC117)</f>
        <v>-732645.06142212532</v>
      </c>
      <c r="AS117" s="32">
        <f>SUM(AD$10:AD117)</f>
        <v>13860.000000000002</v>
      </c>
      <c r="AT117" s="32">
        <f>SUM(AE$10:AE117)</f>
        <v>173545.53785180769</v>
      </c>
      <c r="AU117" s="32">
        <f>SUM(AF$10:AF117)</f>
        <v>-57090.360367784218</v>
      </c>
      <c r="AW117" s="32">
        <f t="shared" si="41"/>
        <v>144944.2843435001</v>
      </c>
      <c r="AX117" s="32">
        <f t="shared" si="41"/>
        <v>1706.168866787468</v>
      </c>
      <c r="AY117" s="32">
        <f t="shared" si="41"/>
        <v>172.21894660514644</v>
      </c>
      <c r="AZ117" s="32">
        <f t="shared" si="41"/>
        <v>104.31082680702544</v>
      </c>
      <c r="BA117" s="32">
        <f t="shared" si="30"/>
        <v>40972.386584558379</v>
      </c>
      <c r="BB117" s="32">
        <f t="shared" si="55"/>
        <v>254.84972000457014</v>
      </c>
      <c r="BC117" s="32"/>
    </row>
    <row r="118" spans="1:55" x14ac:dyDescent="0.25">
      <c r="A118" s="66">
        <v>108</v>
      </c>
      <c r="B118" s="67">
        <f t="shared" si="37"/>
        <v>139999.9999999991</v>
      </c>
      <c r="C118" s="67">
        <f t="shared" si="52"/>
        <v>11666.666666666666</v>
      </c>
      <c r="D118" s="67">
        <f t="shared" si="53"/>
        <v>1727.7361111111006</v>
      </c>
      <c r="E118" s="67"/>
      <c r="F118" s="67">
        <f t="shared" si="38"/>
        <v>0</v>
      </c>
      <c r="G118" s="67">
        <f>IF(B118&gt;0,B118*$J$1,0)</f>
        <v>699.99999999999545</v>
      </c>
      <c r="H118" s="67">
        <f>IF(B118&gt;0,H106,0)</f>
        <v>6000</v>
      </c>
      <c r="I118" s="67"/>
      <c r="J118" s="67"/>
      <c r="K118" s="67"/>
      <c r="L118" s="67">
        <f t="shared" si="31"/>
        <v>20094.402777777763</v>
      </c>
      <c r="M118" s="67">
        <f t="shared" si="32"/>
        <v>16339.402777777765</v>
      </c>
      <c r="N118" s="80">
        <v>47484</v>
      </c>
      <c r="O118" s="39">
        <f t="shared" si="33"/>
        <v>9.9999999999999353E-2</v>
      </c>
      <c r="P118" s="39">
        <f t="shared" si="54"/>
        <v>0.12616056144613971</v>
      </c>
      <c r="Q118" s="39">
        <f t="shared" si="39"/>
        <v>9.5431827813936512E-2</v>
      </c>
      <c r="R118" s="39">
        <f t="shared" si="42"/>
        <v>1.2074597031704541E-3</v>
      </c>
      <c r="S118" s="39">
        <f t="shared" si="48"/>
        <v>1.2186920477053344E-4</v>
      </c>
      <c r="T118" s="39">
        <f t="shared" si="46"/>
        <v>7.3808119973634186E-5</v>
      </c>
      <c r="U118" s="39">
        <f t="shared" si="49"/>
        <v>2.9325596604288573E-2</v>
      </c>
      <c r="V118" s="12"/>
      <c r="W118" s="32">
        <f t="shared" si="43"/>
        <v>135568.95077859159</v>
      </c>
      <c r="X118" s="32">
        <f t="shared" si="34"/>
        <v>41055.835246004004</v>
      </c>
      <c r="Y118" s="32">
        <f t="shared" si="35"/>
        <v>176624.78602459561</v>
      </c>
      <c r="Z118" s="32">
        <f t="shared" si="36"/>
        <v>55962.324091172115</v>
      </c>
      <c r="AB118" s="32">
        <f t="shared" si="47"/>
        <v>1490.132629808732</v>
      </c>
      <c r="AC118" s="32">
        <f t="shared" si="40"/>
        <v>-1302.639716621386</v>
      </c>
      <c r="AD118" s="32">
        <f t="shared" si="44"/>
        <v>0</v>
      </c>
      <c r="AE118" s="59">
        <f t="shared" si="45"/>
        <v>2538.2210742423872</v>
      </c>
      <c r="AF118" s="32">
        <f t="shared" si="50"/>
        <v>1128.0362766121034</v>
      </c>
      <c r="AG118" s="40">
        <f>IF(A118&gt;$D$6,"",SUM($AB$10:AE118)/($Y$10+Y118)*2/A118*12)</f>
        <v>4.0524510687288164E-2</v>
      </c>
      <c r="AH118" s="40">
        <f>IF(A118&gt;$D$6,"",SUM($AF$10:AF118)/($Y$10+Y118)*2/A118*12)</f>
        <v>-7.887781627242834E-3</v>
      </c>
      <c r="AI118" s="32">
        <f t="shared" si="51"/>
        <v>15302.937247713624</v>
      </c>
      <c r="AQ118" s="32">
        <f>SUM(AB$10:AB118)</f>
        <v>831517.70817263378</v>
      </c>
      <c r="AR118" s="32">
        <f>SUM(AC$10:AC118)</f>
        <v>-733947.70113874669</v>
      </c>
      <c r="AS118" s="32">
        <f>SUM(AD$10:AD118)</f>
        <v>13860.000000000002</v>
      </c>
      <c r="AT118" s="32">
        <f>SUM(AE$10:AE118)</f>
        <v>176083.75892605007</v>
      </c>
      <c r="AU118" s="32">
        <f>SUM(AF$10:AF118)</f>
        <v>-55962.324091172115</v>
      </c>
      <c r="AW118" s="32">
        <f t="shared" si="41"/>
        <v>133604.55893951113</v>
      </c>
      <c r="AX118" s="32">
        <f t="shared" si="41"/>
        <v>1690.4435844386358</v>
      </c>
      <c r="AY118" s="32">
        <f t="shared" si="41"/>
        <v>170.61688667874682</v>
      </c>
      <c r="AZ118" s="32">
        <f t="shared" si="41"/>
        <v>103.33136796308786</v>
      </c>
      <c r="BA118" s="32">
        <f t="shared" si="30"/>
        <v>41055.835246004004</v>
      </c>
      <c r="BB118" s="32">
        <f t="shared" si="55"/>
        <v>0</v>
      </c>
      <c r="BC118" s="32"/>
    </row>
    <row r="119" spans="1:55" x14ac:dyDescent="0.25">
      <c r="A119" s="29">
        <v>109</v>
      </c>
      <c r="B119" s="32">
        <f t="shared" si="37"/>
        <v>128333.33333333243</v>
      </c>
      <c r="C119" s="32">
        <f t="shared" si="52"/>
        <v>11666.666666666666</v>
      </c>
      <c r="D119" s="32">
        <f t="shared" si="53"/>
        <v>1594.833333333323</v>
      </c>
      <c r="E119" s="32"/>
      <c r="F119" s="32">
        <f t="shared" si="38"/>
        <v>0</v>
      </c>
      <c r="G119" s="32"/>
      <c r="H119" s="32"/>
      <c r="I119" s="32"/>
      <c r="J119" s="32"/>
      <c r="K119" s="32"/>
      <c r="L119" s="32">
        <f t="shared" si="31"/>
        <v>13261.499999999989</v>
      </c>
      <c r="M119" s="32">
        <f t="shared" si="32"/>
        <v>13261.499999999989</v>
      </c>
      <c r="N119" s="80">
        <v>47515</v>
      </c>
      <c r="O119" s="39">
        <f t="shared" si="33"/>
        <v>9.1666666666666022E-2</v>
      </c>
      <c r="P119" s="39">
        <f t="shared" si="54"/>
        <v>0.11811205720841525</v>
      </c>
      <c r="Q119" s="39">
        <f t="shared" si="39"/>
        <v>8.7337114095037402E-2</v>
      </c>
      <c r="R119" s="39">
        <f t="shared" si="42"/>
        <v>1.1964325199310059E-3</v>
      </c>
      <c r="S119" s="39">
        <f t="shared" si="48"/>
        <v>1.207459703170454E-4</v>
      </c>
      <c r="T119" s="39">
        <f t="shared" si="46"/>
        <v>7.3121522862320057E-5</v>
      </c>
      <c r="U119" s="39">
        <f t="shared" si="49"/>
        <v>2.938464310026748E-2</v>
      </c>
      <c r="V119" s="12"/>
      <c r="W119" s="32">
        <f t="shared" si="43"/>
        <v>124218.37975140689</v>
      </c>
      <c r="X119" s="32">
        <f t="shared" si="34"/>
        <v>41138.50034037447</v>
      </c>
      <c r="Y119" s="32">
        <f t="shared" si="35"/>
        <v>165356.88009178135</v>
      </c>
      <c r="Z119" s="32">
        <f t="shared" si="36"/>
        <v>54834.383126517263</v>
      </c>
      <c r="AB119" s="32">
        <f t="shared" si="47"/>
        <v>1374.5465455249159</v>
      </c>
      <c r="AC119" s="32">
        <f t="shared" si="40"/>
        <v>-1201.5970167536755</v>
      </c>
      <c r="AD119" s="32">
        <f t="shared" si="44"/>
        <v>0</v>
      </c>
      <c r="AE119" s="59">
        <f t="shared" si="45"/>
        <v>0</v>
      </c>
      <c r="AF119" s="32">
        <f t="shared" si="50"/>
        <v>1127.940964654852</v>
      </c>
      <c r="AG119" s="40">
        <f>IF(A119&gt;$D$6,"",SUM($AB$10:AE119)/($Y$10+Y119)*2/A119*12)</f>
        <v>4.0466084613945984E-2</v>
      </c>
      <c r="AH119" s="40">
        <f>IF(A119&gt;$D$6,"",SUM($AF$10:AF119)/($Y$10+Y119)*2/A119*12)</f>
        <v>-7.7130179041523111E-3</v>
      </c>
      <c r="AI119" s="32">
        <f t="shared" si="51"/>
        <v>12642.452478339177</v>
      </c>
      <c r="AQ119" s="32">
        <f>SUM(AB$10:AB119)</f>
        <v>832892.25471815874</v>
      </c>
      <c r="AR119" s="32">
        <f>SUM(AC$10:AC119)</f>
        <v>-735149.29815550032</v>
      </c>
      <c r="AS119" s="32">
        <f>SUM(AD$10:AD119)</f>
        <v>13860.000000000002</v>
      </c>
      <c r="AT119" s="32">
        <f>SUM(AE$10:AE119)</f>
        <v>176083.75892605007</v>
      </c>
      <c r="AU119" s="32">
        <f>SUM(AF$10:AF119)</f>
        <v>-54834.383126517263</v>
      </c>
      <c r="AW119" s="32">
        <f t="shared" si="41"/>
        <v>122271.95973305237</v>
      </c>
      <c r="AX119" s="32">
        <f t="shared" si="41"/>
        <v>1675.0055279034082</v>
      </c>
      <c r="AY119" s="32">
        <f t="shared" si="41"/>
        <v>169.04435844386356</v>
      </c>
      <c r="AZ119" s="32">
        <f t="shared" si="41"/>
        <v>102.37013200724807</v>
      </c>
      <c r="BA119" s="32">
        <f t="shared" si="30"/>
        <v>41138.50034037447</v>
      </c>
      <c r="BB119" s="32">
        <f t="shared" si="55"/>
        <v>220.2867878084071</v>
      </c>
      <c r="BC119" s="32"/>
    </row>
    <row r="120" spans="1:55" x14ac:dyDescent="0.25">
      <c r="A120" s="29">
        <v>110</v>
      </c>
      <c r="B120" s="32">
        <f t="shared" si="37"/>
        <v>116666.66666666575</v>
      </c>
      <c r="C120" s="32">
        <f t="shared" si="52"/>
        <v>11666.666666666666</v>
      </c>
      <c r="D120" s="32">
        <f t="shared" si="53"/>
        <v>1461.930555555545</v>
      </c>
      <c r="E120" s="32"/>
      <c r="F120" s="32">
        <f t="shared" si="38"/>
        <v>0</v>
      </c>
      <c r="G120" s="32"/>
      <c r="H120" s="32"/>
      <c r="I120" s="32"/>
      <c r="J120" s="32"/>
      <c r="K120" s="32"/>
      <c r="L120" s="32">
        <f t="shared" si="31"/>
        <v>13128.597222222212</v>
      </c>
      <c r="M120" s="32">
        <f t="shared" si="32"/>
        <v>13128.597222222212</v>
      </c>
      <c r="N120" s="80">
        <v>47543</v>
      </c>
      <c r="O120" s="39">
        <f t="shared" si="33"/>
        <v>8.3333333333332676E-2</v>
      </c>
      <c r="P120" s="39">
        <f t="shared" si="54"/>
        <v>0.11006870938517205</v>
      </c>
      <c r="Q120" s="39">
        <f t="shared" si="39"/>
        <v>7.924787330458892E-2</v>
      </c>
      <c r="R120" s="39">
        <f t="shared" si="42"/>
        <v>1.1856049278424561E-3</v>
      </c>
      <c r="S120" s="39">
        <f t="shared" si="48"/>
        <v>1.1964325199310059E-4</v>
      </c>
      <c r="T120" s="39">
        <f t="shared" si="46"/>
        <v>7.244758219022724E-5</v>
      </c>
      <c r="U120" s="39">
        <f t="shared" si="49"/>
        <v>2.9443140318557336E-2</v>
      </c>
      <c r="V120" s="12"/>
      <c r="W120" s="32">
        <f t="shared" si="43"/>
        <v>112875.79669326059</v>
      </c>
      <c r="X120" s="32">
        <f t="shared" si="34"/>
        <v>41220.396445980274</v>
      </c>
      <c r="Y120" s="32">
        <f t="shared" si="35"/>
        <v>154096.19313924087</v>
      </c>
      <c r="Z120" s="32">
        <f t="shared" si="36"/>
        <v>53706.605674581544</v>
      </c>
      <c r="AB120" s="32">
        <f t="shared" si="47"/>
        <v>1259.0354445959667</v>
      </c>
      <c r="AC120" s="32">
        <f t="shared" si="40"/>
        <v>-1100.6198656124216</v>
      </c>
      <c r="AD120" s="32">
        <f t="shared" si="44"/>
        <v>0</v>
      </c>
      <c r="AE120" s="59">
        <f t="shared" si="45"/>
        <v>0</v>
      </c>
      <c r="AF120" s="32">
        <f t="shared" si="50"/>
        <v>1127.777451935719</v>
      </c>
      <c r="AG120" s="40">
        <f>IF(A120&gt;$D$6,"",SUM($AB$10:AE120)/($Y$10+Y120)*2/A120*12)</f>
        <v>4.0410995360765235E-2</v>
      </c>
      <c r="AH120" s="40">
        <f>IF(A120&gt;$D$6,"",SUM($AF$10:AF120)/($Y$10+Y120)*2/A120*12)</f>
        <v>-7.5399482517130691E-3</v>
      </c>
      <c r="AI120" s="32">
        <f t="shared" si="51"/>
        <v>12519.722397136444</v>
      </c>
      <c r="AQ120" s="32">
        <f>SUM(AB$10:AB120)</f>
        <v>834151.29016275471</v>
      </c>
      <c r="AR120" s="32">
        <f>SUM(AC$10:AC120)</f>
        <v>-736249.9180211128</v>
      </c>
      <c r="AS120" s="32">
        <f>SUM(AD$10:AD120)</f>
        <v>13860.000000000002</v>
      </c>
      <c r="AT120" s="32">
        <f>SUM(AE$10:AE120)</f>
        <v>176083.75892605007</v>
      </c>
      <c r="AU120" s="32">
        <f>SUM(AF$10:AF120)</f>
        <v>-53706.605674581544</v>
      </c>
      <c r="AW120" s="32">
        <f t="shared" si="41"/>
        <v>110947.02262642448</v>
      </c>
      <c r="AX120" s="32">
        <f t="shared" si="41"/>
        <v>1659.8468989794385</v>
      </c>
      <c r="AY120" s="32">
        <f t="shared" si="41"/>
        <v>167.50055279034083</v>
      </c>
      <c r="AZ120" s="32">
        <f t="shared" si="41"/>
        <v>101.42661506631813</v>
      </c>
      <c r="BA120" s="32">
        <f t="shared" si="30"/>
        <v>41220.396445980274</v>
      </c>
      <c r="BB120" s="32">
        <f t="shared" si="55"/>
        <v>202.89511095957823</v>
      </c>
      <c r="BC120" s="32"/>
    </row>
    <row r="121" spans="1:55" x14ac:dyDescent="0.25">
      <c r="A121" s="29">
        <v>111</v>
      </c>
      <c r="B121" s="32">
        <f t="shared" si="37"/>
        <v>104999.99999999908</v>
      </c>
      <c r="C121" s="32">
        <f t="shared" si="52"/>
        <v>11666.666666666666</v>
      </c>
      <c r="D121" s="32">
        <f t="shared" si="53"/>
        <v>1329.0277777777671</v>
      </c>
      <c r="E121" s="32"/>
      <c r="F121" s="32">
        <f t="shared" si="38"/>
        <v>0</v>
      </c>
      <c r="G121" s="32"/>
      <c r="H121" s="32"/>
      <c r="I121" s="32"/>
      <c r="J121" s="32"/>
      <c r="K121" s="32"/>
      <c r="L121" s="32">
        <f t="shared" si="31"/>
        <v>12995.694444444433</v>
      </c>
      <c r="M121" s="32">
        <f t="shared" si="32"/>
        <v>12995.694444444433</v>
      </c>
      <c r="N121" s="80">
        <v>47574</v>
      </c>
      <c r="O121" s="39">
        <f t="shared" si="33"/>
        <v>7.4999999999999345E-2</v>
      </c>
      <c r="P121" s="39">
        <f t="shared" si="54"/>
        <v>0.10203098292948376</v>
      </c>
      <c r="Q121" s="39">
        <f t="shared" si="39"/>
        <v>7.1164566544600655E-2</v>
      </c>
      <c r="R121" s="39">
        <f t="shared" si="42"/>
        <v>1.1749715565934765E-3</v>
      </c>
      <c r="S121" s="39">
        <f t="shared" si="48"/>
        <v>1.1856049278424561E-4</v>
      </c>
      <c r="T121" s="39">
        <f t="shared" si="46"/>
        <v>7.1785951195860349E-5</v>
      </c>
      <c r="U121" s="39">
        <f t="shared" si="49"/>
        <v>2.9501098384309518E-2</v>
      </c>
      <c r="V121" s="12"/>
      <c r="W121" s="32">
        <f t="shared" si="43"/>
        <v>101541.83836324394</v>
      </c>
      <c r="X121" s="32">
        <f t="shared" si="34"/>
        <v>41301.537738033323</v>
      </c>
      <c r="Y121" s="32">
        <f t="shared" si="35"/>
        <v>142843.37610127724</v>
      </c>
      <c r="Z121" s="32">
        <f t="shared" si="36"/>
        <v>52579.071301787888</v>
      </c>
      <c r="AB121" s="32">
        <f t="shared" si="47"/>
        <v>1143.6047172015776</v>
      </c>
      <c r="AC121" s="32">
        <f t="shared" si="40"/>
        <v>-999.71297516889911</v>
      </c>
      <c r="AD121" s="32">
        <f t="shared" si="44"/>
        <v>0</v>
      </c>
      <c r="AE121" s="59">
        <f t="shared" si="45"/>
        <v>0</v>
      </c>
      <c r="AF121" s="32">
        <f t="shared" si="50"/>
        <v>1127.5343727936561</v>
      </c>
      <c r="AG121" s="40">
        <f>IF(A121&gt;$D$6,"",SUM($AB$10:AE121)/($Y$10+Y121)*2/A121*12)</f>
        <v>4.0359182136214949E-2</v>
      </c>
      <c r="AH121" s="40">
        <f>IF(A121&gt;$D$6,"",SUM($AF$10:AF121)/($Y$10+Y121)*2/A121*12)</f>
        <v>-7.3685041690770801E-3</v>
      </c>
      <c r="AI121" s="32">
        <f t="shared" si="51"/>
        <v>12396.421755165205</v>
      </c>
      <c r="AQ121" s="32">
        <f>SUM(AB$10:AB121)</f>
        <v>835294.89487995626</v>
      </c>
      <c r="AR121" s="32">
        <f>SUM(AC$10:AC121)</f>
        <v>-737249.63099628175</v>
      </c>
      <c r="AS121" s="32">
        <f>SUM(AD$10:AD121)</f>
        <v>13860.000000000002</v>
      </c>
      <c r="AT121" s="32">
        <f>SUM(AE$10:AE121)</f>
        <v>176083.75892605007</v>
      </c>
      <c r="AU121" s="32">
        <f>SUM(AF$10:AF121)</f>
        <v>-52579.071301787888</v>
      </c>
      <c r="AW121" s="32">
        <f t="shared" si="41"/>
        <v>99630.393162440916</v>
      </c>
      <c r="AX121" s="32">
        <f t="shared" si="41"/>
        <v>1644.9601792308672</v>
      </c>
      <c r="AY121" s="32">
        <f t="shared" si="41"/>
        <v>165.98468989794387</v>
      </c>
      <c r="AZ121" s="32">
        <f t="shared" si="41"/>
        <v>100.50033167420449</v>
      </c>
      <c r="BA121" s="32">
        <f t="shared" si="30"/>
        <v>41301.537738033323</v>
      </c>
      <c r="BB121" s="32">
        <f t="shared" si="55"/>
        <v>185.42306057618953</v>
      </c>
      <c r="BC121" s="32"/>
    </row>
    <row r="122" spans="1:55" x14ac:dyDescent="0.25">
      <c r="A122" s="29">
        <v>112</v>
      </c>
      <c r="B122" s="32">
        <f t="shared" si="37"/>
        <v>93333.333333332412</v>
      </c>
      <c r="C122" s="32">
        <f t="shared" si="52"/>
        <v>11666.666666666666</v>
      </c>
      <c r="D122" s="32">
        <f t="shared" si="53"/>
        <v>1196.1249999999893</v>
      </c>
      <c r="E122" s="32"/>
      <c r="F122" s="32">
        <f t="shared" si="38"/>
        <v>0</v>
      </c>
      <c r="G122" s="32"/>
      <c r="H122" s="32"/>
      <c r="I122" s="32"/>
      <c r="J122" s="32"/>
      <c r="K122" s="32"/>
      <c r="L122" s="32">
        <f t="shared" si="31"/>
        <v>12862.791666666655</v>
      </c>
      <c r="M122" s="32">
        <f t="shared" si="32"/>
        <v>12862.791666666655</v>
      </c>
      <c r="N122" s="80">
        <v>47604</v>
      </c>
      <c r="O122" s="39">
        <f t="shared" si="33"/>
        <v>6.6666666666666013E-2</v>
      </c>
      <c r="P122" s="39">
        <f t="shared" si="54"/>
        <v>9.3999447114718401E-2</v>
      </c>
      <c r="Q122" s="39">
        <f t="shared" si="39"/>
        <v>6.3087759291298645E-2</v>
      </c>
      <c r="R122" s="39">
        <f t="shared" si="42"/>
        <v>1.1645272268236545E-3</v>
      </c>
      <c r="S122" s="39">
        <f t="shared" si="48"/>
        <v>1.1749715565934765E-4</v>
      </c>
      <c r="T122" s="39">
        <f t="shared" si="46"/>
        <v>7.1136295670547363E-5</v>
      </c>
      <c r="U122" s="39">
        <f t="shared" si="49"/>
        <v>2.9558527145266206E-2</v>
      </c>
      <c r="V122" s="12"/>
      <c r="W122" s="32">
        <f t="shared" si="43"/>
        <v>90217.287957233071</v>
      </c>
      <c r="X122" s="32">
        <f t="shared" si="34"/>
        <v>41381.938003372692</v>
      </c>
      <c r="Y122" s="32">
        <f t="shared" si="35"/>
        <v>131599.22596060578</v>
      </c>
      <c r="Z122" s="32">
        <f t="shared" si="36"/>
        <v>51451.874825976491</v>
      </c>
      <c r="AB122" s="32">
        <f t="shared" si="47"/>
        <v>1028.2608721741826</v>
      </c>
      <c r="AC122" s="32">
        <f t="shared" si="40"/>
        <v>-898.88203529491477</v>
      </c>
      <c r="AD122" s="32">
        <f t="shared" si="44"/>
        <v>0</v>
      </c>
      <c r="AE122" s="59">
        <f t="shared" si="45"/>
        <v>0</v>
      </c>
      <c r="AF122" s="32">
        <f t="shared" si="50"/>
        <v>1127.1964758113972</v>
      </c>
      <c r="AG122" s="40">
        <f>IF(A122&gt;$D$6,"",SUM($AB$10:AE122)/($Y$10+Y122)*2/A122*12)</f>
        <v>4.0310582853016419E-2</v>
      </c>
      <c r="AH122" s="40">
        <f>IF(A122&gt;$D$6,"",SUM($AF$10:AF122)/($Y$10+Y122)*2/A122*12)</f>
        <v>-7.1986206061892587E-3</v>
      </c>
      <c r="AI122" s="32">
        <f t="shared" si="51"/>
        <v>12272.411012845649</v>
      </c>
      <c r="AQ122" s="32">
        <f>SUM(AB$10:AB122)</f>
        <v>836323.15575213043</v>
      </c>
      <c r="AR122" s="32">
        <f>SUM(AC$10:AC122)</f>
        <v>-738148.51303157664</v>
      </c>
      <c r="AS122" s="32">
        <f>SUM(AD$10:AD122)</f>
        <v>13860.000000000002</v>
      </c>
      <c r="AT122" s="32">
        <f>SUM(AE$10:AE122)</f>
        <v>176083.75892605007</v>
      </c>
      <c r="AU122" s="32">
        <f>SUM(AF$10:AF122)</f>
        <v>-51451.874825976491</v>
      </c>
      <c r="AW122" s="32">
        <f t="shared" si="41"/>
        <v>88322.863007818101</v>
      </c>
      <c r="AX122" s="32">
        <f t="shared" si="41"/>
        <v>1630.3381175531163</v>
      </c>
      <c r="AY122" s="32">
        <f t="shared" si="41"/>
        <v>164.49601792308673</v>
      </c>
      <c r="AZ122" s="32">
        <f t="shared" si="41"/>
        <v>99.590813938766303</v>
      </c>
      <c r="BA122" s="32">
        <f t="shared" si="30"/>
        <v>41381.938003372692</v>
      </c>
      <c r="BB122" s="32">
        <f t="shared" si="55"/>
        <v>167.86412782580669</v>
      </c>
      <c r="BC122" s="32"/>
    </row>
    <row r="123" spans="1:55" x14ac:dyDescent="0.25">
      <c r="A123" s="29">
        <v>113</v>
      </c>
      <c r="B123" s="32">
        <f t="shared" si="37"/>
        <v>81666.66666666574</v>
      </c>
      <c r="C123" s="32">
        <f t="shared" si="52"/>
        <v>11666.666666666666</v>
      </c>
      <c r="D123" s="32">
        <f t="shared" si="53"/>
        <v>1063.2222222222115</v>
      </c>
      <c r="E123" s="32"/>
      <c r="F123" s="32">
        <f t="shared" si="38"/>
        <v>0</v>
      </c>
      <c r="G123" s="32"/>
      <c r="H123" s="32"/>
      <c r="I123" s="32"/>
      <c r="J123" s="32"/>
      <c r="K123" s="32"/>
      <c r="L123" s="32">
        <f t="shared" si="31"/>
        <v>12729.888888888878</v>
      </c>
      <c r="M123" s="32">
        <f t="shared" si="32"/>
        <v>12729.888888888878</v>
      </c>
      <c r="N123" s="80">
        <v>47635</v>
      </c>
      <c r="O123" s="39">
        <f t="shared" si="33"/>
        <v>5.8333333333332668E-2</v>
      </c>
      <c r="P123" s="39">
        <f t="shared" si="54"/>
        <v>8.5974814625113583E-2</v>
      </c>
      <c r="Q123" s="39">
        <f t="shared" si="39"/>
        <v>5.5018160485522598E-2</v>
      </c>
      <c r="R123" s="39">
        <f t="shared" si="42"/>
        <v>1.1542669417103728E-3</v>
      </c>
      <c r="S123" s="39">
        <f t="shared" si="48"/>
        <v>1.1645272268236545E-4</v>
      </c>
      <c r="T123" s="39">
        <f t="shared" si="46"/>
        <v>7.0498293395608591E-5</v>
      </c>
      <c r="U123" s="39">
        <f t="shared" si="49"/>
        <v>2.9615436181802644E-2</v>
      </c>
      <c r="V123" s="12"/>
      <c r="W123" s="32">
        <f t="shared" si="43"/>
        <v>78903.129820635324</v>
      </c>
      <c r="X123" s="32">
        <f t="shared" si="34"/>
        <v>41461.610654523705</v>
      </c>
      <c r="Y123" s="32">
        <f t="shared" si="35"/>
        <v>120364.74047515902</v>
      </c>
      <c r="Z123" s="32">
        <f t="shared" si="36"/>
        <v>50325.132140113652</v>
      </c>
      <c r="AB123" s="32">
        <f t="shared" si="47"/>
        <v>913.01190834198474</v>
      </c>
      <c r="AC123" s="32">
        <f t="shared" si="40"/>
        <v>-798.13403838234979</v>
      </c>
      <c r="AD123" s="32">
        <f t="shared" si="44"/>
        <v>0</v>
      </c>
      <c r="AE123" s="59">
        <f t="shared" si="45"/>
        <v>0</v>
      </c>
      <c r="AF123" s="32">
        <f t="shared" si="50"/>
        <v>1126.7426858628387</v>
      </c>
      <c r="AG123" s="40">
        <f>IF(A123&gt;$D$6,"",SUM($AB$10:AE123)/($Y$10+Y123)*2/A123*12)</f>
        <v>4.0265132474593887E-2</v>
      </c>
      <c r="AH123" s="40">
        <f>IF(A123&gt;$D$6,"",SUM($AF$10:AF123)/($Y$10+Y123)*2/A123*12)</f>
        <v>-7.0302364661769517E-3</v>
      </c>
      <c r="AI123" s="32">
        <f t="shared" si="51"/>
        <v>12147.497393788741</v>
      </c>
      <c r="AQ123" s="32">
        <f>SUM(AB$10:AB123)</f>
        <v>837236.16766047245</v>
      </c>
      <c r="AR123" s="32">
        <f>SUM(AC$10:AC123)</f>
        <v>-738946.64706995897</v>
      </c>
      <c r="AS123" s="32">
        <f>SUM(AD$10:AD123)</f>
        <v>13860.000000000002</v>
      </c>
      <c r="AT123" s="32">
        <f>SUM(AE$10:AE123)</f>
        <v>176083.75892605007</v>
      </c>
      <c r="AU123" s="32">
        <f>SUM(AF$10:AF123)</f>
        <v>-50325.132140113652</v>
      </c>
      <c r="AW123" s="32">
        <f t="shared" si="41"/>
        <v>77025.42467973163</v>
      </c>
      <c r="AX123" s="32">
        <f t="shared" si="41"/>
        <v>1615.9737183945219</v>
      </c>
      <c r="AY123" s="32">
        <f t="shared" si="41"/>
        <v>163.03381175531163</v>
      </c>
      <c r="AZ123" s="32">
        <f t="shared" si="41"/>
        <v>98.697610753852032</v>
      </c>
      <c r="BA123" s="32">
        <f t="shared" si="30"/>
        <v>41461.610654523705</v>
      </c>
      <c r="BB123" s="32">
        <f t="shared" si="55"/>
        <v>150.21031388022675</v>
      </c>
      <c r="BC123" s="32"/>
    </row>
    <row r="124" spans="1:55" x14ac:dyDescent="0.25">
      <c r="A124" s="29">
        <v>114</v>
      </c>
      <c r="B124" s="32">
        <f t="shared" si="37"/>
        <v>69999.999999999069</v>
      </c>
      <c r="C124" s="32">
        <f t="shared" si="52"/>
        <v>11666.666666666666</v>
      </c>
      <c r="D124" s="32">
        <f t="shared" si="53"/>
        <v>930.31944444443388</v>
      </c>
      <c r="E124" s="32"/>
      <c r="F124" s="32">
        <f t="shared" si="38"/>
        <v>0</v>
      </c>
      <c r="G124" s="32"/>
      <c r="H124" s="32"/>
      <c r="I124" s="32"/>
      <c r="J124" s="32"/>
      <c r="K124" s="32"/>
      <c r="L124" s="32">
        <f t="shared" si="31"/>
        <v>12596.9861111111</v>
      </c>
      <c r="M124" s="32">
        <f t="shared" si="32"/>
        <v>12596.9861111111</v>
      </c>
      <c r="N124" s="80">
        <v>47665</v>
      </c>
      <c r="O124" s="39">
        <f t="shared" si="33"/>
        <v>4.9999999999999337E-2</v>
      </c>
      <c r="P124" s="39">
        <f t="shared" si="54"/>
        <v>7.7958002984997221E-2</v>
      </c>
      <c r="Q124" s="39">
        <f t="shared" si="39"/>
        <v>4.6956683961698498E-2</v>
      </c>
      <c r="R124" s="39">
        <f t="shared" si="42"/>
        <v>1.1441858789991287E-3</v>
      </c>
      <c r="S124" s="39">
        <f t="shared" si="48"/>
        <v>1.1542669417103728E-4</v>
      </c>
      <c r="T124" s="39">
        <f t="shared" si="46"/>
        <v>6.9871633609419267E-5</v>
      </c>
      <c r="U124" s="39">
        <f t="shared" si="49"/>
        <v>2.9671834816519131E-2</v>
      </c>
      <c r="V124" s="12"/>
      <c r="W124" s="32">
        <f t="shared" si="43"/>
        <v>67600.635435869321</v>
      </c>
      <c r="X124" s="32">
        <f t="shared" si="34"/>
        <v>41540.568743126787</v>
      </c>
      <c r="Y124" s="32">
        <f t="shared" si="35"/>
        <v>109141.20417899611</v>
      </c>
      <c r="Z124" s="32">
        <f t="shared" si="36"/>
        <v>49198.989358499784</v>
      </c>
      <c r="AB124" s="32">
        <f t="shared" si="47"/>
        <v>797.86787161672521</v>
      </c>
      <c r="AC124" s="32">
        <f t="shared" si="40"/>
        <v>-697.47776633649346</v>
      </c>
      <c r="AD124" s="32">
        <f t="shared" si="44"/>
        <v>0</v>
      </c>
      <c r="AE124" s="59">
        <f t="shared" si="45"/>
        <v>0</v>
      </c>
      <c r="AF124" s="32">
        <f t="shared" si="50"/>
        <v>1126.1427816138676</v>
      </c>
      <c r="AG124" s="40">
        <f>IF(A124&gt;$D$6,"",SUM($AB$10:AE124)/($Y$10+Y124)*2/A124*12)</f>
        <v>4.0222760478247688E-2</v>
      </c>
      <c r="AH124" s="40">
        <f>IF(A124&gt;$D$6,"",SUM($AF$10:AF124)/($Y$10+Y124)*2/A124*12)</f>
        <v>-6.8632954567331393E-3</v>
      </c>
      <c r="AI124" s="32">
        <f t="shared" si="51"/>
        <v>12021.404167779639</v>
      </c>
      <c r="AQ124" s="32">
        <f>SUM(AB$10:AB124)</f>
        <v>838034.03553208918</v>
      </c>
      <c r="AR124" s="32">
        <f>SUM(AC$10:AC124)</f>
        <v>-739644.12483629549</v>
      </c>
      <c r="AS124" s="32">
        <f>SUM(AD$10:AD124)</f>
        <v>13860.000000000002</v>
      </c>
      <c r="AT124" s="32">
        <f>SUM(AE$10:AE124)</f>
        <v>176083.75892605007</v>
      </c>
      <c r="AU124" s="32">
        <f>SUM(AF$10:AF124)</f>
        <v>-49198.989358499784</v>
      </c>
      <c r="AW124" s="32">
        <f t="shared" si="41"/>
        <v>65739.357546377898</v>
      </c>
      <c r="AX124" s="32">
        <f t="shared" si="41"/>
        <v>1601.8602305987802</v>
      </c>
      <c r="AY124" s="32">
        <f t="shared" si="41"/>
        <v>161.59737183945219</v>
      </c>
      <c r="AZ124" s="32">
        <f t="shared" si="41"/>
        <v>97.820287053186973</v>
      </c>
      <c r="BA124" s="32">
        <f t="shared" si="30"/>
        <v>41540.568743126787</v>
      </c>
      <c r="BB124" s="32">
        <f t="shared" si="55"/>
        <v>132.45157282770867</v>
      </c>
      <c r="BC124" s="32"/>
    </row>
    <row r="125" spans="1:55" x14ac:dyDescent="0.25">
      <c r="A125" s="29">
        <v>115</v>
      </c>
      <c r="B125" s="32">
        <f t="shared" si="37"/>
        <v>58333.333333332404</v>
      </c>
      <c r="C125" s="32">
        <f t="shared" si="52"/>
        <v>11666.666666666666</v>
      </c>
      <c r="D125" s="32">
        <f t="shared" si="53"/>
        <v>797.41666666665606</v>
      </c>
      <c r="E125" s="32"/>
      <c r="F125" s="32">
        <f t="shared" si="38"/>
        <v>0</v>
      </c>
      <c r="G125" s="32"/>
      <c r="H125" s="32"/>
      <c r="I125" s="32"/>
      <c r="J125" s="32"/>
      <c r="K125" s="32"/>
      <c r="L125" s="32">
        <f t="shared" si="31"/>
        <v>12464.083333333321</v>
      </c>
      <c r="M125" s="32">
        <f t="shared" si="32"/>
        <v>12464.083333333321</v>
      </c>
      <c r="N125" s="80">
        <v>47696</v>
      </c>
      <c r="O125" s="39">
        <f t="shared" si="33"/>
        <v>4.1666666666666005E-2</v>
      </c>
      <c r="P125" s="39">
        <f t="shared" si="54"/>
        <v>6.995023694213244E-2</v>
      </c>
      <c r="Q125" s="39">
        <f t="shared" si="39"/>
        <v>3.8904550830878903E-2</v>
      </c>
      <c r="R125" s="39">
        <f t="shared" si="42"/>
        <v>1.1342793834443327E-3</v>
      </c>
      <c r="S125" s="39">
        <f t="shared" si="48"/>
        <v>1.1441858789991289E-4</v>
      </c>
      <c r="T125" s="39">
        <f t="shared" si="46"/>
        <v>6.9256016502622364E-5</v>
      </c>
      <c r="U125" s="39">
        <f t="shared" si="49"/>
        <v>2.9727732123406667E-2</v>
      </c>
      <c r="V125" s="12"/>
      <c r="W125" s="32">
        <f t="shared" si="43"/>
        <v>56311.506746216081</v>
      </c>
      <c r="X125" s="32">
        <f t="shared" si="34"/>
        <v>41618.824972769333</v>
      </c>
      <c r="Y125" s="32">
        <f t="shared" si="35"/>
        <v>97930.331718985413</v>
      </c>
      <c r="Z125" s="32">
        <f t="shared" si="36"/>
        <v>48073.638054545961</v>
      </c>
      <c r="AB125" s="32">
        <f t="shared" si="47"/>
        <v>682.84173049682056</v>
      </c>
      <c r="AC125" s="32">
        <f t="shared" si="40"/>
        <v>-596.9245559207759</v>
      </c>
      <c r="AD125" s="32">
        <f t="shared" si="44"/>
        <v>0</v>
      </c>
      <c r="AE125" s="59">
        <f t="shared" si="45"/>
        <v>0</v>
      </c>
      <c r="AF125" s="32">
        <f t="shared" si="50"/>
        <v>1125.3513039538229</v>
      </c>
      <c r="AG125" s="40">
        <f>IF(A125&gt;$D$6,"",SUM($AB$10:AE125)/($Y$10+Y125)*2/A125*12)</f>
        <v>4.0183386698054706E-2</v>
      </c>
      <c r="AH125" s="40">
        <f>IF(A125&gt;$D$6,"",SUM($AF$10:AF125)/($Y$10+Y125)*2/A125*12)</f>
        <v>-6.6977475745836467E-3</v>
      </c>
      <c r="AI125" s="32">
        <f t="shared" si="51"/>
        <v>11893.714190507515</v>
      </c>
      <c r="AQ125" s="32">
        <f>SUM(AB$10:AB125)</f>
        <v>838716.87726258603</v>
      </c>
      <c r="AR125" s="32">
        <f>SUM(AC$10:AC125)</f>
        <v>-740241.04939221626</v>
      </c>
      <c r="AS125" s="32">
        <f>SUM(AD$10:AD125)</f>
        <v>13860.000000000002</v>
      </c>
      <c r="AT125" s="32">
        <f>SUM(AE$10:AE125)</f>
        <v>176083.75892605007</v>
      </c>
      <c r="AU125" s="32">
        <f>SUM(AF$10:AF125)</f>
        <v>-48073.638054545961</v>
      </c>
      <c r="AW125" s="32">
        <f t="shared" si="41"/>
        <v>54466.371163230462</v>
      </c>
      <c r="AX125" s="32">
        <f t="shared" si="41"/>
        <v>1587.9911368220658</v>
      </c>
      <c r="AY125" s="32">
        <f t="shared" si="41"/>
        <v>160.18602305987804</v>
      </c>
      <c r="AZ125" s="32">
        <f t="shared" si="41"/>
        <v>96.958423103671308</v>
      </c>
      <c r="BA125" s="32">
        <f t="shared" si="30"/>
        <v>41618.824972769333</v>
      </c>
      <c r="BB125" s="32">
        <f t="shared" si="55"/>
        <v>114.5749361698355</v>
      </c>
      <c r="BC125" s="32"/>
    </row>
    <row r="126" spans="1:55" x14ac:dyDescent="0.25">
      <c r="A126" s="29">
        <v>116</v>
      </c>
      <c r="B126" s="32">
        <f t="shared" si="37"/>
        <v>46666.66666666574</v>
      </c>
      <c r="C126" s="32">
        <f t="shared" si="52"/>
        <v>11666.666666666666</v>
      </c>
      <c r="D126" s="32">
        <f t="shared" si="53"/>
        <v>664.51388888887823</v>
      </c>
      <c r="E126" s="32"/>
      <c r="F126" s="32">
        <f t="shared" si="38"/>
        <v>0</v>
      </c>
      <c r="G126" s="32"/>
      <c r="H126" s="32"/>
      <c r="I126" s="32"/>
      <c r="J126" s="32"/>
      <c r="K126" s="32"/>
      <c r="L126" s="32">
        <f t="shared" si="31"/>
        <v>12331.180555555544</v>
      </c>
      <c r="M126" s="32">
        <f t="shared" si="32"/>
        <v>12331.180555555544</v>
      </c>
      <c r="N126" s="80">
        <v>47727</v>
      </c>
      <c r="O126" s="39">
        <f t="shared" si="33"/>
        <v>3.3333333333332674E-2</v>
      </c>
      <c r="P126" s="39">
        <f t="shared" si="54"/>
        <v>6.1953232759244456E-2</v>
      </c>
      <c r="Q126" s="39">
        <f t="shared" si="39"/>
        <v>3.0863473771908359E-2</v>
      </c>
      <c r="R126" s="39">
        <f t="shared" si="42"/>
        <v>1.124542959642947E-3</v>
      </c>
      <c r="S126" s="39">
        <f t="shared" si="48"/>
        <v>1.1342793834443327E-4</v>
      </c>
      <c r="T126" s="39">
        <f t="shared" si="46"/>
        <v>6.8651152739947728E-5</v>
      </c>
      <c r="U126" s="39">
        <f t="shared" si="49"/>
        <v>2.9783136936608764E-2</v>
      </c>
      <c r="V126" s="12"/>
      <c r="W126" s="32">
        <f t="shared" si="43"/>
        <v>45038.13415168997</v>
      </c>
      <c r="X126" s="32">
        <f t="shared" si="34"/>
        <v>41696.391711252269</v>
      </c>
      <c r="Y126" s="32">
        <f t="shared" si="35"/>
        <v>86734.525862942246</v>
      </c>
      <c r="Z126" s="32">
        <f t="shared" si="36"/>
        <v>46949.342682054499</v>
      </c>
      <c r="AB126" s="32">
        <f t="shared" si="47"/>
        <v>567.95083532740614</v>
      </c>
      <c r="AC126" s="32">
        <f t="shared" si="40"/>
        <v>-496.48957440837631</v>
      </c>
      <c r="AD126" s="32">
        <f t="shared" si="44"/>
        <v>0</v>
      </c>
      <c r="AE126" s="59">
        <f t="shared" si="45"/>
        <v>0</v>
      </c>
      <c r="AF126" s="32">
        <f t="shared" si="50"/>
        <v>1124.2953724914623</v>
      </c>
      <c r="AG126" s="40">
        <f>IF(A126&gt;$D$6,"",SUM($AB$10:AE126)/($Y$10+Y126)*2/A126*12)</f>
        <v>4.014691392984332E-2</v>
      </c>
      <c r="AH126" s="40">
        <f>IF(A126&gt;$D$6,"",SUM($AF$10:AF126)/($Y$10+Y126)*2/A126*12)</f>
        <v>-6.5335518464494447E-3</v>
      </c>
      <c r="AI126" s="32">
        <f t="shared" si="51"/>
        <v>11763.756691370574</v>
      </c>
      <c r="AQ126" s="32">
        <f>SUM(AB$10:AB126)</f>
        <v>839284.82809791341</v>
      </c>
      <c r="AR126" s="32">
        <f>SUM(AC$10:AC126)</f>
        <v>-740737.53896662465</v>
      </c>
      <c r="AS126" s="32">
        <f>SUM(AD$10:AD126)</f>
        <v>13860.000000000002</v>
      </c>
      <c r="AT126" s="32">
        <f>SUM(AE$10:AE126)</f>
        <v>176083.75892605007</v>
      </c>
      <c r="AU126" s="32">
        <f>SUM(AF$10:AF126)</f>
        <v>-46949.342682054499</v>
      </c>
      <c r="AW126" s="32">
        <f t="shared" si="41"/>
        <v>43208.8632806717</v>
      </c>
      <c r="AX126" s="32">
        <f t="shared" si="41"/>
        <v>1574.3601435001258</v>
      </c>
      <c r="AY126" s="32">
        <f t="shared" si="41"/>
        <v>158.79911368220658</v>
      </c>
      <c r="AZ126" s="32">
        <f t="shared" si="41"/>
        <v>96.111613835926818</v>
      </c>
      <c r="BA126" s="32">
        <f t="shared" si="30"/>
        <v>41696.391711252269</v>
      </c>
      <c r="BB126" s="32">
        <f t="shared" si="55"/>
        <v>96.563053561472088</v>
      </c>
      <c r="BC126" s="32"/>
    </row>
    <row r="127" spans="1:55" x14ac:dyDescent="0.25">
      <c r="A127" s="29">
        <v>117</v>
      </c>
      <c r="B127" s="32">
        <f t="shared" si="37"/>
        <v>34999.999999999076</v>
      </c>
      <c r="C127" s="32">
        <f t="shared" si="52"/>
        <v>11666.666666666666</v>
      </c>
      <c r="D127" s="32">
        <f t="shared" si="53"/>
        <v>531.61111111110051</v>
      </c>
      <c r="E127" s="32"/>
      <c r="F127" s="32">
        <f t="shared" si="38"/>
        <v>0</v>
      </c>
      <c r="G127" s="32"/>
      <c r="H127" s="32"/>
      <c r="I127" s="32"/>
      <c r="J127" s="32"/>
      <c r="K127" s="32"/>
      <c r="L127" s="32">
        <f t="shared" si="31"/>
        <v>12198.277777777766</v>
      </c>
      <c r="M127" s="32">
        <f t="shared" si="32"/>
        <v>12198.277777777766</v>
      </c>
      <c r="N127" s="80">
        <v>47757</v>
      </c>
      <c r="O127" s="39">
        <f t="shared" si="33"/>
        <v>2.4999999999999339E-2</v>
      </c>
      <c r="P127" s="39">
        <f t="shared" si="54"/>
        <v>5.3969566798876101E-2</v>
      </c>
      <c r="Q127" s="39">
        <f t="shared" si="39"/>
        <v>2.2836025615873376E-2</v>
      </c>
      <c r="R127" s="39">
        <f t="shared" si="42"/>
        <v>1.1149722652310471E-3</v>
      </c>
      <c r="S127" s="39">
        <f t="shared" si="48"/>
        <v>1.1245429596429472E-4</v>
      </c>
      <c r="T127" s="39">
        <f t="shared" si="46"/>
        <v>6.8056763006659957E-5</v>
      </c>
      <c r="U127" s="39">
        <f t="shared" si="49"/>
        <v>2.9838057858800723E-2</v>
      </c>
      <c r="V127" s="12"/>
      <c r="W127" s="32">
        <f t="shared" si="43"/>
        <v>33784.112516105532</v>
      </c>
      <c r="X127" s="32">
        <f t="shared" si="34"/>
        <v>41773.281002321011</v>
      </c>
      <c r="Y127" s="32">
        <f t="shared" si="35"/>
        <v>75557.393518426543</v>
      </c>
      <c r="Z127" s="32">
        <f t="shared" si="36"/>
        <v>45826.495409808958</v>
      </c>
      <c r="AB127" s="32">
        <f t="shared" si="47"/>
        <v>453.21954506894599</v>
      </c>
      <c r="AC127" s="32">
        <f t="shared" si="40"/>
        <v>-396.19411584300701</v>
      </c>
      <c r="AD127" s="32">
        <f t="shared" si="44"/>
        <v>0</v>
      </c>
      <c r="AE127" s="59">
        <f t="shared" si="45"/>
        <v>0</v>
      </c>
      <c r="AF127" s="32">
        <f t="shared" si="50"/>
        <v>1122.8472722455408</v>
      </c>
      <c r="AG127" s="40">
        <f>IF(A127&gt;$D$6,"",SUM($AB$10:AE127)/($Y$10+Y127)*2/A127*12)</f>
        <v>4.0113213262660742E-2</v>
      </c>
      <c r="AH127" s="40">
        <f>IF(A127&gt;$D$6,"",SUM($AF$10:AF127)/($Y$10+Y127)*2/A127*12)</f>
        <v>-6.37068188063852E-3</v>
      </c>
      <c r="AI127" s="32">
        <f t="shared" si="51"/>
        <v>11630.35188958465</v>
      </c>
      <c r="AQ127" s="32">
        <f>SUM(AB$10:AB127)</f>
        <v>839738.04764298233</v>
      </c>
      <c r="AR127" s="32">
        <f>SUM(AC$10:AC127)</f>
        <v>-741133.73308246769</v>
      </c>
      <c r="AS127" s="32">
        <f>SUM(AD$10:AD127)</f>
        <v>13860.000000000002</v>
      </c>
      <c r="AT127" s="32">
        <f>SUM(AE$10:AE127)</f>
        <v>176083.75892605007</v>
      </c>
      <c r="AU127" s="32">
        <f>SUM(AF$10:AF127)</f>
        <v>-45826.495409808958</v>
      </c>
      <c r="AW127" s="32">
        <f t="shared" si="41"/>
        <v>31970.435862222726</v>
      </c>
      <c r="AX127" s="32">
        <f t="shared" si="41"/>
        <v>1560.9611713234658</v>
      </c>
      <c r="AY127" s="32">
        <f t="shared" si="41"/>
        <v>157.43601435001261</v>
      </c>
      <c r="AZ127" s="32">
        <f t="shared" si="41"/>
        <v>95.279468209323937</v>
      </c>
      <c r="BA127" s="32">
        <f t="shared" si="30"/>
        <v>41773.281002321011</v>
      </c>
      <c r="BB127" s="32">
        <f t="shared" si="55"/>
        <v>78.391566042154523</v>
      </c>
      <c r="BC127" s="32"/>
    </row>
    <row r="128" spans="1:55" x14ac:dyDescent="0.25">
      <c r="A128" s="29">
        <v>118</v>
      </c>
      <c r="B128" s="32">
        <f t="shared" si="37"/>
        <v>23333.333333332412</v>
      </c>
      <c r="C128" s="32">
        <f t="shared" si="52"/>
        <v>11666.666666666666</v>
      </c>
      <c r="D128" s="32">
        <f t="shared" si="53"/>
        <v>398.7083333333228</v>
      </c>
      <c r="E128" s="32"/>
      <c r="F128" s="32">
        <f t="shared" si="38"/>
        <v>0</v>
      </c>
      <c r="G128" s="32"/>
      <c r="H128" s="32"/>
      <c r="I128" s="32"/>
      <c r="J128" s="32"/>
      <c r="K128" s="32"/>
      <c r="L128" s="32">
        <f t="shared" si="31"/>
        <v>12065.374999999989</v>
      </c>
      <c r="M128" s="32">
        <f t="shared" si="32"/>
        <v>12065.374999999989</v>
      </c>
      <c r="N128" s="80">
        <v>47788</v>
      </c>
      <c r="O128" s="39">
        <f t="shared" si="33"/>
        <v>1.6666666666666007E-2</v>
      </c>
      <c r="P128" s="39">
        <f t="shared" si="54"/>
        <v>4.6003535557019769E-2</v>
      </c>
      <c r="Q128" s="39">
        <f t="shared" si="39"/>
        <v>1.5932062483712036E-2</v>
      </c>
      <c r="R128" s="39">
        <f t="shared" si="42"/>
        <v>0</v>
      </c>
      <c r="S128" s="39">
        <f t="shared" si="48"/>
        <v>1.1149722652310472E-4</v>
      </c>
      <c r="T128" s="39">
        <f t="shared" si="46"/>
        <v>6.7472577578576824E-5</v>
      </c>
      <c r="U128" s="39">
        <f t="shared" si="49"/>
        <v>2.9892503269206051E-2</v>
      </c>
      <c r="V128" s="12"/>
      <c r="W128" s="32">
        <f t="shared" si="43"/>
        <v>22555.445202939205</v>
      </c>
      <c r="X128" s="32">
        <f t="shared" si="34"/>
        <v>41849.504576888474</v>
      </c>
      <c r="Y128" s="32">
        <f t="shared" si="35"/>
        <v>64404.949779827679</v>
      </c>
      <c r="Z128" s="32">
        <f t="shared" si="36"/>
        <v>44394.251654190964</v>
      </c>
      <c r="AB128" s="32">
        <f t="shared" si="47"/>
        <v>338.68448095400197</v>
      </c>
      <c r="AC128" s="32">
        <f t="shared" si="40"/>
        <v>-296.07019366498338</v>
      </c>
      <c r="AD128" s="32">
        <f t="shared" si="44"/>
        <v>0</v>
      </c>
      <c r="AE128" s="59">
        <f t="shared" si="45"/>
        <v>0</v>
      </c>
      <c r="AF128" s="32">
        <f t="shared" si="50"/>
        <v>1432.2437556179939</v>
      </c>
      <c r="AG128" s="40">
        <f>IF(A128&gt;$D$6,"",SUM($AB$10:AE128)/($Y$10+Y128)*2/A128*12)</f>
        <v>4.0082090054034028E-2</v>
      </c>
      <c r="AH128" s="40">
        <f>IF(A128&gt;$D$6,"",SUM($AF$10:AF128)/($Y$10+Y128)*2/A128*12)</f>
        <v>-6.1658759900081062E-3</v>
      </c>
      <c r="AI128" s="32">
        <f t="shared" si="51"/>
        <v>11491.128219552866</v>
      </c>
      <c r="AQ128" s="32">
        <f>SUM(AB$10:AB128)</f>
        <v>840076.73212393629</v>
      </c>
      <c r="AR128" s="32">
        <f>SUM(AC$10:AC128)</f>
        <v>-741429.80327613268</v>
      </c>
      <c r="AS128" s="32">
        <f>SUM(AD$10:AD128)</f>
        <v>13860.000000000002</v>
      </c>
      <c r="AT128" s="32">
        <f>SUM(AE$10:AE128)</f>
        <v>176083.75892605007</v>
      </c>
      <c r="AU128" s="32">
        <f>SUM(AF$10:AF128)</f>
        <v>-44394.251654190964</v>
      </c>
      <c r="AW128" s="32">
        <f t="shared" si="41"/>
        <v>22304.887477196851</v>
      </c>
      <c r="AX128" s="32">
        <f t="shared" si="41"/>
        <v>0</v>
      </c>
      <c r="AY128" s="32">
        <f t="shared" si="41"/>
        <v>156.09611713234662</v>
      </c>
      <c r="AZ128" s="32">
        <f t="shared" si="41"/>
        <v>94.461608610007559</v>
      </c>
      <c r="BA128" s="32">
        <f t="shared" si="30"/>
        <v>41849.504576888474</v>
      </c>
      <c r="BB128" s="32">
        <f t="shared" si="55"/>
        <v>60.023852379320829</v>
      </c>
      <c r="BC128" s="32"/>
    </row>
    <row r="129" spans="1:55" x14ac:dyDescent="0.25">
      <c r="A129" s="29">
        <v>119</v>
      </c>
      <c r="B129" s="32">
        <f t="shared" si="37"/>
        <v>11666.666666665746</v>
      </c>
      <c r="C129" s="32">
        <f t="shared" si="52"/>
        <v>11666.666666666666</v>
      </c>
      <c r="D129" s="32">
        <f t="shared" si="53"/>
        <v>265.80555555554503</v>
      </c>
      <c r="E129" s="32"/>
      <c r="F129" s="32">
        <f t="shared" si="38"/>
        <v>0</v>
      </c>
      <c r="G129" s="32"/>
      <c r="H129" s="32"/>
      <c r="I129" s="32"/>
      <c r="J129" s="32"/>
      <c r="K129" s="32"/>
      <c r="L129" s="32">
        <f t="shared" si="31"/>
        <v>11932.472222222212</v>
      </c>
      <c r="M129" s="32">
        <f t="shared" si="32"/>
        <v>11932.472222222212</v>
      </c>
      <c r="N129" s="80">
        <v>47818</v>
      </c>
      <c r="O129" s="39">
        <f t="shared" si="33"/>
        <v>8.3333333333326758E-3</v>
      </c>
      <c r="P129" s="39">
        <f t="shared" si="54"/>
        <v>3.8008457612100963E-2</v>
      </c>
      <c r="Q129" s="39">
        <f t="shared" si="39"/>
        <v>7.9950779449181834E-3</v>
      </c>
      <c r="R129" s="39">
        <f t="shared" si="42"/>
        <v>0</v>
      </c>
      <c r="S129" s="39">
        <f t="shared" si="48"/>
        <v>0</v>
      </c>
      <c r="T129" s="39">
        <f t="shared" si="46"/>
        <v>6.6898335913862829E-5</v>
      </c>
      <c r="U129" s="39">
        <f t="shared" si="49"/>
        <v>2.9946481331268912E-2</v>
      </c>
      <c r="V129" s="12"/>
      <c r="W129" s="32">
        <f t="shared" si="43"/>
        <v>11286.766793164867</v>
      </c>
      <c r="X129" s="32">
        <f t="shared" si="34"/>
        <v>41925.073863776473</v>
      </c>
      <c r="Y129" s="32">
        <f t="shared" si="35"/>
        <v>53211.840656941342</v>
      </c>
      <c r="Z129" s="32">
        <f t="shared" si="36"/>
        <v>43199.10189968592</v>
      </c>
      <c r="AB129" s="32">
        <f t="shared" si="47"/>
        <v>227.95520281454489</v>
      </c>
      <c r="AC129" s="32">
        <f t="shared" si="40"/>
        <v>-199.27320216779893</v>
      </c>
      <c r="AD129" s="32">
        <f t="shared" si="44"/>
        <v>0</v>
      </c>
      <c r="AE129" s="59">
        <f t="shared" si="45"/>
        <v>0</v>
      </c>
      <c r="AF129" s="32">
        <f t="shared" si="50"/>
        <v>1195.1497545050443</v>
      </c>
      <c r="AG129" s="40">
        <f>IF(A129&gt;$D$6,"",SUM($AB$10:AE129)/($Y$10+Y129)*2/A129*12)</f>
        <v>4.0055377266700255E-2</v>
      </c>
      <c r="AH129" s="40">
        <f>IF(A129&gt;$D$6,"",SUM($AF$10:AF129)/($Y$10+Y129)*2/A129*12)</f>
        <v>-5.9952882771744723E-3</v>
      </c>
      <c r="AI129" s="32">
        <f t="shared" si="51"/>
        <v>11421.064325700881</v>
      </c>
      <c r="AQ129" s="32">
        <f>SUM(AB$10:AB129)</f>
        <v>840304.68732675083</v>
      </c>
      <c r="AR129" s="32">
        <f>SUM(AC$10:AC129)</f>
        <v>-741629.0764783005</v>
      </c>
      <c r="AS129" s="32">
        <f>SUM(AD$10:AD129)</f>
        <v>13860.000000000002</v>
      </c>
      <c r="AT129" s="32">
        <f>SUM(AE$10:AE129)</f>
        <v>176083.75892605007</v>
      </c>
      <c r="AU129" s="32">
        <f>SUM(AF$10:AF129)</f>
        <v>-43199.10189968592</v>
      </c>
      <c r="AW129" s="32">
        <f t="shared" si="41"/>
        <v>11193.109122885457</v>
      </c>
      <c r="AX129" s="32">
        <f t="shared" si="41"/>
        <v>0</v>
      </c>
      <c r="AY129" s="32">
        <f t="shared" si="41"/>
        <v>0</v>
      </c>
      <c r="AZ129" s="32">
        <f t="shared" si="41"/>
        <v>93.657670279407967</v>
      </c>
      <c r="BA129" s="32">
        <f t="shared" si="30"/>
        <v>41925.073863776473</v>
      </c>
      <c r="BB129" s="32">
        <f t="shared" si="55"/>
        <v>37.850352741000137</v>
      </c>
      <c r="BC129" s="32"/>
    </row>
    <row r="130" spans="1:55" x14ac:dyDescent="0.25">
      <c r="A130" s="66">
        <v>120</v>
      </c>
      <c r="B130" s="67">
        <f t="shared" si="37"/>
        <v>0</v>
      </c>
      <c r="C130" s="67">
        <f t="shared" si="52"/>
        <v>11666.666666665746</v>
      </c>
      <c r="D130" s="67">
        <f t="shared" si="53"/>
        <v>132.90277777776728</v>
      </c>
      <c r="E130" s="67"/>
      <c r="F130" s="67">
        <f t="shared" si="38"/>
        <v>0</v>
      </c>
      <c r="G130" s="67">
        <f>IF(B130&gt;0,B130*$J$1,0)</f>
        <v>0</v>
      </c>
      <c r="H130" s="67">
        <f>IF(B130&gt;0,H118,0)</f>
        <v>0</v>
      </c>
      <c r="I130" s="67"/>
      <c r="J130" s="67"/>
      <c r="K130" s="67"/>
      <c r="L130" s="67">
        <f t="shared" si="31"/>
        <v>11799.569444443512</v>
      </c>
      <c r="M130" s="67">
        <f t="shared" si="32"/>
        <v>11799.569444443512</v>
      </c>
      <c r="N130" s="80">
        <v>47849</v>
      </c>
      <c r="O130" s="39">
        <f t="shared" si="33"/>
        <v>0</v>
      </c>
      <c r="P130" s="39">
        <f t="shared" si="54"/>
        <v>3.0000000000000002E-2</v>
      </c>
      <c r="Q130" s="39">
        <f t="shared" si="39"/>
        <v>0</v>
      </c>
      <c r="R130" s="39">
        <f t="shared" si="42"/>
        <v>0</v>
      </c>
      <c r="S130" s="39">
        <f t="shared" si="48"/>
        <v>0</v>
      </c>
      <c r="T130" s="39">
        <f t="shared" si="46"/>
        <v>0</v>
      </c>
      <c r="U130" s="39">
        <f t="shared" si="49"/>
        <v>3.0000000000000002E-2</v>
      </c>
      <c r="V130" s="12"/>
      <c r="W130" s="32">
        <f t="shared" si="43"/>
        <v>0</v>
      </c>
      <c r="X130" s="32">
        <f t="shared" si="34"/>
        <v>42000</v>
      </c>
      <c r="Y130" s="32">
        <f t="shared" si="35"/>
        <v>42000</v>
      </c>
      <c r="Z130" s="32">
        <f t="shared" si="36"/>
        <v>42000</v>
      </c>
      <c r="AB130" s="32">
        <f t="shared" si="47"/>
        <v>114.061782343068</v>
      </c>
      <c r="AC130" s="32">
        <f t="shared" si="40"/>
        <v>-99.710190124335227</v>
      </c>
      <c r="AD130" s="32">
        <f t="shared" si="44"/>
        <v>0</v>
      </c>
      <c r="AE130" s="59">
        <f t="shared" si="45"/>
        <v>0</v>
      </c>
      <c r="AF130" s="32">
        <f t="shared" si="50"/>
        <v>1199.1018996859202</v>
      </c>
      <c r="AG130" s="40">
        <f>IF(A130&gt;$D$6,"",SUM($AB$10:AE130)/($Y$10+Y130)*2/A130*12)</f>
        <v>4.0032416278324441E-2</v>
      </c>
      <c r="AH130" s="40">
        <f>IF(A130&gt;$D$6,"",SUM($AF$10:AF130)/($Y$10+Y130)*2/A130*12)</f>
        <v>-5.8252427184466021E-3</v>
      </c>
      <c r="AI130" s="32">
        <f t="shared" si="51"/>
        <v>11325.902439284409</v>
      </c>
      <c r="AQ130" s="32">
        <f>SUM(AB$10:AB130)</f>
        <v>840418.74910909391</v>
      </c>
      <c r="AR130" s="32">
        <f>SUM(AC$10:AC130)</f>
        <v>-741728.78666842484</v>
      </c>
      <c r="AS130" s="32">
        <f>SUM(AD$10:AD130)</f>
        <v>13860.000000000002</v>
      </c>
      <c r="AT130" s="32">
        <f>SUM(AE$10:AE130)</f>
        <v>176083.75892605007</v>
      </c>
      <c r="AU130" s="32">
        <f>SUM(AF$10:AF130)</f>
        <v>-42000</v>
      </c>
      <c r="AW130" s="32">
        <f t="shared" si="41"/>
        <v>0</v>
      </c>
      <c r="AX130" s="32">
        <f t="shared" si="41"/>
        <v>0</v>
      </c>
      <c r="AY130" s="32">
        <f t="shared" si="41"/>
        <v>0</v>
      </c>
      <c r="AZ130" s="32">
        <f t="shared" si="41"/>
        <v>0</v>
      </c>
      <c r="BA130" s="32">
        <f t="shared" si="30"/>
        <v>42000</v>
      </c>
      <c r="BB130" s="32">
        <f t="shared" si="55"/>
        <v>18.840995434699281</v>
      </c>
      <c r="BC130" s="32"/>
    </row>
    <row r="131" spans="1:55" x14ac:dyDescent="0.25">
      <c r="A131" s="29">
        <v>121</v>
      </c>
      <c r="B131" s="32">
        <f t="shared" si="37"/>
        <v>0</v>
      </c>
      <c r="C131" s="32">
        <f t="shared" si="52"/>
        <v>0</v>
      </c>
      <c r="D131" s="32">
        <f t="shared" si="53"/>
        <v>0</v>
      </c>
      <c r="E131" s="32"/>
      <c r="F131" s="32">
        <f t="shared" si="38"/>
        <v>0</v>
      </c>
      <c r="G131" s="32"/>
      <c r="H131" s="32"/>
      <c r="I131" s="32"/>
      <c r="J131" s="32"/>
      <c r="K131" s="32"/>
      <c r="L131" s="32">
        <f t="shared" si="31"/>
        <v>0</v>
      </c>
      <c r="M131" s="32">
        <f t="shared" si="32"/>
        <v>0</v>
      </c>
      <c r="N131" s="80">
        <v>47880</v>
      </c>
      <c r="O131" s="39">
        <f t="shared" si="33"/>
        <v>0</v>
      </c>
      <c r="P131" s="39">
        <f t="shared" si="54"/>
        <v>0.03</v>
      </c>
      <c r="Q131" s="39">
        <f t="shared" si="39"/>
        <v>0</v>
      </c>
      <c r="R131" s="39">
        <f t="shared" si="42"/>
        <v>0</v>
      </c>
      <c r="S131" s="39">
        <f t="shared" si="48"/>
        <v>0</v>
      </c>
      <c r="T131" s="39">
        <f t="shared" si="46"/>
        <v>0</v>
      </c>
      <c r="U131" s="39">
        <f t="shared" si="49"/>
        <v>0.03</v>
      </c>
      <c r="V131" s="12"/>
      <c r="W131" s="32">
        <f t="shared" si="43"/>
        <v>0</v>
      </c>
      <c r="X131" s="32">
        <f t="shared" si="34"/>
        <v>42000</v>
      </c>
      <c r="Y131" s="32">
        <f t="shared" si="35"/>
        <v>42000</v>
      </c>
      <c r="Z131" s="32">
        <f t="shared" si="36"/>
        <v>42000</v>
      </c>
      <c r="AB131" s="32">
        <f t="shared" si="47"/>
        <v>0</v>
      </c>
      <c r="AC131" s="32">
        <f t="shared" si="40"/>
        <v>0</v>
      </c>
      <c r="AD131" s="32">
        <f t="shared" si="44"/>
        <v>0</v>
      </c>
      <c r="AE131" s="59">
        <f t="shared" si="45"/>
        <v>0</v>
      </c>
      <c r="AF131" s="32">
        <f t="shared" si="50"/>
        <v>0</v>
      </c>
      <c r="AG131" s="40" t="str">
        <f>IF(A131&gt;$D$6,"",SUM($AB$10:AE131)/($Y$10+Y131)*2/A131*12)</f>
        <v/>
      </c>
      <c r="AH131" s="40" t="str">
        <f>IF(A131&gt;$D$6,"",SUM($AF$10:AF131)/($Y$10+Y131)*2/A131*12)</f>
        <v/>
      </c>
      <c r="AI131" s="32">
        <f t="shared" si="51"/>
        <v>0</v>
      </c>
      <c r="AQ131" s="32">
        <f>SUM(AB$10:AB131)</f>
        <v>840418.74910909391</v>
      </c>
      <c r="AR131" s="32">
        <f>SUM(AC$10:AC131)</f>
        <v>-741728.78666842484</v>
      </c>
      <c r="AS131" s="32">
        <f>SUM(AD$10:AD131)</f>
        <v>13860.000000000002</v>
      </c>
      <c r="AT131" s="32">
        <f>SUM(AE$10:AE131)</f>
        <v>176083.75892605007</v>
      </c>
      <c r="AU131" s="32">
        <f>SUM(AF$10:AF131)</f>
        <v>-42000</v>
      </c>
      <c r="AW131" s="32">
        <f t="shared" si="41"/>
        <v>0</v>
      </c>
      <c r="AX131" s="32">
        <f t="shared" si="41"/>
        <v>0</v>
      </c>
      <c r="AY131" s="32">
        <f t="shared" si="41"/>
        <v>0</v>
      </c>
      <c r="AZ131" s="32">
        <f t="shared" si="41"/>
        <v>0</v>
      </c>
      <c r="BA131" s="32">
        <f t="shared" si="30"/>
        <v>42000</v>
      </c>
      <c r="BB131" s="32">
        <f t="shared" si="55"/>
        <v>0</v>
      </c>
      <c r="BC131" s="32"/>
    </row>
    <row r="132" spans="1:55" x14ac:dyDescent="0.25">
      <c r="A132" s="29">
        <v>122</v>
      </c>
      <c r="B132" s="32">
        <f t="shared" si="37"/>
        <v>0</v>
      </c>
      <c r="C132" s="32">
        <f t="shared" si="52"/>
        <v>0</v>
      </c>
      <c r="D132" s="32">
        <f t="shared" si="53"/>
        <v>0</v>
      </c>
      <c r="E132" s="32"/>
      <c r="F132" s="32">
        <f t="shared" si="38"/>
        <v>0</v>
      </c>
      <c r="G132" s="32"/>
      <c r="H132" s="32"/>
      <c r="I132" s="32"/>
      <c r="J132" s="32"/>
      <c r="K132" s="32"/>
      <c r="L132" s="32">
        <f t="shared" si="31"/>
        <v>0</v>
      </c>
      <c r="M132" s="32">
        <f t="shared" si="32"/>
        <v>0</v>
      </c>
      <c r="N132" s="80">
        <v>47908</v>
      </c>
      <c r="O132" s="39">
        <f t="shared" si="33"/>
        <v>0</v>
      </c>
      <c r="P132" s="39">
        <f t="shared" si="54"/>
        <v>0.03</v>
      </c>
      <c r="Q132" s="39">
        <f t="shared" si="39"/>
        <v>0</v>
      </c>
      <c r="R132" s="39">
        <f t="shared" si="42"/>
        <v>0</v>
      </c>
      <c r="S132" s="39">
        <f t="shared" si="48"/>
        <v>0</v>
      </c>
      <c r="T132" s="39">
        <f t="shared" si="46"/>
        <v>0</v>
      </c>
      <c r="U132" s="39">
        <f t="shared" si="49"/>
        <v>0.03</v>
      </c>
      <c r="V132" s="12"/>
      <c r="W132" s="32">
        <f t="shared" si="43"/>
        <v>0</v>
      </c>
      <c r="X132" s="32">
        <f t="shared" si="34"/>
        <v>42000</v>
      </c>
      <c r="Y132" s="32">
        <f t="shared" si="35"/>
        <v>42000</v>
      </c>
      <c r="Z132" s="32">
        <f t="shared" si="36"/>
        <v>42000</v>
      </c>
      <c r="AB132" s="32">
        <f t="shared" si="47"/>
        <v>0</v>
      </c>
      <c r="AC132" s="32">
        <f t="shared" si="40"/>
        <v>0</v>
      </c>
      <c r="AD132" s="32">
        <f t="shared" si="44"/>
        <v>0</v>
      </c>
      <c r="AE132" s="59">
        <f t="shared" si="45"/>
        <v>0</v>
      </c>
      <c r="AF132" s="32">
        <f t="shared" si="50"/>
        <v>0</v>
      </c>
      <c r="AG132" s="40" t="str">
        <f>IF(A132&gt;$D$6,"",SUM($AB$10:AE132)/($Y$10+Y132)*2/A132*12)</f>
        <v/>
      </c>
      <c r="AH132" s="40" t="str">
        <f>IF(A132&gt;$D$6,"",SUM($AF$10:AF132)/($Y$10+Y132)*2/A132*12)</f>
        <v/>
      </c>
      <c r="AI132" s="32">
        <f t="shared" si="51"/>
        <v>0</v>
      </c>
      <c r="AQ132" s="32">
        <f>SUM(AB$10:AB132)</f>
        <v>840418.74910909391</v>
      </c>
      <c r="AR132" s="32">
        <f>SUM(AC$10:AC132)</f>
        <v>-741728.78666842484</v>
      </c>
      <c r="AS132" s="32">
        <f>SUM(AD$10:AD132)</f>
        <v>13860.000000000002</v>
      </c>
      <c r="AT132" s="32">
        <f>SUM(AE$10:AE132)</f>
        <v>176083.75892605007</v>
      </c>
      <c r="AU132" s="32">
        <f>SUM(AF$10:AF132)</f>
        <v>-42000</v>
      </c>
      <c r="AW132" s="32">
        <f t="shared" si="41"/>
        <v>0</v>
      </c>
      <c r="AX132" s="32">
        <f t="shared" si="41"/>
        <v>0</v>
      </c>
      <c r="AY132" s="32">
        <f t="shared" si="41"/>
        <v>0</v>
      </c>
      <c r="AZ132" s="32">
        <f t="shared" si="41"/>
        <v>0</v>
      </c>
      <c r="BA132" s="32">
        <f t="shared" si="30"/>
        <v>42000</v>
      </c>
      <c r="BB132" s="32">
        <f t="shared" si="55"/>
        <v>0</v>
      </c>
      <c r="BC132" s="32"/>
    </row>
    <row r="133" spans="1:55" x14ac:dyDescent="0.25">
      <c r="A133" s="29">
        <v>123</v>
      </c>
      <c r="B133" s="32">
        <f t="shared" si="37"/>
        <v>0</v>
      </c>
      <c r="C133" s="32">
        <f t="shared" si="52"/>
        <v>0</v>
      </c>
      <c r="D133" s="32">
        <f t="shared" si="53"/>
        <v>0</v>
      </c>
      <c r="E133" s="32"/>
      <c r="F133" s="32">
        <f t="shared" si="38"/>
        <v>0</v>
      </c>
      <c r="G133" s="32"/>
      <c r="H133" s="32"/>
      <c r="I133" s="32"/>
      <c r="J133" s="32"/>
      <c r="K133" s="32"/>
      <c r="L133" s="32">
        <f t="shared" si="31"/>
        <v>0</v>
      </c>
      <c r="M133" s="32">
        <f t="shared" si="32"/>
        <v>0</v>
      </c>
      <c r="N133" s="80">
        <v>47939</v>
      </c>
      <c r="O133" s="39">
        <f t="shared" si="33"/>
        <v>0</v>
      </c>
      <c r="P133" s="39">
        <f t="shared" si="54"/>
        <v>0.03</v>
      </c>
      <c r="Q133" s="39">
        <f t="shared" si="39"/>
        <v>0</v>
      </c>
      <c r="R133" s="39">
        <f t="shared" si="42"/>
        <v>0</v>
      </c>
      <c r="S133" s="39">
        <f t="shared" si="48"/>
        <v>0</v>
      </c>
      <c r="T133" s="39">
        <f t="shared" si="46"/>
        <v>0</v>
      </c>
      <c r="U133" s="39">
        <f t="shared" si="49"/>
        <v>0.03</v>
      </c>
      <c r="V133" s="12"/>
      <c r="W133" s="32">
        <f t="shared" si="43"/>
        <v>0</v>
      </c>
      <c r="X133" s="32">
        <f t="shared" si="34"/>
        <v>42000</v>
      </c>
      <c r="Y133" s="32">
        <f t="shared" si="35"/>
        <v>42000</v>
      </c>
      <c r="Z133" s="32">
        <f t="shared" si="36"/>
        <v>42000</v>
      </c>
      <c r="AB133" s="32">
        <f t="shared" si="47"/>
        <v>0</v>
      </c>
      <c r="AC133" s="32">
        <f t="shared" si="40"/>
        <v>0</v>
      </c>
      <c r="AD133" s="32">
        <f t="shared" si="44"/>
        <v>0</v>
      </c>
      <c r="AE133" s="59">
        <f t="shared" si="45"/>
        <v>0</v>
      </c>
      <c r="AF133" s="32">
        <f t="shared" si="50"/>
        <v>0</v>
      </c>
      <c r="AG133" s="40" t="str">
        <f>IF(A133&gt;$D$6,"",SUM($AB$10:AE133)/($Y$10+Y133)*2/A133*12)</f>
        <v/>
      </c>
      <c r="AH133" s="40" t="str">
        <f>IF(A133&gt;$D$6,"",SUM($AF$10:AF133)/($Y$10+Y133)*2/A133*12)</f>
        <v/>
      </c>
      <c r="AI133" s="32">
        <f t="shared" si="51"/>
        <v>0</v>
      </c>
      <c r="AQ133" s="32">
        <f>SUM(AB$10:AB133)</f>
        <v>840418.74910909391</v>
      </c>
      <c r="AR133" s="32">
        <f>SUM(AC$10:AC133)</f>
        <v>-741728.78666842484</v>
      </c>
      <c r="AS133" s="32">
        <f>SUM(AD$10:AD133)</f>
        <v>13860.000000000002</v>
      </c>
      <c r="AT133" s="32">
        <f>SUM(AE$10:AE133)</f>
        <v>176083.75892605007</v>
      </c>
      <c r="AU133" s="32">
        <f>SUM(AF$10:AF133)</f>
        <v>-42000</v>
      </c>
      <c r="AW133" s="32">
        <f t="shared" si="41"/>
        <v>0</v>
      </c>
      <c r="AX133" s="32">
        <f t="shared" si="41"/>
        <v>0</v>
      </c>
      <c r="AY133" s="32">
        <f t="shared" si="41"/>
        <v>0</v>
      </c>
      <c r="AZ133" s="32">
        <f t="shared" si="41"/>
        <v>0</v>
      </c>
      <c r="BA133" s="32">
        <f t="shared" si="30"/>
        <v>42000</v>
      </c>
      <c r="BB133" s="32">
        <f t="shared" si="55"/>
        <v>0</v>
      </c>
      <c r="BC133" s="32"/>
    </row>
    <row r="134" spans="1:55" x14ac:dyDescent="0.25">
      <c r="A134" s="29">
        <v>124</v>
      </c>
      <c r="B134" s="32">
        <f t="shared" si="37"/>
        <v>0</v>
      </c>
      <c r="C134" s="32">
        <f t="shared" si="52"/>
        <v>0</v>
      </c>
      <c r="D134" s="32">
        <f t="shared" si="53"/>
        <v>0</v>
      </c>
      <c r="E134" s="32"/>
      <c r="F134" s="32">
        <f t="shared" si="38"/>
        <v>0</v>
      </c>
      <c r="G134" s="32"/>
      <c r="H134" s="32"/>
      <c r="I134" s="32"/>
      <c r="J134" s="32"/>
      <c r="K134" s="32"/>
      <c r="L134" s="32">
        <f t="shared" si="31"/>
        <v>0</v>
      </c>
      <c r="M134" s="32">
        <f t="shared" si="32"/>
        <v>0</v>
      </c>
      <c r="N134" s="80">
        <v>47969</v>
      </c>
      <c r="O134" s="39">
        <f t="shared" si="33"/>
        <v>0</v>
      </c>
      <c r="P134" s="39">
        <f t="shared" si="54"/>
        <v>0.03</v>
      </c>
      <c r="Q134" s="39">
        <f t="shared" si="39"/>
        <v>0</v>
      </c>
      <c r="R134" s="39">
        <f t="shared" si="42"/>
        <v>0</v>
      </c>
      <c r="S134" s="39">
        <f t="shared" si="48"/>
        <v>0</v>
      </c>
      <c r="T134" s="39">
        <f t="shared" si="46"/>
        <v>0</v>
      </c>
      <c r="U134" s="39">
        <f t="shared" si="49"/>
        <v>0.03</v>
      </c>
      <c r="V134" s="12"/>
      <c r="W134" s="32">
        <f t="shared" si="43"/>
        <v>0</v>
      </c>
      <c r="X134" s="32">
        <f t="shared" si="34"/>
        <v>42000</v>
      </c>
      <c r="Y134" s="32">
        <f t="shared" si="35"/>
        <v>42000</v>
      </c>
      <c r="Z134" s="32">
        <f t="shared" si="36"/>
        <v>42000</v>
      </c>
      <c r="AB134" s="32">
        <f t="shared" si="47"/>
        <v>0</v>
      </c>
      <c r="AC134" s="32">
        <f t="shared" si="40"/>
        <v>0</v>
      </c>
      <c r="AD134" s="32">
        <f t="shared" si="44"/>
        <v>0</v>
      </c>
      <c r="AE134" s="59">
        <f t="shared" si="45"/>
        <v>0</v>
      </c>
      <c r="AF134" s="32">
        <f t="shared" si="50"/>
        <v>0</v>
      </c>
      <c r="AG134" s="40" t="str">
        <f>IF(A134&gt;$D$6,"",SUM($AB$10:AE134)/($Y$10+Y134)*2/A134*12)</f>
        <v/>
      </c>
      <c r="AH134" s="40" t="str">
        <f>IF(A134&gt;$D$6,"",SUM($AF$10:AF134)/($Y$10+Y134)*2/A134*12)</f>
        <v/>
      </c>
      <c r="AI134" s="32">
        <f t="shared" si="51"/>
        <v>0</v>
      </c>
      <c r="AQ134" s="32">
        <f>SUM(AB$10:AB134)</f>
        <v>840418.74910909391</v>
      </c>
      <c r="AR134" s="32">
        <f>SUM(AC$10:AC134)</f>
        <v>-741728.78666842484</v>
      </c>
      <c r="AS134" s="32">
        <f>SUM(AD$10:AD134)</f>
        <v>13860.000000000002</v>
      </c>
      <c r="AT134" s="32">
        <f>SUM(AE$10:AE134)</f>
        <v>176083.75892605007</v>
      </c>
      <c r="AU134" s="32">
        <f>SUM(AF$10:AF134)</f>
        <v>-42000</v>
      </c>
      <c r="AW134" s="32">
        <f t="shared" si="41"/>
        <v>0</v>
      </c>
      <c r="AX134" s="32">
        <f t="shared" si="41"/>
        <v>0</v>
      </c>
      <c r="AY134" s="32">
        <f t="shared" si="41"/>
        <v>0</v>
      </c>
      <c r="AZ134" s="32">
        <f t="shared" si="41"/>
        <v>0</v>
      </c>
      <c r="BA134" s="32">
        <f t="shared" si="30"/>
        <v>42000</v>
      </c>
      <c r="BB134" s="32">
        <f t="shared" si="55"/>
        <v>0</v>
      </c>
      <c r="BC134" s="32"/>
    </row>
    <row r="135" spans="1:55" x14ac:dyDescent="0.25">
      <c r="A135" s="29">
        <v>125</v>
      </c>
      <c r="B135" s="32">
        <f t="shared" si="37"/>
        <v>0</v>
      </c>
      <c r="C135" s="32">
        <f t="shared" si="52"/>
        <v>0</v>
      </c>
      <c r="D135" s="32">
        <f t="shared" si="53"/>
        <v>0</v>
      </c>
      <c r="E135" s="32"/>
      <c r="F135" s="32">
        <f t="shared" si="38"/>
        <v>0</v>
      </c>
      <c r="G135" s="32"/>
      <c r="H135" s="32"/>
      <c r="I135" s="32"/>
      <c r="J135" s="32"/>
      <c r="K135" s="32"/>
      <c r="L135" s="32">
        <f t="shared" si="31"/>
        <v>0</v>
      </c>
      <c r="M135" s="32">
        <f t="shared" si="32"/>
        <v>0</v>
      </c>
      <c r="N135" s="80">
        <v>48000</v>
      </c>
      <c r="O135" s="39">
        <f t="shared" si="33"/>
        <v>0</v>
      </c>
      <c r="P135" s="39">
        <f t="shared" si="54"/>
        <v>0.03</v>
      </c>
      <c r="Q135" s="39">
        <f t="shared" si="39"/>
        <v>0</v>
      </c>
      <c r="R135" s="39">
        <f t="shared" si="42"/>
        <v>0</v>
      </c>
      <c r="S135" s="39">
        <f t="shared" si="48"/>
        <v>0</v>
      </c>
      <c r="T135" s="39">
        <f t="shared" si="46"/>
        <v>0</v>
      </c>
      <c r="U135" s="39">
        <f t="shared" si="49"/>
        <v>0.03</v>
      </c>
      <c r="V135" s="12"/>
      <c r="W135" s="32">
        <f t="shared" si="43"/>
        <v>0</v>
      </c>
      <c r="X135" s="32">
        <f t="shared" si="34"/>
        <v>42000</v>
      </c>
      <c r="Y135" s="32">
        <f t="shared" si="35"/>
        <v>42000</v>
      </c>
      <c r="Z135" s="32">
        <f t="shared" si="36"/>
        <v>42000</v>
      </c>
      <c r="AB135" s="32">
        <f t="shared" si="47"/>
        <v>0</v>
      </c>
      <c r="AC135" s="32">
        <f t="shared" si="40"/>
        <v>0</v>
      </c>
      <c r="AD135" s="32">
        <f t="shared" si="44"/>
        <v>0</v>
      </c>
      <c r="AE135" s="59">
        <f t="shared" si="45"/>
        <v>0</v>
      </c>
      <c r="AF135" s="32">
        <f t="shared" si="50"/>
        <v>0</v>
      </c>
      <c r="AG135" s="40" t="str">
        <f>IF(A135&gt;$D$6,"",SUM($AB$10:AE135)/($Y$10+Y135)*2/A135*12)</f>
        <v/>
      </c>
      <c r="AH135" s="40" t="str">
        <f>IF(A135&gt;$D$6,"",SUM($AF$10:AF135)/($Y$10+Y135)*2/A135*12)</f>
        <v/>
      </c>
      <c r="AI135" s="32">
        <f t="shared" si="51"/>
        <v>0</v>
      </c>
      <c r="AQ135" s="32">
        <f>SUM(AB$10:AB135)</f>
        <v>840418.74910909391</v>
      </c>
      <c r="AR135" s="32">
        <f>SUM(AC$10:AC135)</f>
        <v>-741728.78666842484</v>
      </c>
      <c r="AS135" s="32">
        <f>SUM(AD$10:AD135)</f>
        <v>13860.000000000002</v>
      </c>
      <c r="AT135" s="32">
        <f>SUM(AE$10:AE135)</f>
        <v>176083.75892605007</v>
      </c>
      <c r="AU135" s="32">
        <f>SUM(AF$10:AF135)</f>
        <v>-42000</v>
      </c>
      <c r="AW135" s="32">
        <f t="shared" si="41"/>
        <v>0</v>
      </c>
      <c r="AX135" s="32">
        <f t="shared" si="41"/>
        <v>0</v>
      </c>
      <c r="AY135" s="32">
        <f t="shared" si="41"/>
        <v>0</v>
      </c>
      <c r="AZ135" s="32">
        <f t="shared" si="41"/>
        <v>0</v>
      </c>
      <c r="BA135" s="32">
        <f t="shared" si="30"/>
        <v>42000</v>
      </c>
      <c r="BB135" s="32">
        <f t="shared" si="55"/>
        <v>0</v>
      </c>
      <c r="BC135" s="32"/>
    </row>
    <row r="136" spans="1:55" x14ac:dyDescent="0.25">
      <c r="A136" s="29">
        <v>126</v>
      </c>
      <c r="B136" s="32">
        <f t="shared" si="37"/>
        <v>0</v>
      </c>
      <c r="C136" s="32">
        <f t="shared" si="52"/>
        <v>0</v>
      </c>
      <c r="D136" s="32">
        <f t="shared" si="53"/>
        <v>0</v>
      </c>
      <c r="E136" s="32"/>
      <c r="F136" s="32">
        <f t="shared" si="38"/>
        <v>0</v>
      </c>
      <c r="G136" s="32"/>
      <c r="H136" s="32"/>
      <c r="I136" s="32"/>
      <c r="J136" s="32"/>
      <c r="K136" s="32"/>
      <c r="L136" s="32">
        <f t="shared" si="31"/>
        <v>0</v>
      </c>
      <c r="M136" s="32">
        <f t="shared" si="32"/>
        <v>0</v>
      </c>
      <c r="N136" s="80">
        <v>48030</v>
      </c>
      <c r="O136" s="39">
        <f t="shared" si="33"/>
        <v>0</v>
      </c>
      <c r="P136" s="39">
        <f t="shared" si="54"/>
        <v>0.03</v>
      </c>
      <c r="Q136" s="39">
        <f t="shared" si="39"/>
        <v>0</v>
      </c>
      <c r="R136" s="39">
        <f t="shared" si="42"/>
        <v>0</v>
      </c>
      <c r="S136" s="39">
        <f t="shared" si="48"/>
        <v>0</v>
      </c>
      <c r="T136" s="39">
        <f t="shared" si="46"/>
        <v>0</v>
      </c>
      <c r="U136" s="39">
        <f t="shared" si="49"/>
        <v>0.03</v>
      </c>
      <c r="V136" s="12"/>
      <c r="W136" s="32">
        <f t="shared" si="43"/>
        <v>0</v>
      </c>
      <c r="X136" s="32">
        <f t="shared" si="34"/>
        <v>42000</v>
      </c>
      <c r="Y136" s="32">
        <f t="shared" si="35"/>
        <v>42000</v>
      </c>
      <c r="Z136" s="32">
        <f t="shared" si="36"/>
        <v>42000</v>
      </c>
      <c r="AB136" s="32">
        <f t="shared" si="47"/>
        <v>0</v>
      </c>
      <c r="AC136" s="32">
        <f t="shared" si="40"/>
        <v>0</v>
      </c>
      <c r="AD136" s="32">
        <f t="shared" si="44"/>
        <v>0</v>
      </c>
      <c r="AE136" s="59">
        <f t="shared" si="45"/>
        <v>0</v>
      </c>
      <c r="AF136" s="32">
        <f t="shared" si="50"/>
        <v>0</v>
      </c>
      <c r="AG136" s="40" t="str">
        <f>IF(A136&gt;$D$6,"",SUM($AB$10:AE136)/($Y$10+Y136)*2/A136*12)</f>
        <v/>
      </c>
      <c r="AH136" s="40" t="str">
        <f>IF(A136&gt;$D$6,"",SUM($AF$10:AF136)/($Y$10+Y136)*2/A136*12)</f>
        <v/>
      </c>
      <c r="AI136" s="32">
        <f t="shared" si="51"/>
        <v>0</v>
      </c>
      <c r="AQ136" s="32">
        <f>SUM(AB$10:AB136)</f>
        <v>840418.74910909391</v>
      </c>
      <c r="AR136" s="32">
        <f>SUM(AC$10:AC136)</f>
        <v>-741728.78666842484</v>
      </c>
      <c r="AS136" s="32">
        <f>SUM(AD$10:AD136)</f>
        <v>13860.000000000002</v>
      </c>
      <c r="AT136" s="32">
        <f>SUM(AE$10:AE136)</f>
        <v>176083.75892605007</v>
      </c>
      <c r="AU136" s="32">
        <f>SUM(AF$10:AF136)</f>
        <v>-42000</v>
      </c>
      <c r="AW136" s="32">
        <f t="shared" si="41"/>
        <v>0</v>
      </c>
      <c r="AX136" s="32">
        <f t="shared" si="41"/>
        <v>0</v>
      </c>
      <c r="AY136" s="32">
        <f t="shared" si="41"/>
        <v>0</v>
      </c>
      <c r="AZ136" s="32">
        <f t="shared" si="41"/>
        <v>0</v>
      </c>
      <c r="BA136" s="32">
        <f t="shared" si="30"/>
        <v>42000</v>
      </c>
      <c r="BB136" s="32">
        <f t="shared" si="55"/>
        <v>0</v>
      </c>
      <c r="BC136" s="32"/>
    </row>
    <row r="137" spans="1:55" x14ac:dyDescent="0.25">
      <c r="A137" s="29">
        <v>127</v>
      </c>
      <c r="B137" s="32">
        <f t="shared" si="37"/>
        <v>0</v>
      </c>
      <c r="C137" s="32">
        <f t="shared" si="52"/>
        <v>0</v>
      </c>
      <c r="D137" s="32">
        <f t="shared" si="53"/>
        <v>0</v>
      </c>
      <c r="E137" s="32"/>
      <c r="F137" s="32">
        <f t="shared" si="38"/>
        <v>0</v>
      </c>
      <c r="G137" s="32"/>
      <c r="H137" s="32"/>
      <c r="I137" s="32"/>
      <c r="J137" s="32"/>
      <c r="K137" s="32"/>
      <c r="L137" s="32">
        <f t="shared" si="31"/>
        <v>0</v>
      </c>
      <c r="M137" s="32">
        <f t="shared" si="32"/>
        <v>0</v>
      </c>
      <c r="N137" s="80">
        <v>48061</v>
      </c>
      <c r="O137" s="39">
        <f t="shared" si="33"/>
        <v>0</v>
      </c>
      <c r="P137" s="39">
        <f t="shared" si="54"/>
        <v>0.03</v>
      </c>
      <c r="Q137" s="39">
        <f t="shared" si="39"/>
        <v>0</v>
      </c>
      <c r="R137" s="39">
        <f t="shared" si="42"/>
        <v>0</v>
      </c>
      <c r="S137" s="39">
        <f t="shared" si="48"/>
        <v>0</v>
      </c>
      <c r="T137" s="39">
        <f t="shared" si="46"/>
        <v>0</v>
      </c>
      <c r="U137" s="39">
        <f t="shared" si="49"/>
        <v>0.03</v>
      </c>
      <c r="V137" s="12"/>
      <c r="W137" s="32">
        <f t="shared" si="43"/>
        <v>0</v>
      </c>
      <c r="X137" s="32">
        <f t="shared" si="34"/>
        <v>42000</v>
      </c>
      <c r="Y137" s="32">
        <f t="shared" si="35"/>
        <v>42000</v>
      </c>
      <c r="Z137" s="32">
        <f t="shared" si="36"/>
        <v>42000</v>
      </c>
      <c r="AB137" s="32">
        <f t="shared" si="47"/>
        <v>0</v>
      </c>
      <c r="AC137" s="32">
        <f t="shared" si="40"/>
        <v>0</v>
      </c>
      <c r="AD137" s="32">
        <f t="shared" si="44"/>
        <v>0</v>
      </c>
      <c r="AE137" s="59">
        <f t="shared" si="45"/>
        <v>0</v>
      </c>
      <c r="AF137" s="32">
        <f t="shared" si="50"/>
        <v>0</v>
      </c>
      <c r="AG137" s="40" t="str">
        <f>IF(A137&gt;$D$6,"",SUM($AB$10:AE137)/($Y$10+Y137)*2/A137*12)</f>
        <v/>
      </c>
      <c r="AH137" s="40" t="str">
        <f>IF(A137&gt;$D$6,"",SUM($AF$10:AF137)/($Y$10+Y137)*2/A137*12)</f>
        <v/>
      </c>
      <c r="AI137" s="32">
        <f t="shared" si="51"/>
        <v>0</v>
      </c>
      <c r="AQ137" s="32">
        <f>SUM(AB$10:AB137)</f>
        <v>840418.74910909391</v>
      </c>
      <c r="AR137" s="32">
        <f>SUM(AC$10:AC137)</f>
        <v>-741728.78666842484</v>
      </c>
      <c r="AS137" s="32">
        <f>SUM(AD$10:AD137)</f>
        <v>13860.000000000002</v>
      </c>
      <c r="AT137" s="32">
        <f>SUM(AE$10:AE137)</f>
        <v>176083.75892605007</v>
      </c>
      <c r="AU137" s="32">
        <f>SUM(AF$10:AF137)</f>
        <v>-42000</v>
      </c>
      <c r="AW137" s="32">
        <f t="shared" si="41"/>
        <v>0</v>
      </c>
      <c r="AX137" s="32">
        <f t="shared" si="41"/>
        <v>0</v>
      </c>
      <c r="AY137" s="32">
        <f t="shared" si="41"/>
        <v>0</v>
      </c>
      <c r="AZ137" s="32">
        <f t="shared" si="41"/>
        <v>0</v>
      </c>
      <c r="BA137" s="32">
        <f t="shared" si="41"/>
        <v>42000</v>
      </c>
      <c r="BB137" s="32">
        <f t="shared" si="55"/>
        <v>0</v>
      </c>
      <c r="BC137" s="32"/>
    </row>
    <row r="138" spans="1:55" x14ac:dyDescent="0.25">
      <c r="A138" s="29">
        <v>128</v>
      </c>
      <c r="B138" s="32">
        <f t="shared" si="37"/>
        <v>0</v>
      </c>
      <c r="C138" s="32">
        <f t="shared" si="52"/>
        <v>0</v>
      </c>
      <c r="D138" s="32">
        <f t="shared" si="53"/>
        <v>0</v>
      </c>
      <c r="E138" s="32"/>
      <c r="F138" s="32">
        <f t="shared" si="38"/>
        <v>0</v>
      </c>
      <c r="G138" s="32"/>
      <c r="H138" s="32"/>
      <c r="I138" s="32"/>
      <c r="J138" s="32"/>
      <c r="K138" s="32"/>
      <c r="L138" s="32">
        <f t="shared" ref="L138:L201" si="56">SUM(C138:I138)</f>
        <v>0</v>
      </c>
      <c r="M138" s="32">
        <f t="shared" ref="M138:M201" si="57">SUM(C138:F138)+G138*$J$2+H138*$J$4+J138</f>
        <v>0</v>
      </c>
      <c r="N138" s="80">
        <v>48092</v>
      </c>
      <c r="O138" s="39">
        <f t="shared" ref="O138:O201" si="58">B138/$D$3</f>
        <v>0</v>
      </c>
      <c r="P138" s="39">
        <f t="shared" si="54"/>
        <v>0.03</v>
      </c>
      <c r="Q138" s="39">
        <f t="shared" si="39"/>
        <v>0</v>
      </c>
      <c r="R138" s="39">
        <f t="shared" si="42"/>
        <v>0</v>
      </c>
      <c r="S138" s="39">
        <f t="shared" si="48"/>
        <v>0</v>
      </c>
      <c r="T138" s="39">
        <f t="shared" si="46"/>
        <v>0</v>
      </c>
      <c r="U138" s="39">
        <f t="shared" si="49"/>
        <v>0.03</v>
      </c>
      <c r="V138" s="12"/>
      <c r="W138" s="32">
        <f t="shared" si="43"/>
        <v>0</v>
      </c>
      <c r="X138" s="32">
        <f t="shared" ref="X138:X201" si="59">U138*$D$3</f>
        <v>42000</v>
      </c>
      <c r="Y138" s="32">
        <f t="shared" ref="Y138:Y201" si="60">X138+W138</f>
        <v>42000</v>
      </c>
      <c r="Z138" s="32">
        <f t="shared" ref="Z138:Z201" si="61">(Q138*$X$2+R138*$X$3+S138*$X$4+T138*$X$5+U138*$X$6)*$D$3</f>
        <v>42000</v>
      </c>
      <c r="AB138" s="32">
        <f t="shared" si="47"/>
        <v>0</v>
      </c>
      <c r="AC138" s="32">
        <f t="shared" si="40"/>
        <v>0</v>
      </c>
      <c r="AD138" s="32">
        <f t="shared" si="44"/>
        <v>0</v>
      </c>
      <c r="AE138" s="59">
        <f t="shared" si="45"/>
        <v>0</v>
      </c>
      <c r="AF138" s="32">
        <f t="shared" si="50"/>
        <v>0</v>
      </c>
      <c r="AG138" s="40" t="str">
        <f>IF(A138&gt;$D$6,"",SUM($AB$10:AE138)/($Y$10+Y138)*2/A138*12)</f>
        <v/>
      </c>
      <c r="AH138" s="40" t="str">
        <f>IF(A138&gt;$D$6,"",SUM($AF$10:AF138)/($Y$10+Y138)*2/A138*12)</f>
        <v/>
      </c>
      <c r="AI138" s="32">
        <f t="shared" si="51"/>
        <v>0</v>
      </c>
      <c r="AQ138" s="32">
        <f>SUM(AB$10:AB138)</f>
        <v>840418.74910909391</v>
      </c>
      <c r="AR138" s="32">
        <f>SUM(AC$10:AC138)</f>
        <v>-741728.78666842484</v>
      </c>
      <c r="AS138" s="32">
        <f>SUM(AD$10:AD138)</f>
        <v>13860.000000000002</v>
      </c>
      <c r="AT138" s="32">
        <f>SUM(AE$10:AE138)</f>
        <v>176083.75892605007</v>
      </c>
      <c r="AU138" s="32">
        <f>SUM(AF$10:AF138)</f>
        <v>-42000</v>
      </c>
      <c r="AW138" s="32">
        <f t="shared" si="41"/>
        <v>0</v>
      </c>
      <c r="AX138" s="32">
        <f t="shared" si="41"/>
        <v>0</v>
      </c>
      <c r="AY138" s="32">
        <f t="shared" ref="AY138:BA201" si="62">S138*$D$3</f>
        <v>0</v>
      </c>
      <c r="AZ138" s="32">
        <f t="shared" si="62"/>
        <v>0</v>
      </c>
      <c r="BA138" s="32">
        <f t="shared" si="62"/>
        <v>42000</v>
      </c>
      <c r="BB138" s="32">
        <f t="shared" si="55"/>
        <v>0</v>
      </c>
      <c r="BC138" s="32"/>
    </row>
    <row r="139" spans="1:55" x14ac:dyDescent="0.25">
      <c r="A139" s="29">
        <v>129</v>
      </c>
      <c r="B139" s="32">
        <f t="shared" ref="B139:B202" si="63">B138-C139</f>
        <v>0</v>
      </c>
      <c r="C139" s="32">
        <f t="shared" si="52"/>
        <v>0</v>
      </c>
      <c r="D139" s="32">
        <f t="shared" si="53"/>
        <v>0</v>
      </c>
      <c r="E139" s="32"/>
      <c r="F139" s="32">
        <f t="shared" ref="F139:F202" si="64">IF(B139&gt;0,$D$3*$G$4,0)</f>
        <v>0</v>
      </c>
      <c r="G139" s="32"/>
      <c r="H139" s="32"/>
      <c r="I139" s="32"/>
      <c r="J139" s="32"/>
      <c r="K139" s="32"/>
      <c r="L139" s="32">
        <f t="shared" si="56"/>
        <v>0</v>
      </c>
      <c r="M139" s="32">
        <f t="shared" si="57"/>
        <v>0</v>
      </c>
      <c r="N139" s="80">
        <v>48122</v>
      </c>
      <c r="O139" s="39">
        <f t="shared" si="58"/>
        <v>0</v>
      </c>
      <c r="P139" s="39">
        <f t="shared" si="54"/>
        <v>0.03</v>
      </c>
      <c r="Q139" s="39">
        <f t="shared" ref="Q139:Q202" si="65">IFERROR((Q138+R138*(1-$T$3)+S138*(1-$T$4)+T138*(1-$T$5))*(O139/O138)-R139,0)</f>
        <v>0</v>
      </c>
      <c r="R139" s="39">
        <f t="shared" si="42"/>
        <v>0</v>
      </c>
      <c r="S139" s="39">
        <f t="shared" si="48"/>
        <v>0</v>
      </c>
      <c r="T139" s="39">
        <f t="shared" si="46"/>
        <v>0</v>
      </c>
      <c r="U139" s="39">
        <f t="shared" si="49"/>
        <v>0.03</v>
      </c>
      <c r="V139" s="12"/>
      <c r="W139" s="32">
        <f t="shared" si="43"/>
        <v>0</v>
      </c>
      <c r="X139" s="32">
        <f t="shared" si="59"/>
        <v>42000</v>
      </c>
      <c r="Y139" s="32">
        <f t="shared" si="60"/>
        <v>42000</v>
      </c>
      <c r="Z139" s="32">
        <f t="shared" si="61"/>
        <v>42000</v>
      </c>
      <c r="AB139" s="32">
        <f t="shared" si="47"/>
        <v>0</v>
      </c>
      <c r="AC139" s="32">
        <f t="shared" ref="AC139:AC202" si="66">-(Q138*(1-$X$2)+R138*(1-$X$3)+S138*(1-$X$4)+T138*(1-$X$5)+U138*(1-$X$6))*$D$3*$AD$2/12</f>
        <v>0</v>
      </c>
      <c r="AD139" s="32">
        <f t="shared" si="44"/>
        <v>0</v>
      </c>
      <c r="AE139" s="59">
        <f t="shared" si="45"/>
        <v>0</v>
      </c>
      <c r="AF139" s="32">
        <f t="shared" si="50"/>
        <v>0</v>
      </c>
      <c r="AG139" s="40" t="str">
        <f>IF(A139&gt;$D$6,"",SUM($AB$10:AE139)/($Y$10+Y139)*2/A139*12)</f>
        <v/>
      </c>
      <c r="AH139" s="40" t="str">
        <f>IF(A139&gt;$D$6,"",SUM($AF$10:AF139)/($Y$10+Y139)*2/A139*12)</f>
        <v/>
      </c>
      <c r="AI139" s="32">
        <f t="shared" si="51"/>
        <v>0</v>
      </c>
      <c r="AQ139" s="32">
        <f>SUM(AB$10:AB139)</f>
        <v>840418.74910909391</v>
      </c>
      <c r="AR139" s="32">
        <f>SUM(AC$10:AC139)</f>
        <v>-741728.78666842484</v>
      </c>
      <c r="AS139" s="32">
        <f>SUM(AD$10:AD139)</f>
        <v>13860.000000000002</v>
      </c>
      <c r="AT139" s="32">
        <f>SUM(AE$10:AE139)</f>
        <v>176083.75892605007</v>
      </c>
      <c r="AU139" s="32">
        <f>SUM(AF$10:AF139)</f>
        <v>-42000</v>
      </c>
      <c r="AW139" s="32">
        <f t="shared" ref="AW139:BA202" si="67">Q139*$D$3</f>
        <v>0</v>
      </c>
      <c r="AX139" s="32">
        <f t="shared" si="67"/>
        <v>0</v>
      </c>
      <c r="AY139" s="32">
        <f t="shared" si="62"/>
        <v>0</v>
      </c>
      <c r="AZ139" s="32">
        <f t="shared" si="62"/>
        <v>0</v>
      </c>
      <c r="BA139" s="32">
        <f t="shared" si="62"/>
        <v>42000</v>
      </c>
      <c r="BB139" s="32">
        <f t="shared" si="55"/>
        <v>0</v>
      </c>
      <c r="BC139" s="32"/>
    </row>
    <row r="140" spans="1:55" x14ac:dyDescent="0.25">
      <c r="A140" s="29">
        <v>130</v>
      </c>
      <c r="B140" s="32">
        <f t="shared" si="63"/>
        <v>0</v>
      </c>
      <c r="C140" s="32">
        <f t="shared" si="52"/>
        <v>0</v>
      </c>
      <c r="D140" s="32">
        <f t="shared" si="53"/>
        <v>0</v>
      </c>
      <c r="E140" s="32"/>
      <c r="F140" s="32">
        <f t="shared" si="64"/>
        <v>0</v>
      </c>
      <c r="G140" s="32"/>
      <c r="H140" s="32"/>
      <c r="I140" s="32"/>
      <c r="J140" s="32"/>
      <c r="K140" s="32"/>
      <c r="L140" s="32">
        <f t="shared" si="56"/>
        <v>0</v>
      </c>
      <c r="M140" s="32">
        <f t="shared" si="57"/>
        <v>0</v>
      </c>
      <c r="N140" s="80">
        <v>48153</v>
      </c>
      <c r="O140" s="39">
        <f t="shared" si="58"/>
        <v>0</v>
      </c>
      <c r="P140" s="39">
        <f t="shared" si="54"/>
        <v>0.03</v>
      </c>
      <c r="Q140" s="39">
        <f t="shared" si="65"/>
        <v>0</v>
      </c>
      <c r="R140" s="39">
        <f t="shared" ref="R140:R203" si="68">IF(A140&gt;=$D$6,0,S141/$T$3)</f>
        <v>0</v>
      </c>
      <c r="S140" s="39">
        <f t="shared" si="48"/>
        <v>0</v>
      </c>
      <c r="T140" s="39">
        <f t="shared" si="46"/>
        <v>0</v>
      </c>
      <c r="U140" s="39">
        <f t="shared" si="49"/>
        <v>0.03</v>
      </c>
      <c r="V140" s="12"/>
      <c r="W140" s="32">
        <f t="shared" ref="W140:W203" si="69">SUM(Q140:T140)*$D$3</f>
        <v>0</v>
      </c>
      <c r="X140" s="32">
        <f t="shared" si="59"/>
        <v>42000</v>
      </c>
      <c r="Y140" s="32">
        <f t="shared" si="60"/>
        <v>42000</v>
      </c>
      <c r="Z140" s="32">
        <f t="shared" si="61"/>
        <v>42000</v>
      </c>
      <c r="AB140" s="32">
        <f t="shared" si="47"/>
        <v>0</v>
      </c>
      <c r="AC140" s="32">
        <f t="shared" si="66"/>
        <v>0</v>
      </c>
      <c r="AD140" s="32">
        <f t="shared" ref="AD140:AD203" si="70">IFERROR((E140+F140)*(Q140*(1-$X$2)+R140*(1-$X$3)+S140*(1-$X$4)+T140*(1-$X$5)+U140*(1-$X$6))/O140,0)</f>
        <v>0</v>
      </c>
      <c r="AE140" s="59">
        <f t="shared" ref="AE140:AE203" si="71">IFERROR((G140*$J$2+H140*$J$4+J140)*(Q140*(1-$X$2)+R140*(1-$X$3)+S140*(1-$X$4)+T140*(1-$X$5)+U140*(1-$X$6))/O140,0)</f>
        <v>0</v>
      </c>
      <c r="AF140" s="32">
        <f t="shared" si="50"/>
        <v>0</v>
      </c>
      <c r="AG140" s="40" t="str">
        <f>IF(A140&gt;$D$6,"",SUM($AB$10:AE140)/($Y$10+Y140)*2/A140*12)</f>
        <v/>
      </c>
      <c r="AH140" s="40" t="str">
        <f>IF(A140&gt;$D$6,"",SUM($AF$10:AF140)/($Y$10+Y140)*2/A140*12)</f>
        <v/>
      </c>
      <c r="AI140" s="32">
        <f t="shared" si="51"/>
        <v>0</v>
      </c>
      <c r="AQ140" s="32">
        <f>SUM(AB$10:AB140)</f>
        <v>840418.74910909391</v>
      </c>
      <c r="AR140" s="32">
        <f>SUM(AC$10:AC140)</f>
        <v>-741728.78666842484</v>
      </c>
      <c r="AS140" s="32">
        <f>SUM(AD$10:AD140)</f>
        <v>13860.000000000002</v>
      </c>
      <c r="AT140" s="32">
        <f>SUM(AE$10:AE140)</f>
        <v>176083.75892605007</v>
      </c>
      <c r="AU140" s="32">
        <f>SUM(AF$10:AF140)</f>
        <v>-42000</v>
      </c>
      <c r="AW140" s="32">
        <f t="shared" si="67"/>
        <v>0</v>
      </c>
      <c r="AX140" s="32">
        <f t="shared" si="67"/>
        <v>0</v>
      </c>
      <c r="AY140" s="32">
        <f t="shared" si="62"/>
        <v>0</v>
      </c>
      <c r="AZ140" s="32">
        <f t="shared" si="62"/>
        <v>0</v>
      </c>
      <c r="BA140" s="32">
        <f t="shared" si="62"/>
        <v>42000</v>
      </c>
      <c r="BB140" s="32">
        <f t="shared" si="55"/>
        <v>0</v>
      </c>
      <c r="BC140" s="32"/>
    </row>
    <row r="141" spans="1:55" x14ac:dyDescent="0.25">
      <c r="A141" s="29">
        <v>131</v>
      </c>
      <c r="B141" s="32">
        <f t="shared" si="63"/>
        <v>0</v>
      </c>
      <c r="C141" s="32">
        <f t="shared" si="52"/>
        <v>0</v>
      </c>
      <c r="D141" s="32">
        <f t="shared" si="53"/>
        <v>0</v>
      </c>
      <c r="E141" s="32"/>
      <c r="F141" s="32">
        <f t="shared" si="64"/>
        <v>0</v>
      </c>
      <c r="G141" s="32"/>
      <c r="H141" s="32"/>
      <c r="I141" s="32"/>
      <c r="J141" s="32"/>
      <c r="K141" s="32"/>
      <c r="L141" s="32">
        <f t="shared" si="56"/>
        <v>0</v>
      </c>
      <c r="M141" s="32">
        <f t="shared" si="57"/>
        <v>0</v>
      </c>
      <c r="N141" s="80">
        <v>48183</v>
      </c>
      <c r="O141" s="39">
        <f t="shared" si="58"/>
        <v>0</v>
      </c>
      <c r="P141" s="39">
        <f t="shared" si="54"/>
        <v>0.03</v>
      </c>
      <c r="Q141" s="39">
        <f t="shared" si="65"/>
        <v>0</v>
      </c>
      <c r="R141" s="39">
        <f t="shared" si="68"/>
        <v>0</v>
      </c>
      <c r="S141" s="39">
        <f t="shared" si="48"/>
        <v>0</v>
      </c>
      <c r="T141" s="39">
        <f t="shared" ref="T141:T204" si="72">IF(A141&gt;=$D$6,0,(U142-U141)/$T$5)</f>
        <v>0</v>
      </c>
      <c r="U141" s="39">
        <f t="shared" si="49"/>
        <v>0.03</v>
      </c>
      <c r="V141" s="12"/>
      <c r="W141" s="32">
        <f t="shared" si="69"/>
        <v>0</v>
      </c>
      <c r="X141" s="32">
        <f t="shared" si="59"/>
        <v>42000</v>
      </c>
      <c r="Y141" s="32">
        <f t="shared" si="60"/>
        <v>42000</v>
      </c>
      <c r="Z141" s="32">
        <f t="shared" si="61"/>
        <v>42000</v>
      </c>
      <c r="AB141" s="32">
        <f t="shared" ref="AB141:AB204" si="73">IFERROR(D141/O140*(Q140*(1-$X$2)+R140*(1-$X$3)+S140*(1-$X$4)+T140*(1-$X$5)+U140*(1-$X$6)),0)</f>
        <v>0</v>
      </c>
      <c r="AC141" s="32">
        <f t="shared" si="66"/>
        <v>0</v>
      </c>
      <c r="AD141" s="32">
        <f t="shared" si="70"/>
        <v>0</v>
      </c>
      <c r="AE141" s="59">
        <f t="shared" si="71"/>
        <v>0</v>
      </c>
      <c r="AF141" s="32">
        <f t="shared" si="50"/>
        <v>0</v>
      </c>
      <c r="AG141" s="40" t="str">
        <f>IF(A141&gt;$D$6,"",SUM($AB$10:AE141)/($Y$10+Y141)*2/A141*12)</f>
        <v/>
      </c>
      <c r="AH141" s="40" t="str">
        <f>IF(A141&gt;$D$6,"",SUM($AF$10:AF141)/($Y$10+Y141)*2/A141*12)</f>
        <v/>
      </c>
      <c r="AI141" s="32">
        <f t="shared" si="51"/>
        <v>0</v>
      </c>
      <c r="AQ141" s="32">
        <f>SUM(AB$10:AB141)</f>
        <v>840418.74910909391</v>
      </c>
      <c r="AR141" s="32">
        <f>SUM(AC$10:AC141)</f>
        <v>-741728.78666842484</v>
      </c>
      <c r="AS141" s="32">
        <f>SUM(AD$10:AD141)</f>
        <v>13860.000000000002</v>
      </c>
      <c r="AT141" s="32">
        <f>SUM(AE$10:AE141)</f>
        <v>176083.75892605007</v>
      </c>
      <c r="AU141" s="32">
        <f>SUM(AF$10:AF141)</f>
        <v>-42000</v>
      </c>
      <c r="AW141" s="32">
        <f t="shared" si="67"/>
        <v>0</v>
      </c>
      <c r="AX141" s="32">
        <f t="shared" si="67"/>
        <v>0</v>
      </c>
      <c r="AY141" s="32">
        <f t="shared" si="62"/>
        <v>0</v>
      </c>
      <c r="AZ141" s="32">
        <f t="shared" si="62"/>
        <v>0</v>
      </c>
      <c r="BA141" s="32">
        <f t="shared" si="62"/>
        <v>42000</v>
      </c>
      <c r="BB141" s="32">
        <f t="shared" si="55"/>
        <v>0</v>
      </c>
      <c r="BC141" s="32"/>
    </row>
    <row r="142" spans="1:55" x14ac:dyDescent="0.25">
      <c r="A142" s="29">
        <v>132</v>
      </c>
      <c r="B142" s="32">
        <f t="shared" si="63"/>
        <v>0</v>
      </c>
      <c r="C142" s="32">
        <f t="shared" si="52"/>
        <v>0</v>
      </c>
      <c r="D142" s="32">
        <f t="shared" si="53"/>
        <v>0</v>
      </c>
      <c r="E142" s="32"/>
      <c r="F142" s="32">
        <f t="shared" si="64"/>
        <v>0</v>
      </c>
      <c r="G142" s="67">
        <f>IF(B142&gt;0,B142*$J$1,0)</f>
        <v>0</v>
      </c>
      <c r="H142" s="32"/>
      <c r="I142" s="32"/>
      <c r="J142" s="32"/>
      <c r="K142" s="32"/>
      <c r="L142" s="32">
        <f t="shared" si="56"/>
        <v>0</v>
      </c>
      <c r="M142" s="32">
        <f t="shared" si="57"/>
        <v>0</v>
      </c>
      <c r="N142" s="80">
        <v>48214</v>
      </c>
      <c r="O142" s="39">
        <f t="shared" si="58"/>
        <v>0</v>
      </c>
      <c r="P142" s="39">
        <f t="shared" si="54"/>
        <v>0.03</v>
      </c>
      <c r="Q142" s="39">
        <f t="shared" si="65"/>
        <v>0</v>
      </c>
      <c r="R142" s="39">
        <f t="shared" si="68"/>
        <v>0</v>
      </c>
      <c r="S142" s="39">
        <f t="shared" ref="S142:S205" si="74">IF(A142&gt;=$D$6,0,T143/$T$4)</f>
        <v>0</v>
      </c>
      <c r="T142" s="39">
        <f t="shared" si="72"/>
        <v>0</v>
      </c>
      <c r="U142" s="39">
        <f t="shared" ref="U142:U205" si="75">IF($A142&gt;D$6,Q$4,IF($A142&lt;3,0,Q$4*LN($A142-2)/LN(D$6-2)))</f>
        <v>0.03</v>
      </c>
      <c r="V142" s="12"/>
      <c r="W142" s="32">
        <f t="shared" si="69"/>
        <v>0</v>
      </c>
      <c r="X142" s="32">
        <f t="shared" si="59"/>
        <v>42000</v>
      </c>
      <c r="Y142" s="32">
        <f t="shared" si="60"/>
        <v>42000</v>
      </c>
      <c r="Z142" s="32">
        <f t="shared" si="61"/>
        <v>42000</v>
      </c>
      <c r="AB142" s="32">
        <f t="shared" si="73"/>
        <v>0</v>
      </c>
      <c r="AC142" s="32">
        <f t="shared" si="66"/>
        <v>0</v>
      </c>
      <c r="AD142" s="32">
        <f t="shared" si="70"/>
        <v>0</v>
      </c>
      <c r="AE142" s="59">
        <f t="shared" si="71"/>
        <v>0</v>
      </c>
      <c r="AF142" s="32">
        <f t="shared" ref="AF142:AF205" si="76">-(Z142-Z141)</f>
        <v>0</v>
      </c>
      <c r="AG142" s="40" t="str">
        <f>IF(A142&gt;$D$6,"",SUM($AB$10:AE142)/($Y$10+Y142)*2/A142*12)</f>
        <v/>
      </c>
      <c r="AH142" s="40" t="str">
        <f>IF(A142&gt;$D$6,"",SUM($AF$10:AF142)/($Y$10+Y142)*2/A142*12)</f>
        <v/>
      </c>
      <c r="AI142" s="32">
        <f t="shared" ref="AI142:AI205" si="77">Y141-Y142+AB142+AD142+AE142</f>
        <v>0</v>
      </c>
      <c r="AQ142" s="32">
        <f>SUM(AB$10:AB142)</f>
        <v>840418.74910909391</v>
      </c>
      <c r="AR142" s="32">
        <f>SUM(AC$10:AC142)</f>
        <v>-741728.78666842484</v>
      </c>
      <c r="AS142" s="32">
        <f>SUM(AD$10:AD142)</f>
        <v>13860.000000000002</v>
      </c>
      <c r="AT142" s="32">
        <f>SUM(AE$10:AE142)</f>
        <v>176083.75892605007</v>
      </c>
      <c r="AU142" s="32">
        <f>SUM(AF$10:AF142)</f>
        <v>-42000</v>
      </c>
      <c r="AW142" s="32">
        <f t="shared" si="67"/>
        <v>0</v>
      </c>
      <c r="AX142" s="32">
        <f t="shared" si="67"/>
        <v>0</v>
      </c>
      <c r="AY142" s="32">
        <f t="shared" si="62"/>
        <v>0</v>
      </c>
      <c r="AZ142" s="32">
        <f t="shared" si="62"/>
        <v>0</v>
      </c>
      <c r="BA142" s="32">
        <f t="shared" si="62"/>
        <v>42000</v>
      </c>
      <c r="BB142" s="32">
        <f t="shared" si="55"/>
        <v>0</v>
      </c>
      <c r="BC142" s="32"/>
    </row>
    <row r="143" spans="1:55" x14ac:dyDescent="0.25">
      <c r="A143" s="29">
        <v>133</v>
      </c>
      <c r="B143" s="32">
        <f t="shared" si="63"/>
        <v>0</v>
      </c>
      <c r="C143" s="32">
        <f t="shared" si="52"/>
        <v>0</v>
      </c>
      <c r="D143" s="32">
        <f t="shared" si="53"/>
        <v>0</v>
      </c>
      <c r="E143" s="32"/>
      <c r="F143" s="32">
        <f t="shared" si="64"/>
        <v>0</v>
      </c>
      <c r="G143" s="32"/>
      <c r="H143" s="32"/>
      <c r="I143" s="32"/>
      <c r="J143" s="32"/>
      <c r="K143" s="32"/>
      <c r="L143" s="32">
        <f t="shared" si="56"/>
        <v>0</v>
      </c>
      <c r="M143" s="32">
        <f t="shared" si="57"/>
        <v>0</v>
      </c>
      <c r="N143" s="80">
        <v>48245</v>
      </c>
      <c r="O143" s="39">
        <f t="shared" si="58"/>
        <v>0</v>
      </c>
      <c r="P143" s="39">
        <f t="shared" si="54"/>
        <v>0.03</v>
      </c>
      <c r="Q143" s="39">
        <f t="shared" si="65"/>
        <v>0</v>
      </c>
      <c r="R143" s="39">
        <f t="shared" si="68"/>
        <v>0</v>
      </c>
      <c r="S143" s="39">
        <f t="shared" si="74"/>
        <v>0</v>
      </c>
      <c r="T143" s="39">
        <f t="shared" si="72"/>
        <v>0</v>
      </c>
      <c r="U143" s="39">
        <f t="shared" si="75"/>
        <v>0.03</v>
      </c>
      <c r="V143" s="12"/>
      <c r="W143" s="32">
        <f t="shared" si="69"/>
        <v>0</v>
      </c>
      <c r="X143" s="32">
        <f t="shared" si="59"/>
        <v>42000</v>
      </c>
      <c r="Y143" s="32">
        <f t="shared" si="60"/>
        <v>42000</v>
      </c>
      <c r="Z143" s="32">
        <f t="shared" si="61"/>
        <v>42000</v>
      </c>
      <c r="AB143" s="32">
        <f t="shared" si="73"/>
        <v>0</v>
      </c>
      <c r="AC143" s="32">
        <f t="shared" si="66"/>
        <v>0</v>
      </c>
      <c r="AD143" s="32">
        <f t="shared" si="70"/>
        <v>0</v>
      </c>
      <c r="AE143" s="59">
        <f t="shared" si="71"/>
        <v>0</v>
      </c>
      <c r="AF143" s="32">
        <f t="shared" si="76"/>
        <v>0</v>
      </c>
      <c r="AG143" s="40" t="str">
        <f>IF(A143&gt;$D$6,"",SUM($AB$10:AE143)/($Y$10+Y143)*2/A143*12)</f>
        <v/>
      </c>
      <c r="AH143" s="40" t="str">
        <f>IF(A143&gt;$D$6,"",SUM($AF$10:AF143)/($Y$10+Y143)*2/A143*12)</f>
        <v/>
      </c>
      <c r="AI143" s="32">
        <f t="shared" si="77"/>
        <v>0</v>
      </c>
      <c r="AQ143" s="32">
        <f>SUM(AB$10:AB143)</f>
        <v>840418.74910909391</v>
      </c>
      <c r="AR143" s="32">
        <f>SUM(AC$10:AC143)</f>
        <v>-741728.78666842484</v>
      </c>
      <c r="AS143" s="32">
        <f>SUM(AD$10:AD143)</f>
        <v>13860.000000000002</v>
      </c>
      <c r="AT143" s="32">
        <f>SUM(AE$10:AE143)</f>
        <v>176083.75892605007</v>
      </c>
      <c r="AU143" s="32">
        <f>SUM(AF$10:AF143)</f>
        <v>-42000</v>
      </c>
      <c r="AW143" s="32">
        <f t="shared" si="67"/>
        <v>0</v>
      </c>
      <c r="AX143" s="32">
        <f t="shared" si="67"/>
        <v>0</v>
      </c>
      <c r="AY143" s="32">
        <f t="shared" si="62"/>
        <v>0</v>
      </c>
      <c r="AZ143" s="32">
        <f t="shared" si="62"/>
        <v>0</v>
      </c>
      <c r="BA143" s="32">
        <f t="shared" si="62"/>
        <v>42000</v>
      </c>
      <c r="BB143" s="32">
        <f t="shared" si="55"/>
        <v>0</v>
      </c>
      <c r="BC143" s="32"/>
    </row>
    <row r="144" spans="1:55" x14ac:dyDescent="0.25">
      <c r="A144" s="29">
        <v>134</v>
      </c>
      <c r="B144" s="32">
        <f t="shared" si="63"/>
        <v>0</v>
      </c>
      <c r="C144" s="32">
        <f t="shared" si="52"/>
        <v>0</v>
      </c>
      <c r="D144" s="32">
        <f t="shared" si="53"/>
        <v>0</v>
      </c>
      <c r="E144" s="32"/>
      <c r="F144" s="32">
        <f t="shared" si="64"/>
        <v>0</v>
      </c>
      <c r="G144" s="45"/>
      <c r="H144" s="32"/>
      <c r="I144" s="32"/>
      <c r="J144" s="32"/>
      <c r="K144" s="32"/>
      <c r="L144" s="32">
        <f t="shared" si="56"/>
        <v>0</v>
      </c>
      <c r="M144" s="32">
        <f t="shared" si="57"/>
        <v>0</v>
      </c>
      <c r="N144" s="80">
        <v>48274</v>
      </c>
      <c r="O144" s="39">
        <f t="shared" si="58"/>
        <v>0</v>
      </c>
      <c r="P144" s="39">
        <f t="shared" si="54"/>
        <v>0.03</v>
      </c>
      <c r="Q144" s="39">
        <f t="shared" si="65"/>
        <v>0</v>
      </c>
      <c r="R144" s="39">
        <f t="shared" si="68"/>
        <v>0</v>
      </c>
      <c r="S144" s="39">
        <f t="shared" si="74"/>
        <v>0</v>
      </c>
      <c r="T144" s="39">
        <f t="shared" si="72"/>
        <v>0</v>
      </c>
      <c r="U144" s="39">
        <f t="shared" si="75"/>
        <v>0.03</v>
      </c>
      <c r="V144" s="12"/>
      <c r="W144" s="32">
        <f t="shared" si="69"/>
        <v>0</v>
      </c>
      <c r="X144" s="32">
        <f t="shared" si="59"/>
        <v>42000</v>
      </c>
      <c r="Y144" s="32">
        <f t="shared" si="60"/>
        <v>42000</v>
      </c>
      <c r="Z144" s="32">
        <f t="shared" si="61"/>
        <v>42000</v>
      </c>
      <c r="AB144" s="32">
        <f t="shared" si="73"/>
        <v>0</v>
      </c>
      <c r="AC144" s="32">
        <f t="shared" si="66"/>
        <v>0</v>
      </c>
      <c r="AD144" s="32">
        <f t="shared" si="70"/>
        <v>0</v>
      </c>
      <c r="AE144" s="59">
        <f t="shared" si="71"/>
        <v>0</v>
      </c>
      <c r="AF144" s="32">
        <f t="shared" si="76"/>
        <v>0</v>
      </c>
      <c r="AG144" s="40" t="str">
        <f>IF(A144&gt;$D$6,"",SUM($AB$10:AE144)/($Y$10+Y144)*2/A144*12)</f>
        <v/>
      </c>
      <c r="AH144" s="40" t="str">
        <f>IF(A144&gt;$D$6,"",SUM($AF$10:AF144)/($Y$10+Y144)*2/A144*12)</f>
        <v/>
      </c>
      <c r="AI144" s="32">
        <f t="shared" si="77"/>
        <v>0</v>
      </c>
      <c r="AQ144" s="32">
        <f>SUM(AB$10:AB144)</f>
        <v>840418.74910909391</v>
      </c>
      <c r="AR144" s="32">
        <f>SUM(AC$10:AC144)</f>
        <v>-741728.78666842484</v>
      </c>
      <c r="AS144" s="32">
        <f>SUM(AD$10:AD144)</f>
        <v>13860.000000000002</v>
      </c>
      <c r="AT144" s="32">
        <f>SUM(AE$10:AE144)</f>
        <v>176083.75892605007</v>
      </c>
      <c r="AU144" s="32">
        <f>SUM(AF$10:AF144)</f>
        <v>-42000</v>
      </c>
      <c r="AW144" s="32">
        <f t="shared" si="67"/>
        <v>0</v>
      </c>
      <c r="AX144" s="32">
        <f t="shared" si="67"/>
        <v>0</v>
      </c>
      <c r="AY144" s="32">
        <f t="shared" si="62"/>
        <v>0</v>
      </c>
      <c r="AZ144" s="32">
        <f t="shared" si="62"/>
        <v>0</v>
      </c>
      <c r="BA144" s="32">
        <f t="shared" si="62"/>
        <v>42000</v>
      </c>
      <c r="BB144" s="32">
        <f t="shared" si="55"/>
        <v>0</v>
      </c>
      <c r="BC144" s="32"/>
    </row>
    <row r="145" spans="1:55" x14ac:dyDescent="0.25">
      <c r="A145" s="29">
        <v>135</v>
      </c>
      <c r="B145" s="32">
        <f t="shared" si="63"/>
        <v>0</v>
      </c>
      <c r="C145" s="32">
        <f t="shared" si="52"/>
        <v>0</v>
      </c>
      <c r="D145" s="32">
        <f t="shared" si="53"/>
        <v>0</v>
      </c>
      <c r="E145" s="32"/>
      <c r="F145" s="32">
        <f t="shared" si="64"/>
        <v>0</v>
      </c>
      <c r="G145" s="32"/>
      <c r="H145" s="32"/>
      <c r="I145" s="32"/>
      <c r="J145" s="32"/>
      <c r="K145" s="32"/>
      <c r="L145" s="32">
        <f t="shared" si="56"/>
        <v>0</v>
      </c>
      <c r="M145" s="32">
        <f t="shared" si="57"/>
        <v>0</v>
      </c>
      <c r="N145" s="80">
        <v>48305</v>
      </c>
      <c r="O145" s="39">
        <f t="shared" si="58"/>
        <v>0</v>
      </c>
      <c r="P145" s="39">
        <f t="shared" si="54"/>
        <v>0.03</v>
      </c>
      <c r="Q145" s="39">
        <f t="shared" si="65"/>
        <v>0</v>
      </c>
      <c r="R145" s="39">
        <f t="shared" si="68"/>
        <v>0</v>
      </c>
      <c r="S145" s="39">
        <f t="shared" si="74"/>
        <v>0</v>
      </c>
      <c r="T145" s="39">
        <f t="shared" si="72"/>
        <v>0</v>
      </c>
      <c r="U145" s="39">
        <f t="shared" si="75"/>
        <v>0.03</v>
      </c>
      <c r="V145" s="12"/>
      <c r="W145" s="32">
        <f t="shared" si="69"/>
        <v>0</v>
      </c>
      <c r="X145" s="32">
        <f t="shared" si="59"/>
        <v>42000</v>
      </c>
      <c r="Y145" s="32">
        <f t="shared" si="60"/>
        <v>42000</v>
      </c>
      <c r="Z145" s="32">
        <f t="shared" si="61"/>
        <v>42000</v>
      </c>
      <c r="AB145" s="32">
        <f t="shared" si="73"/>
        <v>0</v>
      </c>
      <c r="AC145" s="32">
        <f t="shared" si="66"/>
        <v>0</v>
      </c>
      <c r="AD145" s="32">
        <f t="shared" si="70"/>
        <v>0</v>
      </c>
      <c r="AE145" s="59">
        <f t="shared" si="71"/>
        <v>0</v>
      </c>
      <c r="AF145" s="32">
        <f t="shared" si="76"/>
        <v>0</v>
      </c>
      <c r="AG145" s="40" t="str">
        <f>IF(A145&gt;$D$6,"",SUM($AB$10:AE145)/($Y$10+Y145)*2/A145*12)</f>
        <v/>
      </c>
      <c r="AH145" s="40" t="str">
        <f>IF(A145&gt;$D$6,"",SUM($AF$10:AF145)/($Y$10+Y145)*2/A145*12)</f>
        <v/>
      </c>
      <c r="AI145" s="32">
        <f t="shared" si="77"/>
        <v>0</v>
      </c>
      <c r="AQ145" s="32">
        <f>SUM(AB$10:AB145)</f>
        <v>840418.74910909391</v>
      </c>
      <c r="AR145" s="32">
        <f>SUM(AC$10:AC145)</f>
        <v>-741728.78666842484</v>
      </c>
      <c r="AS145" s="32">
        <f>SUM(AD$10:AD145)</f>
        <v>13860.000000000002</v>
      </c>
      <c r="AT145" s="32">
        <f>SUM(AE$10:AE145)</f>
        <v>176083.75892605007</v>
      </c>
      <c r="AU145" s="32">
        <f>SUM(AF$10:AF145)</f>
        <v>-42000</v>
      </c>
      <c r="AW145" s="32">
        <f t="shared" si="67"/>
        <v>0</v>
      </c>
      <c r="AX145" s="32">
        <f t="shared" si="67"/>
        <v>0</v>
      </c>
      <c r="AY145" s="32">
        <f t="shared" si="62"/>
        <v>0</v>
      </c>
      <c r="AZ145" s="32">
        <f t="shared" si="62"/>
        <v>0</v>
      </c>
      <c r="BA145" s="32">
        <f t="shared" si="62"/>
        <v>42000</v>
      </c>
      <c r="BB145" s="32">
        <f t="shared" si="55"/>
        <v>0</v>
      </c>
      <c r="BC145" s="32"/>
    </row>
    <row r="146" spans="1:55" x14ac:dyDescent="0.25">
      <c r="A146" s="29">
        <v>136</v>
      </c>
      <c r="B146" s="32">
        <f t="shared" si="63"/>
        <v>0</v>
      </c>
      <c r="C146" s="32">
        <f t="shared" si="52"/>
        <v>0</v>
      </c>
      <c r="D146" s="32">
        <f t="shared" si="53"/>
        <v>0</v>
      </c>
      <c r="E146" s="32"/>
      <c r="F146" s="32">
        <f t="shared" si="64"/>
        <v>0</v>
      </c>
      <c r="G146" s="32"/>
      <c r="H146" s="32"/>
      <c r="I146" s="32"/>
      <c r="J146" s="32"/>
      <c r="K146" s="32"/>
      <c r="L146" s="32">
        <f t="shared" si="56"/>
        <v>0</v>
      </c>
      <c r="M146" s="32">
        <f t="shared" si="57"/>
        <v>0</v>
      </c>
      <c r="N146" s="80">
        <v>48335</v>
      </c>
      <c r="O146" s="39">
        <f t="shared" si="58"/>
        <v>0</v>
      </c>
      <c r="P146" s="39">
        <f t="shared" si="54"/>
        <v>0.03</v>
      </c>
      <c r="Q146" s="39">
        <f t="shared" si="65"/>
        <v>0</v>
      </c>
      <c r="R146" s="39">
        <f t="shared" si="68"/>
        <v>0</v>
      </c>
      <c r="S146" s="39">
        <f t="shared" si="74"/>
        <v>0</v>
      </c>
      <c r="T146" s="39">
        <f t="shared" si="72"/>
        <v>0</v>
      </c>
      <c r="U146" s="39">
        <f t="shared" si="75"/>
        <v>0.03</v>
      </c>
      <c r="V146" s="12"/>
      <c r="W146" s="32">
        <f t="shared" si="69"/>
        <v>0</v>
      </c>
      <c r="X146" s="32">
        <f t="shared" si="59"/>
        <v>42000</v>
      </c>
      <c r="Y146" s="32">
        <f t="shared" si="60"/>
        <v>42000</v>
      </c>
      <c r="Z146" s="32">
        <f t="shared" si="61"/>
        <v>42000</v>
      </c>
      <c r="AB146" s="32">
        <f t="shared" si="73"/>
        <v>0</v>
      </c>
      <c r="AC146" s="32">
        <f t="shared" si="66"/>
        <v>0</v>
      </c>
      <c r="AD146" s="32">
        <f t="shared" si="70"/>
        <v>0</v>
      </c>
      <c r="AE146" s="59">
        <f t="shared" si="71"/>
        <v>0</v>
      </c>
      <c r="AF146" s="32">
        <f t="shared" si="76"/>
        <v>0</v>
      </c>
      <c r="AG146" s="40" t="str">
        <f>IF(A146&gt;$D$6,"",SUM($AB$10:AE146)/($Y$10+Y146)*2/A146*12)</f>
        <v/>
      </c>
      <c r="AH146" s="40" t="str">
        <f>IF(A146&gt;$D$6,"",SUM($AF$10:AF146)/($Y$10+Y146)*2/A146*12)</f>
        <v/>
      </c>
      <c r="AI146" s="32">
        <f t="shared" si="77"/>
        <v>0</v>
      </c>
      <c r="AQ146" s="32">
        <f>SUM(AB$10:AB146)</f>
        <v>840418.74910909391</v>
      </c>
      <c r="AR146" s="32">
        <f>SUM(AC$10:AC146)</f>
        <v>-741728.78666842484</v>
      </c>
      <c r="AS146" s="32">
        <f>SUM(AD$10:AD146)</f>
        <v>13860.000000000002</v>
      </c>
      <c r="AT146" s="32">
        <f>SUM(AE$10:AE146)</f>
        <v>176083.75892605007</v>
      </c>
      <c r="AU146" s="32">
        <f>SUM(AF$10:AF146)</f>
        <v>-42000</v>
      </c>
      <c r="AW146" s="32">
        <f t="shared" si="67"/>
        <v>0</v>
      </c>
      <c r="AX146" s="32">
        <f t="shared" si="67"/>
        <v>0</v>
      </c>
      <c r="AY146" s="32">
        <f t="shared" si="62"/>
        <v>0</v>
      </c>
      <c r="AZ146" s="32">
        <f t="shared" si="62"/>
        <v>0</v>
      </c>
      <c r="BA146" s="32">
        <f t="shared" si="62"/>
        <v>42000</v>
      </c>
      <c r="BB146" s="32">
        <f t="shared" si="55"/>
        <v>0</v>
      </c>
      <c r="BC146" s="32"/>
    </row>
    <row r="147" spans="1:55" x14ac:dyDescent="0.25">
      <c r="A147" s="29">
        <v>137</v>
      </c>
      <c r="B147" s="32">
        <f t="shared" si="63"/>
        <v>0</v>
      </c>
      <c r="C147" s="32">
        <f t="shared" si="52"/>
        <v>0</v>
      </c>
      <c r="D147" s="32">
        <f t="shared" si="53"/>
        <v>0</v>
      </c>
      <c r="E147" s="32"/>
      <c r="F147" s="32">
        <f t="shared" si="64"/>
        <v>0</v>
      </c>
      <c r="G147" s="32"/>
      <c r="H147" s="32"/>
      <c r="I147" s="32"/>
      <c r="J147" s="32"/>
      <c r="K147" s="32"/>
      <c r="L147" s="32">
        <f t="shared" si="56"/>
        <v>0</v>
      </c>
      <c r="M147" s="32">
        <f t="shared" si="57"/>
        <v>0</v>
      </c>
      <c r="N147" s="80">
        <v>48366</v>
      </c>
      <c r="O147" s="39">
        <f t="shared" si="58"/>
        <v>0</v>
      </c>
      <c r="P147" s="39">
        <f t="shared" si="54"/>
        <v>0.03</v>
      </c>
      <c r="Q147" s="39">
        <f t="shared" si="65"/>
        <v>0</v>
      </c>
      <c r="R147" s="39">
        <f t="shared" si="68"/>
        <v>0</v>
      </c>
      <c r="S147" s="39">
        <f t="shared" si="74"/>
        <v>0</v>
      </c>
      <c r="T147" s="39">
        <f t="shared" si="72"/>
        <v>0</v>
      </c>
      <c r="U147" s="39">
        <f t="shared" si="75"/>
        <v>0.03</v>
      </c>
      <c r="V147" s="12"/>
      <c r="W147" s="32">
        <f t="shared" si="69"/>
        <v>0</v>
      </c>
      <c r="X147" s="32">
        <f t="shared" si="59"/>
        <v>42000</v>
      </c>
      <c r="Y147" s="32">
        <f t="shared" si="60"/>
        <v>42000</v>
      </c>
      <c r="Z147" s="32">
        <f t="shared" si="61"/>
        <v>42000</v>
      </c>
      <c r="AB147" s="32">
        <f t="shared" si="73"/>
        <v>0</v>
      </c>
      <c r="AC147" s="32">
        <f t="shared" si="66"/>
        <v>0</v>
      </c>
      <c r="AD147" s="32">
        <f t="shared" si="70"/>
        <v>0</v>
      </c>
      <c r="AE147" s="59">
        <f t="shared" si="71"/>
        <v>0</v>
      </c>
      <c r="AF147" s="32">
        <f t="shared" si="76"/>
        <v>0</v>
      </c>
      <c r="AG147" s="40" t="str">
        <f>IF(A147&gt;$D$6,"",SUM($AB$10:AE147)/($Y$10+Y147)*2/A147*12)</f>
        <v/>
      </c>
      <c r="AH147" s="40" t="str">
        <f>IF(A147&gt;$D$6,"",SUM($AF$10:AF147)/($Y$10+Y147)*2/A147*12)</f>
        <v/>
      </c>
      <c r="AI147" s="32">
        <f t="shared" si="77"/>
        <v>0</v>
      </c>
      <c r="AQ147" s="32">
        <f>SUM(AB$10:AB147)</f>
        <v>840418.74910909391</v>
      </c>
      <c r="AR147" s="32">
        <f>SUM(AC$10:AC147)</f>
        <v>-741728.78666842484</v>
      </c>
      <c r="AS147" s="32">
        <f>SUM(AD$10:AD147)</f>
        <v>13860.000000000002</v>
      </c>
      <c r="AT147" s="32">
        <f>SUM(AE$10:AE147)</f>
        <v>176083.75892605007</v>
      </c>
      <c r="AU147" s="32">
        <f>SUM(AF$10:AF147)</f>
        <v>-42000</v>
      </c>
      <c r="AW147" s="32">
        <f t="shared" si="67"/>
        <v>0</v>
      </c>
      <c r="AX147" s="32">
        <f t="shared" si="67"/>
        <v>0</v>
      </c>
      <c r="AY147" s="32">
        <f t="shared" si="62"/>
        <v>0</v>
      </c>
      <c r="AZ147" s="32">
        <f t="shared" si="62"/>
        <v>0</v>
      </c>
      <c r="BA147" s="32">
        <f t="shared" si="62"/>
        <v>42000</v>
      </c>
      <c r="BB147" s="32">
        <f t="shared" si="55"/>
        <v>0</v>
      </c>
      <c r="BC147" s="32"/>
    </row>
    <row r="148" spans="1:55" x14ac:dyDescent="0.25">
      <c r="A148" s="29">
        <v>138</v>
      </c>
      <c r="B148" s="32">
        <f t="shared" si="63"/>
        <v>0</v>
      </c>
      <c r="C148" s="32">
        <f t="shared" si="52"/>
        <v>0</v>
      </c>
      <c r="D148" s="32">
        <f t="shared" si="53"/>
        <v>0</v>
      </c>
      <c r="E148" s="32"/>
      <c r="F148" s="32">
        <f t="shared" si="64"/>
        <v>0</v>
      </c>
      <c r="G148" s="32"/>
      <c r="H148" s="32"/>
      <c r="I148" s="32"/>
      <c r="J148" s="32"/>
      <c r="K148" s="32"/>
      <c r="L148" s="32">
        <f t="shared" si="56"/>
        <v>0</v>
      </c>
      <c r="M148" s="32">
        <f t="shared" si="57"/>
        <v>0</v>
      </c>
      <c r="N148" s="80">
        <v>48396</v>
      </c>
      <c r="O148" s="39">
        <f t="shared" si="58"/>
        <v>0</v>
      </c>
      <c r="P148" s="39">
        <f t="shared" si="54"/>
        <v>0.03</v>
      </c>
      <c r="Q148" s="39">
        <f t="shared" si="65"/>
        <v>0</v>
      </c>
      <c r="R148" s="39">
        <f t="shared" si="68"/>
        <v>0</v>
      </c>
      <c r="S148" s="39">
        <f t="shared" si="74"/>
        <v>0</v>
      </c>
      <c r="T148" s="39">
        <f t="shared" si="72"/>
        <v>0</v>
      </c>
      <c r="U148" s="39">
        <f t="shared" si="75"/>
        <v>0.03</v>
      </c>
      <c r="V148" s="12"/>
      <c r="W148" s="32">
        <f t="shared" si="69"/>
        <v>0</v>
      </c>
      <c r="X148" s="32">
        <f t="shared" si="59"/>
        <v>42000</v>
      </c>
      <c r="Y148" s="32">
        <f t="shared" si="60"/>
        <v>42000</v>
      </c>
      <c r="Z148" s="32">
        <f t="shared" si="61"/>
        <v>42000</v>
      </c>
      <c r="AB148" s="32">
        <f t="shared" si="73"/>
        <v>0</v>
      </c>
      <c r="AC148" s="32">
        <f t="shared" si="66"/>
        <v>0</v>
      </c>
      <c r="AD148" s="32">
        <f t="shared" si="70"/>
        <v>0</v>
      </c>
      <c r="AE148" s="59">
        <f t="shared" si="71"/>
        <v>0</v>
      </c>
      <c r="AF148" s="32">
        <f t="shared" si="76"/>
        <v>0</v>
      </c>
      <c r="AG148" s="40" t="str">
        <f>IF(A148&gt;$D$6,"",SUM($AB$10:AE148)/($Y$10+Y148)*2/A148*12)</f>
        <v/>
      </c>
      <c r="AH148" s="40" t="str">
        <f>IF(A148&gt;$D$6,"",SUM($AF$10:AF148)/($Y$10+Y148)*2/A148*12)</f>
        <v/>
      </c>
      <c r="AI148" s="32">
        <f t="shared" si="77"/>
        <v>0</v>
      </c>
      <c r="AQ148" s="32">
        <f>SUM(AB$10:AB148)</f>
        <v>840418.74910909391</v>
      </c>
      <c r="AR148" s="32">
        <f>SUM(AC$10:AC148)</f>
        <v>-741728.78666842484</v>
      </c>
      <c r="AS148" s="32">
        <f>SUM(AD$10:AD148)</f>
        <v>13860.000000000002</v>
      </c>
      <c r="AT148" s="32">
        <f>SUM(AE$10:AE148)</f>
        <v>176083.75892605007</v>
      </c>
      <c r="AU148" s="32">
        <f>SUM(AF$10:AF148)</f>
        <v>-42000</v>
      </c>
      <c r="AW148" s="32">
        <f t="shared" si="67"/>
        <v>0</v>
      </c>
      <c r="AX148" s="32">
        <f t="shared" si="67"/>
        <v>0</v>
      </c>
      <c r="AY148" s="32">
        <f t="shared" si="62"/>
        <v>0</v>
      </c>
      <c r="AZ148" s="32">
        <f t="shared" si="62"/>
        <v>0</v>
      </c>
      <c r="BA148" s="32">
        <f t="shared" si="62"/>
        <v>42000</v>
      </c>
      <c r="BB148" s="32">
        <f t="shared" si="55"/>
        <v>0</v>
      </c>
      <c r="BC148" s="32"/>
    </row>
    <row r="149" spans="1:55" x14ac:dyDescent="0.25">
      <c r="A149" s="29">
        <v>139</v>
      </c>
      <c r="B149" s="32">
        <f t="shared" si="63"/>
        <v>0</v>
      </c>
      <c r="C149" s="32">
        <f t="shared" si="52"/>
        <v>0</v>
      </c>
      <c r="D149" s="32">
        <f t="shared" si="53"/>
        <v>0</v>
      </c>
      <c r="E149" s="32"/>
      <c r="F149" s="32">
        <f t="shared" si="64"/>
        <v>0</v>
      </c>
      <c r="G149" s="32"/>
      <c r="H149" s="32"/>
      <c r="I149" s="32"/>
      <c r="J149" s="32"/>
      <c r="K149" s="32"/>
      <c r="L149" s="32">
        <f t="shared" si="56"/>
        <v>0</v>
      </c>
      <c r="M149" s="32">
        <f t="shared" si="57"/>
        <v>0</v>
      </c>
      <c r="N149" s="80">
        <v>48427</v>
      </c>
      <c r="O149" s="39">
        <f t="shared" si="58"/>
        <v>0</v>
      </c>
      <c r="P149" s="39">
        <f t="shared" si="54"/>
        <v>0.03</v>
      </c>
      <c r="Q149" s="39">
        <f t="shared" si="65"/>
        <v>0</v>
      </c>
      <c r="R149" s="39">
        <f t="shared" si="68"/>
        <v>0</v>
      </c>
      <c r="S149" s="39">
        <f t="shared" si="74"/>
        <v>0</v>
      </c>
      <c r="T149" s="39">
        <f t="shared" si="72"/>
        <v>0</v>
      </c>
      <c r="U149" s="39">
        <f t="shared" si="75"/>
        <v>0.03</v>
      </c>
      <c r="V149" s="12"/>
      <c r="W149" s="32">
        <f t="shared" si="69"/>
        <v>0</v>
      </c>
      <c r="X149" s="32">
        <f t="shared" si="59"/>
        <v>42000</v>
      </c>
      <c r="Y149" s="32">
        <f t="shared" si="60"/>
        <v>42000</v>
      </c>
      <c r="Z149" s="32">
        <f t="shared" si="61"/>
        <v>42000</v>
      </c>
      <c r="AB149" s="32">
        <f t="shared" si="73"/>
        <v>0</v>
      </c>
      <c r="AC149" s="32">
        <f t="shared" si="66"/>
        <v>0</v>
      </c>
      <c r="AD149" s="32">
        <f t="shared" si="70"/>
        <v>0</v>
      </c>
      <c r="AE149" s="59">
        <f t="shared" si="71"/>
        <v>0</v>
      </c>
      <c r="AF149" s="32">
        <f t="shared" si="76"/>
        <v>0</v>
      </c>
      <c r="AG149" s="40" t="str">
        <f>IF(A149&gt;$D$6,"",SUM($AB$10:AE149)/($Y$10+Y149)*2/A149*12)</f>
        <v/>
      </c>
      <c r="AH149" s="40" t="str">
        <f>IF(A149&gt;$D$6,"",SUM($AF$10:AF149)/($Y$10+Y149)*2/A149*12)</f>
        <v/>
      </c>
      <c r="AI149" s="32">
        <f t="shared" si="77"/>
        <v>0</v>
      </c>
      <c r="AQ149" s="32">
        <f>SUM(AB$10:AB149)</f>
        <v>840418.74910909391</v>
      </c>
      <c r="AR149" s="32">
        <f>SUM(AC$10:AC149)</f>
        <v>-741728.78666842484</v>
      </c>
      <c r="AS149" s="32">
        <f>SUM(AD$10:AD149)</f>
        <v>13860.000000000002</v>
      </c>
      <c r="AT149" s="32">
        <f>SUM(AE$10:AE149)</f>
        <v>176083.75892605007</v>
      </c>
      <c r="AU149" s="32">
        <f>SUM(AF$10:AF149)</f>
        <v>-42000</v>
      </c>
      <c r="AW149" s="32">
        <f t="shared" si="67"/>
        <v>0</v>
      </c>
      <c r="AX149" s="32">
        <f t="shared" si="67"/>
        <v>0</v>
      </c>
      <c r="AY149" s="32">
        <f t="shared" si="62"/>
        <v>0</v>
      </c>
      <c r="AZ149" s="32">
        <f t="shared" si="62"/>
        <v>0</v>
      </c>
      <c r="BA149" s="32">
        <f t="shared" si="62"/>
        <v>42000</v>
      </c>
      <c r="BB149" s="32">
        <f t="shared" si="55"/>
        <v>0</v>
      </c>
      <c r="BC149" s="32"/>
    </row>
    <row r="150" spans="1:55" x14ac:dyDescent="0.25">
      <c r="A150" s="29">
        <v>140</v>
      </c>
      <c r="B150" s="32">
        <f t="shared" si="63"/>
        <v>0</v>
      </c>
      <c r="C150" s="32">
        <f t="shared" si="52"/>
        <v>0</v>
      </c>
      <c r="D150" s="32">
        <f t="shared" si="53"/>
        <v>0</v>
      </c>
      <c r="E150" s="32"/>
      <c r="F150" s="32">
        <f t="shared" si="64"/>
        <v>0</v>
      </c>
      <c r="G150" s="32"/>
      <c r="H150" s="32"/>
      <c r="I150" s="32"/>
      <c r="J150" s="32"/>
      <c r="K150" s="32"/>
      <c r="L150" s="32">
        <f t="shared" si="56"/>
        <v>0</v>
      </c>
      <c r="M150" s="32">
        <f t="shared" si="57"/>
        <v>0</v>
      </c>
      <c r="N150" s="80">
        <v>48458</v>
      </c>
      <c r="O150" s="39">
        <f t="shared" si="58"/>
        <v>0</v>
      </c>
      <c r="P150" s="39">
        <f t="shared" si="54"/>
        <v>0.03</v>
      </c>
      <c r="Q150" s="39">
        <f t="shared" si="65"/>
        <v>0</v>
      </c>
      <c r="R150" s="39">
        <f t="shared" si="68"/>
        <v>0</v>
      </c>
      <c r="S150" s="39">
        <f t="shared" si="74"/>
        <v>0</v>
      </c>
      <c r="T150" s="39">
        <f t="shared" si="72"/>
        <v>0</v>
      </c>
      <c r="U150" s="39">
        <f t="shared" si="75"/>
        <v>0.03</v>
      </c>
      <c r="V150" s="12"/>
      <c r="W150" s="32">
        <f t="shared" si="69"/>
        <v>0</v>
      </c>
      <c r="X150" s="32">
        <f t="shared" si="59"/>
        <v>42000</v>
      </c>
      <c r="Y150" s="32">
        <f t="shared" si="60"/>
        <v>42000</v>
      </c>
      <c r="Z150" s="32">
        <f t="shared" si="61"/>
        <v>42000</v>
      </c>
      <c r="AB150" s="32">
        <f t="shared" si="73"/>
        <v>0</v>
      </c>
      <c r="AC150" s="32">
        <f t="shared" si="66"/>
        <v>0</v>
      </c>
      <c r="AD150" s="32">
        <f t="shared" si="70"/>
        <v>0</v>
      </c>
      <c r="AE150" s="59">
        <f t="shared" si="71"/>
        <v>0</v>
      </c>
      <c r="AF150" s="32">
        <f t="shared" si="76"/>
        <v>0</v>
      </c>
      <c r="AG150" s="40" t="str">
        <f>IF(A150&gt;$D$6,"",SUM($AB$10:AE150)/($Y$10+Y150)*2/A150*12)</f>
        <v/>
      </c>
      <c r="AH150" s="40" t="str">
        <f>IF(A150&gt;$D$6,"",SUM($AF$10:AF150)/($Y$10+Y150)*2/A150*12)</f>
        <v/>
      </c>
      <c r="AI150" s="32">
        <f t="shared" si="77"/>
        <v>0</v>
      </c>
      <c r="AQ150" s="32">
        <f>SUM(AB$10:AB150)</f>
        <v>840418.74910909391</v>
      </c>
      <c r="AR150" s="32">
        <f>SUM(AC$10:AC150)</f>
        <v>-741728.78666842484</v>
      </c>
      <c r="AS150" s="32">
        <f>SUM(AD$10:AD150)</f>
        <v>13860.000000000002</v>
      </c>
      <c r="AT150" s="32">
        <f>SUM(AE$10:AE150)</f>
        <v>176083.75892605007</v>
      </c>
      <c r="AU150" s="32">
        <f>SUM(AF$10:AF150)</f>
        <v>-42000</v>
      </c>
      <c r="AW150" s="32">
        <f t="shared" si="67"/>
        <v>0</v>
      </c>
      <c r="AX150" s="32">
        <f t="shared" si="67"/>
        <v>0</v>
      </c>
      <c r="AY150" s="32">
        <f t="shared" si="62"/>
        <v>0</v>
      </c>
      <c r="AZ150" s="32">
        <f t="shared" si="62"/>
        <v>0</v>
      </c>
      <c r="BA150" s="32">
        <f t="shared" si="62"/>
        <v>42000</v>
      </c>
      <c r="BB150" s="32">
        <f t="shared" si="55"/>
        <v>0</v>
      </c>
      <c r="BC150" s="32"/>
    </row>
    <row r="151" spans="1:55" x14ac:dyDescent="0.25">
      <c r="A151" s="29">
        <v>141</v>
      </c>
      <c r="B151" s="32">
        <f t="shared" si="63"/>
        <v>0</v>
      </c>
      <c r="C151" s="32">
        <f t="shared" ref="C151:C214" si="78">MIN(B150,IF($D$4="Ануїтет",-PMT($G$2/12,$D$6-12,$B$22,0,0)-D151,$D$3/$D$6))</f>
        <v>0</v>
      </c>
      <c r="D151" s="32">
        <f t="shared" ref="D151:D214" si="79">B150*$G$2/12</f>
        <v>0</v>
      </c>
      <c r="E151" s="32"/>
      <c r="F151" s="32">
        <f t="shared" si="64"/>
        <v>0</v>
      </c>
      <c r="G151" s="32"/>
      <c r="H151" s="32"/>
      <c r="I151" s="32"/>
      <c r="J151" s="32"/>
      <c r="K151" s="32"/>
      <c r="L151" s="32">
        <f t="shared" si="56"/>
        <v>0</v>
      </c>
      <c r="M151" s="32">
        <f t="shared" si="57"/>
        <v>0</v>
      </c>
      <c r="N151" s="80">
        <v>48488</v>
      </c>
      <c r="O151" s="39">
        <f t="shared" si="58"/>
        <v>0</v>
      </c>
      <c r="P151" s="39">
        <f t="shared" si="54"/>
        <v>0.03</v>
      </c>
      <c r="Q151" s="39">
        <f t="shared" si="65"/>
        <v>0</v>
      </c>
      <c r="R151" s="39">
        <f t="shared" si="68"/>
        <v>0</v>
      </c>
      <c r="S151" s="39">
        <f t="shared" si="74"/>
        <v>0</v>
      </c>
      <c r="T151" s="39">
        <f t="shared" si="72"/>
        <v>0</v>
      </c>
      <c r="U151" s="39">
        <f t="shared" si="75"/>
        <v>0.03</v>
      </c>
      <c r="V151" s="12"/>
      <c r="W151" s="32">
        <f t="shared" si="69"/>
        <v>0</v>
      </c>
      <c r="X151" s="32">
        <f t="shared" si="59"/>
        <v>42000</v>
      </c>
      <c r="Y151" s="32">
        <f t="shared" si="60"/>
        <v>42000</v>
      </c>
      <c r="Z151" s="32">
        <f t="shared" si="61"/>
        <v>42000</v>
      </c>
      <c r="AB151" s="32">
        <f t="shared" si="73"/>
        <v>0</v>
      </c>
      <c r="AC151" s="32">
        <f t="shared" si="66"/>
        <v>0</v>
      </c>
      <c r="AD151" s="32">
        <f t="shared" si="70"/>
        <v>0</v>
      </c>
      <c r="AE151" s="59">
        <f t="shared" si="71"/>
        <v>0</v>
      </c>
      <c r="AF151" s="32">
        <f t="shared" si="76"/>
        <v>0</v>
      </c>
      <c r="AG151" s="40" t="str">
        <f>IF(A151&gt;$D$6,"",SUM($AB$10:AE151)/($Y$10+Y151)*2/A151*12)</f>
        <v/>
      </c>
      <c r="AH151" s="40" t="str">
        <f>IF(A151&gt;$D$6,"",SUM($AF$10:AF151)/($Y$10+Y151)*2/A151*12)</f>
        <v/>
      </c>
      <c r="AI151" s="32">
        <f t="shared" si="77"/>
        <v>0</v>
      </c>
      <c r="AQ151" s="32">
        <f>SUM(AB$10:AB151)</f>
        <v>840418.74910909391</v>
      </c>
      <c r="AR151" s="32">
        <f>SUM(AC$10:AC151)</f>
        <v>-741728.78666842484</v>
      </c>
      <c r="AS151" s="32">
        <f>SUM(AD$10:AD151)</f>
        <v>13860.000000000002</v>
      </c>
      <c r="AT151" s="32">
        <f>SUM(AE$10:AE151)</f>
        <v>176083.75892605007</v>
      </c>
      <c r="AU151" s="32">
        <f>SUM(AF$10:AF151)</f>
        <v>-42000</v>
      </c>
      <c r="AW151" s="32">
        <f t="shared" si="67"/>
        <v>0</v>
      </c>
      <c r="AX151" s="32">
        <f t="shared" si="67"/>
        <v>0</v>
      </c>
      <c r="AY151" s="32">
        <f t="shared" si="62"/>
        <v>0</v>
      </c>
      <c r="AZ151" s="32">
        <f t="shared" si="62"/>
        <v>0</v>
      </c>
      <c r="BA151" s="32">
        <f t="shared" si="62"/>
        <v>42000</v>
      </c>
      <c r="BB151" s="32">
        <f t="shared" si="55"/>
        <v>0</v>
      </c>
      <c r="BC151" s="32"/>
    </row>
    <row r="152" spans="1:55" x14ac:dyDescent="0.25">
      <c r="A152" s="29">
        <v>142</v>
      </c>
      <c r="B152" s="32">
        <f t="shared" si="63"/>
        <v>0</v>
      </c>
      <c r="C152" s="32">
        <f t="shared" si="78"/>
        <v>0</v>
      </c>
      <c r="D152" s="32">
        <f t="shared" si="79"/>
        <v>0</v>
      </c>
      <c r="E152" s="32"/>
      <c r="F152" s="32">
        <f t="shared" si="64"/>
        <v>0</v>
      </c>
      <c r="G152" s="32"/>
      <c r="H152" s="32"/>
      <c r="I152" s="32"/>
      <c r="J152" s="32"/>
      <c r="K152" s="32"/>
      <c r="L152" s="32">
        <f t="shared" si="56"/>
        <v>0</v>
      </c>
      <c r="M152" s="32">
        <f t="shared" si="57"/>
        <v>0</v>
      </c>
      <c r="N152" s="80">
        <v>48519</v>
      </c>
      <c r="O152" s="39">
        <f t="shared" si="58"/>
        <v>0</v>
      </c>
      <c r="P152" s="39">
        <f t="shared" si="54"/>
        <v>0.03</v>
      </c>
      <c r="Q152" s="39">
        <f t="shared" si="65"/>
        <v>0</v>
      </c>
      <c r="R152" s="39">
        <f t="shared" si="68"/>
        <v>0</v>
      </c>
      <c r="S152" s="39">
        <f t="shared" si="74"/>
        <v>0</v>
      </c>
      <c r="T152" s="39">
        <f t="shared" si="72"/>
        <v>0</v>
      </c>
      <c r="U152" s="39">
        <f t="shared" si="75"/>
        <v>0.03</v>
      </c>
      <c r="V152" s="12"/>
      <c r="W152" s="32">
        <f t="shared" si="69"/>
        <v>0</v>
      </c>
      <c r="X152" s="32">
        <f t="shared" si="59"/>
        <v>42000</v>
      </c>
      <c r="Y152" s="32">
        <f t="shared" si="60"/>
        <v>42000</v>
      </c>
      <c r="Z152" s="32">
        <f t="shared" si="61"/>
        <v>42000</v>
      </c>
      <c r="AB152" s="32">
        <f t="shared" si="73"/>
        <v>0</v>
      </c>
      <c r="AC152" s="32">
        <f t="shared" si="66"/>
        <v>0</v>
      </c>
      <c r="AD152" s="32">
        <f t="shared" si="70"/>
        <v>0</v>
      </c>
      <c r="AE152" s="59">
        <f t="shared" si="71"/>
        <v>0</v>
      </c>
      <c r="AF152" s="32">
        <f t="shared" si="76"/>
        <v>0</v>
      </c>
      <c r="AG152" s="40" t="str">
        <f>IF(A152&gt;$D$6,"",SUM($AB$10:AE152)/($Y$10+Y152)*2/A152*12)</f>
        <v/>
      </c>
      <c r="AH152" s="40" t="str">
        <f>IF(A152&gt;$D$6,"",SUM($AF$10:AF152)/($Y$10+Y152)*2/A152*12)</f>
        <v/>
      </c>
      <c r="AI152" s="32">
        <f t="shared" si="77"/>
        <v>0</v>
      </c>
      <c r="AQ152" s="32">
        <f>SUM(AB$10:AB152)</f>
        <v>840418.74910909391</v>
      </c>
      <c r="AR152" s="32">
        <f>SUM(AC$10:AC152)</f>
        <v>-741728.78666842484</v>
      </c>
      <c r="AS152" s="32">
        <f>SUM(AD$10:AD152)</f>
        <v>13860.000000000002</v>
      </c>
      <c r="AT152" s="32">
        <f>SUM(AE$10:AE152)</f>
        <v>176083.75892605007</v>
      </c>
      <c r="AU152" s="32">
        <f>SUM(AF$10:AF152)</f>
        <v>-42000</v>
      </c>
      <c r="AW152" s="32">
        <f t="shared" si="67"/>
        <v>0</v>
      </c>
      <c r="AX152" s="32">
        <f t="shared" si="67"/>
        <v>0</v>
      </c>
      <c r="AY152" s="32">
        <f t="shared" si="62"/>
        <v>0</v>
      </c>
      <c r="AZ152" s="32">
        <f t="shared" si="62"/>
        <v>0</v>
      </c>
      <c r="BA152" s="32">
        <f t="shared" si="62"/>
        <v>42000</v>
      </c>
      <c r="BB152" s="32">
        <f t="shared" si="55"/>
        <v>0</v>
      </c>
      <c r="BC152" s="32"/>
    </row>
    <row r="153" spans="1:55" x14ac:dyDescent="0.25">
      <c r="A153" s="29">
        <v>143</v>
      </c>
      <c r="B153" s="32">
        <f t="shared" si="63"/>
        <v>0</v>
      </c>
      <c r="C153" s="32">
        <f t="shared" si="78"/>
        <v>0</v>
      </c>
      <c r="D153" s="32">
        <f t="shared" si="79"/>
        <v>0</v>
      </c>
      <c r="E153" s="32"/>
      <c r="F153" s="32">
        <f t="shared" si="64"/>
        <v>0</v>
      </c>
      <c r="G153" s="32"/>
      <c r="H153" s="32"/>
      <c r="I153" s="32"/>
      <c r="J153" s="32"/>
      <c r="K153" s="32"/>
      <c r="L153" s="32">
        <f t="shared" si="56"/>
        <v>0</v>
      </c>
      <c r="M153" s="32">
        <f t="shared" si="57"/>
        <v>0</v>
      </c>
      <c r="N153" s="80">
        <v>48549</v>
      </c>
      <c r="O153" s="39">
        <f t="shared" si="58"/>
        <v>0</v>
      </c>
      <c r="P153" s="39">
        <f t="shared" si="54"/>
        <v>0.03</v>
      </c>
      <c r="Q153" s="39">
        <f t="shared" si="65"/>
        <v>0</v>
      </c>
      <c r="R153" s="39">
        <f t="shared" si="68"/>
        <v>0</v>
      </c>
      <c r="S153" s="39">
        <f t="shared" si="74"/>
        <v>0</v>
      </c>
      <c r="T153" s="39">
        <f t="shared" si="72"/>
        <v>0</v>
      </c>
      <c r="U153" s="39">
        <f t="shared" si="75"/>
        <v>0.03</v>
      </c>
      <c r="V153" s="12"/>
      <c r="W153" s="32">
        <f t="shared" si="69"/>
        <v>0</v>
      </c>
      <c r="X153" s="32">
        <f t="shared" si="59"/>
        <v>42000</v>
      </c>
      <c r="Y153" s="32">
        <f t="shared" si="60"/>
        <v>42000</v>
      </c>
      <c r="Z153" s="32">
        <f t="shared" si="61"/>
        <v>42000</v>
      </c>
      <c r="AB153" s="32">
        <f t="shared" si="73"/>
        <v>0</v>
      </c>
      <c r="AC153" s="32">
        <f t="shared" si="66"/>
        <v>0</v>
      </c>
      <c r="AD153" s="32">
        <f t="shared" si="70"/>
        <v>0</v>
      </c>
      <c r="AE153" s="59">
        <f t="shared" si="71"/>
        <v>0</v>
      </c>
      <c r="AF153" s="32">
        <f t="shared" si="76"/>
        <v>0</v>
      </c>
      <c r="AG153" s="40" t="str">
        <f>IF(A153&gt;$D$6,"",SUM($AB$10:AE153)/($Y$10+Y153)*2/A153*12)</f>
        <v/>
      </c>
      <c r="AH153" s="40" t="str">
        <f>IF(A153&gt;$D$6,"",SUM($AF$10:AF153)/($Y$10+Y153)*2/A153*12)</f>
        <v/>
      </c>
      <c r="AI153" s="32">
        <f t="shared" si="77"/>
        <v>0</v>
      </c>
      <c r="AQ153" s="32">
        <f>SUM(AB$10:AB153)</f>
        <v>840418.74910909391</v>
      </c>
      <c r="AR153" s="32">
        <f>SUM(AC$10:AC153)</f>
        <v>-741728.78666842484</v>
      </c>
      <c r="AS153" s="32">
        <f>SUM(AD$10:AD153)</f>
        <v>13860.000000000002</v>
      </c>
      <c r="AT153" s="32">
        <f>SUM(AE$10:AE153)</f>
        <v>176083.75892605007</v>
      </c>
      <c r="AU153" s="32">
        <f>SUM(AF$10:AF153)</f>
        <v>-42000</v>
      </c>
      <c r="AW153" s="32">
        <f t="shared" si="67"/>
        <v>0</v>
      </c>
      <c r="AX153" s="32">
        <f t="shared" si="67"/>
        <v>0</v>
      </c>
      <c r="AY153" s="32">
        <f t="shared" si="62"/>
        <v>0</v>
      </c>
      <c r="AZ153" s="32">
        <f t="shared" si="62"/>
        <v>0</v>
      </c>
      <c r="BA153" s="32">
        <f t="shared" si="62"/>
        <v>42000</v>
      </c>
      <c r="BB153" s="32">
        <f t="shared" si="55"/>
        <v>0</v>
      </c>
      <c r="BC153" s="32"/>
    </row>
    <row r="154" spans="1:55" x14ac:dyDescent="0.25">
      <c r="A154" s="29">
        <v>144</v>
      </c>
      <c r="B154" s="32">
        <f t="shared" si="63"/>
        <v>0</v>
      </c>
      <c r="C154" s="32">
        <f t="shared" si="78"/>
        <v>0</v>
      </c>
      <c r="D154" s="32">
        <f t="shared" si="79"/>
        <v>0</v>
      </c>
      <c r="E154" s="32"/>
      <c r="F154" s="32">
        <f t="shared" si="64"/>
        <v>0</v>
      </c>
      <c r="G154" s="67">
        <f>IF(B154&gt;0,B154*$J$1,0)</f>
        <v>0</v>
      </c>
      <c r="H154" s="32"/>
      <c r="I154" s="32"/>
      <c r="J154" s="32"/>
      <c r="K154" s="32"/>
      <c r="L154" s="32">
        <f t="shared" si="56"/>
        <v>0</v>
      </c>
      <c r="M154" s="32">
        <f t="shared" si="57"/>
        <v>0</v>
      </c>
      <c r="N154" s="80">
        <v>48580</v>
      </c>
      <c r="O154" s="39">
        <f t="shared" si="58"/>
        <v>0</v>
      </c>
      <c r="P154" s="39">
        <f t="shared" si="54"/>
        <v>0.03</v>
      </c>
      <c r="Q154" s="39">
        <f t="shared" si="65"/>
        <v>0</v>
      </c>
      <c r="R154" s="39">
        <f t="shared" si="68"/>
        <v>0</v>
      </c>
      <c r="S154" s="39">
        <f t="shared" si="74"/>
        <v>0</v>
      </c>
      <c r="T154" s="39">
        <f t="shared" si="72"/>
        <v>0</v>
      </c>
      <c r="U154" s="39">
        <f t="shared" si="75"/>
        <v>0.03</v>
      </c>
      <c r="V154" s="12"/>
      <c r="W154" s="32">
        <f t="shared" si="69"/>
        <v>0</v>
      </c>
      <c r="X154" s="32">
        <f t="shared" si="59"/>
        <v>42000</v>
      </c>
      <c r="Y154" s="32">
        <f t="shared" si="60"/>
        <v>42000</v>
      </c>
      <c r="Z154" s="32">
        <f t="shared" si="61"/>
        <v>42000</v>
      </c>
      <c r="AB154" s="32">
        <f t="shared" si="73"/>
        <v>0</v>
      </c>
      <c r="AC154" s="32">
        <f t="shared" si="66"/>
        <v>0</v>
      </c>
      <c r="AD154" s="32">
        <f t="shared" si="70"/>
        <v>0</v>
      </c>
      <c r="AE154" s="59">
        <f t="shared" si="71"/>
        <v>0</v>
      </c>
      <c r="AF154" s="32">
        <f t="shared" si="76"/>
        <v>0</v>
      </c>
      <c r="AG154" s="40" t="str">
        <f>IF(A154&gt;$D$6,"",SUM($AB$10:AE154)/($Y$10+Y154)*2/A154*12)</f>
        <v/>
      </c>
      <c r="AH154" s="40" t="str">
        <f>IF(A154&gt;$D$6,"",SUM($AF$10:AF154)/($Y$10+Y154)*2/A154*12)</f>
        <v/>
      </c>
      <c r="AI154" s="32">
        <f t="shared" si="77"/>
        <v>0</v>
      </c>
      <c r="AQ154" s="32">
        <f>SUM(AB$10:AB154)</f>
        <v>840418.74910909391</v>
      </c>
      <c r="AR154" s="32">
        <f>SUM(AC$10:AC154)</f>
        <v>-741728.78666842484</v>
      </c>
      <c r="AS154" s="32">
        <f>SUM(AD$10:AD154)</f>
        <v>13860.000000000002</v>
      </c>
      <c r="AT154" s="32">
        <f>SUM(AE$10:AE154)</f>
        <v>176083.75892605007</v>
      </c>
      <c r="AU154" s="32">
        <f>SUM(AF$10:AF154)</f>
        <v>-42000</v>
      </c>
      <c r="AW154" s="32">
        <f t="shared" si="67"/>
        <v>0</v>
      </c>
      <c r="AX154" s="32">
        <f t="shared" si="67"/>
        <v>0</v>
      </c>
      <c r="AY154" s="32">
        <f t="shared" si="62"/>
        <v>0</v>
      </c>
      <c r="AZ154" s="32">
        <f t="shared" si="62"/>
        <v>0</v>
      </c>
      <c r="BA154" s="32">
        <f t="shared" si="62"/>
        <v>42000</v>
      </c>
      <c r="BB154" s="32">
        <f t="shared" si="55"/>
        <v>0</v>
      </c>
      <c r="BC154" s="32"/>
    </row>
    <row r="155" spans="1:55" x14ac:dyDescent="0.25">
      <c r="A155" s="29">
        <v>145</v>
      </c>
      <c r="B155" s="32">
        <f t="shared" si="63"/>
        <v>0</v>
      </c>
      <c r="C155" s="32">
        <f t="shared" si="78"/>
        <v>0</v>
      </c>
      <c r="D155" s="32">
        <f t="shared" si="79"/>
        <v>0</v>
      </c>
      <c r="E155" s="32"/>
      <c r="F155" s="32">
        <f t="shared" si="64"/>
        <v>0</v>
      </c>
      <c r="G155" s="32"/>
      <c r="H155" s="32"/>
      <c r="I155" s="32"/>
      <c r="J155" s="32"/>
      <c r="K155" s="32"/>
      <c r="L155" s="32">
        <f t="shared" si="56"/>
        <v>0</v>
      </c>
      <c r="M155" s="32">
        <f t="shared" si="57"/>
        <v>0</v>
      </c>
      <c r="N155" s="80">
        <v>48611</v>
      </c>
      <c r="O155" s="39">
        <f t="shared" si="58"/>
        <v>0</v>
      </c>
      <c r="P155" s="39">
        <f t="shared" si="54"/>
        <v>0.03</v>
      </c>
      <c r="Q155" s="39">
        <f t="shared" si="65"/>
        <v>0</v>
      </c>
      <c r="R155" s="39">
        <f t="shared" si="68"/>
        <v>0</v>
      </c>
      <c r="S155" s="39">
        <f t="shared" si="74"/>
        <v>0</v>
      </c>
      <c r="T155" s="39">
        <f t="shared" si="72"/>
        <v>0</v>
      </c>
      <c r="U155" s="39">
        <f t="shared" si="75"/>
        <v>0.03</v>
      </c>
      <c r="V155" s="12"/>
      <c r="W155" s="32">
        <f t="shared" si="69"/>
        <v>0</v>
      </c>
      <c r="X155" s="32">
        <f t="shared" si="59"/>
        <v>42000</v>
      </c>
      <c r="Y155" s="32">
        <f t="shared" si="60"/>
        <v>42000</v>
      </c>
      <c r="Z155" s="32">
        <f t="shared" si="61"/>
        <v>42000</v>
      </c>
      <c r="AB155" s="32">
        <f t="shared" si="73"/>
        <v>0</v>
      </c>
      <c r="AC155" s="32">
        <f t="shared" si="66"/>
        <v>0</v>
      </c>
      <c r="AD155" s="32">
        <f t="shared" si="70"/>
        <v>0</v>
      </c>
      <c r="AE155" s="59">
        <f t="shared" si="71"/>
        <v>0</v>
      </c>
      <c r="AF155" s="32">
        <f t="shared" si="76"/>
        <v>0</v>
      </c>
      <c r="AG155" s="40" t="str">
        <f>IF(A155&gt;$D$6,"",SUM($AB$10:AE155)/($Y$10+Y155)*2/A155*12)</f>
        <v/>
      </c>
      <c r="AH155" s="40" t="str">
        <f>IF(A155&gt;$D$6,"",SUM($AF$10:AF155)/($Y$10+Y155)*2/A155*12)</f>
        <v/>
      </c>
      <c r="AI155" s="32">
        <f t="shared" si="77"/>
        <v>0</v>
      </c>
      <c r="AQ155" s="32">
        <f>SUM(AB$10:AB155)</f>
        <v>840418.74910909391</v>
      </c>
      <c r="AR155" s="32">
        <f>SUM(AC$10:AC155)</f>
        <v>-741728.78666842484</v>
      </c>
      <c r="AS155" s="32">
        <f>SUM(AD$10:AD155)</f>
        <v>13860.000000000002</v>
      </c>
      <c r="AT155" s="32">
        <f>SUM(AE$10:AE155)</f>
        <v>176083.75892605007</v>
      </c>
      <c r="AU155" s="32">
        <f>SUM(AF$10:AF155)</f>
        <v>-42000</v>
      </c>
      <c r="AW155" s="32">
        <f t="shared" si="67"/>
        <v>0</v>
      </c>
      <c r="AX155" s="32">
        <f t="shared" si="67"/>
        <v>0</v>
      </c>
      <c r="AY155" s="32">
        <f t="shared" si="62"/>
        <v>0</v>
      </c>
      <c r="AZ155" s="32">
        <f t="shared" si="62"/>
        <v>0</v>
      </c>
      <c r="BA155" s="32">
        <f t="shared" si="62"/>
        <v>42000</v>
      </c>
      <c r="BB155" s="32">
        <f t="shared" si="55"/>
        <v>0</v>
      </c>
      <c r="BC155" s="32"/>
    </row>
    <row r="156" spans="1:55" x14ac:dyDescent="0.25">
      <c r="A156" s="29">
        <v>146</v>
      </c>
      <c r="B156" s="32">
        <f t="shared" si="63"/>
        <v>0</v>
      </c>
      <c r="C156" s="32">
        <f t="shared" si="78"/>
        <v>0</v>
      </c>
      <c r="D156" s="32">
        <f t="shared" si="79"/>
        <v>0</v>
      </c>
      <c r="E156" s="32"/>
      <c r="F156" s="32">
        <f t="shared" si="64"/>
        <v>0</v>
      </c>
      <c r="G156" s="32"/>
      <c r="H156" s="32"/>
      <c r="I156" s="32"/>
      <c r="J156" s="32"/>
      <c r="K156" s="32"/>
      <c r="L156" s="32">
        <f t="shared" si="56"/>
        <v>0</v>
      </c>
      <c r="M156" s="32">
        <f t="shared" si="57"/>
        <v>0</v>
      </c>
      <c r="N156" s="80">
        <v>48639</v>
      </c>
      <c r="O156" s="39">
        <f t="shared" si="58"/>
        <v>0</v>
      </c>
      <c r="P156" s="39">
        <f t="shared" si="54"/>
        <v>0.03</v>
      </c>
      <c r="Q156" s="39">
        <f t="shared" si="65"/>
        <v>0</v>
      </c>
      <c r="R156" s="39">
        <f t="shared" si="68"/>
        <v>0</v>
      </c>
      <c r="S156" s="39">
        <f t="shared" si="74"/>
        <v>0</v>
      </c>
      <c r="T156" s="39">
        <f t="shared" si="72"/>
        <v>0</v>
      </c>
      <c r="U156" s="39">
        <f t="shared" si="75"/>
        <v>0.03</v>
      </c>
      <c r="V156" s="12"/>
      <c r="W156" s="32">
        <f t="shared" si="69"/>
        <v>0</v>
      </c>
      <c r="X156" s="32">
        <f t="shared" si="59"/>
        <v>42000</v>
      </c>
      <c r="Y156" s="32">
        <f t="shared" si="60"/>
        <v>42000</v>
      </c>
      <c r="Z156" s="32">
        <f t="shared" si="61"/>
        <v>42000</v>
      </c>
      <c r="AB156" s="32">
        <f t="shared" si="73"/>
        <v>0</v>
      </c>
      <c r="AC156" s="32">
        <f t="shared" si="66"/>
        <v>0</v>
      </c>
      <c r="AD156" s="32">
        <f t="shared" si="70"/>
        <v>0</v>
      </c>
      <c r="AE156" s="59">
        <f t="shared" si="71"/>
        <v>0</v>
      </c>
      <c r="AF156" s="32">
        <f t="shared" si="76"/>
        <v>0</v>
      </c>
      <c r="AG156" s="40" t="str">
        <f>IF(A156&gt;$D$6,"",SUM($AB$10:AE156)/($Y$10+Y156)*2/A156*12)</f>
        <v/>
      </c>
      <c r="AH156" s="40" t="str">
        <f>IF(A156&gt;$D$6,"",SUM($AF$10:AF156)/($Y$10+Y156)*2/A156*12)</f>
        <v/>
      </c>
      <c r="AI156" s="32">
        <f t="shared" si="77"/>
        <v>0</v>
      </c>
      <c r="AQ156" s="32">
        <f>SUM(AB$10:AB156)</f>
        <v>840418.74910909391</v>
      </c>
      <c r="AR156" s="32">
        <f>SUM(AC$10:AC156)</f>
        <v>-741728.78666842484</v>
      </c>
      <c r="AS156" s="32">
        <f>SUM(AD$10:AD156)</f>
        <v>13860.000000000002</v>
      </c>
      <c r="AT156" s="32">
        <f>SUM(AE$10:AE156)</f>
        <v>176083.75892605007</v>
      </c>
      <c r="AU156" s="32">
        <f>SUM(AF$10:AF156)</f>
        <v>-42000</v>
      </c>
      <c r="AW156" s="32">
        <f t="shared" si="67"/>
        <v>0</v>
      </c>
      <c r="AX156" s="32">
        <f t="shared" si="67"/>
        <v>0</v>
      </c>
      <c r="AY156" s="32">
        <f t="shared" si="62"/>
        <v>0</v>
      </c>
      <c r="AZ156" s="32">
        <f t="shared" si="62"/>
        <v>0</v>
      </c>
      <c r="BA156" s="32">
        <f t="shared" si="62"/>
        <v>42000</v>
      </c>
      <c r="BB156" s="32">
        <f t="shared" si="55"/>
        <v>0</v>
      </c>
      <c r="BC156" s="32"/>
    </row>
    <row r="157" spans="1:55" x14ac:dyDescent="0.25">
      <c r="A157" s="29">
        <v>147</v>
      </c>
      <c r="B157" s="32">
        <f t="shared" si="63"/>
        <v>0</v>
      </c>
      <c r="C157" s="32">
        <f t="shared" si="78"/>
        <v>0</v>
      </c>
      <c r="D157" s="32">
        <f t="shared" si="79"/>
        <v>0</v>
      </c>
      <c r="E157" s="32"/>
      <c r="F157" s="32">
        <f t="shared" si="64"/>
        <v>0</v>
      </c>
      <c r="G157" s="32"/>
      <c r="H157" s="32"/>
      <c r="I157" s="32"/>
      <c r="J157" s="32"/>
      <c r="K157" s="32"/>
      <c r="L157" s="32">
        <f t="shared" si="56"/>
        <v>0</v>
      </c>
      <c r="M157" s="32">
        <f t="shared" si="57"/>
        <v>0</v>
      </c>
      <c r="N157" s="80">
        <v>48670</v>
      </c>
      <c r="O157" s="39">
        <f t="shared" si="58"/>
        <v>0</v>
      </c>
      <c r="P157" s="39">
        <f t="shared" si="54"/>
        <v>0.03</v>
      </c>
      <c r="Q157" s="39">
        <f t="shared" si="65"/>
        <v>0</v>
      </c>
      <c r="R157" s="39">
        <f t="shared" si="68"/>
        <v>0</v>
      </c>
      <c r="S157" s="39">
        <f t="shared" si="74"/>
        <v>0</v>
      </c>
      <c r="T157" s="39">
        <f t="shared" si="72"/>
        <v>0</v>
      </c>
      <c r="U157" s="39">
        <f t="shared" si="75"/>
        <v>0.03</v>
      </c>
      <c r="V157" s="12"/>
      <c r="W157" s="32">
        <f t="shared" si="69"/>
        <v>0</v>
      </c>
      <c r="X157" s="32">
        <f t="shared" si="59"/>
        <v>42000</v>
      </c>
      <c r="Y157" s="32">
        <f t="shared" si="60"/>
        <v>42000</v>
      </c>
      <c r="Z157" s="32">
        <f t="shared" si="61"/>
        <v>42000</v>
      </c>
      <c r="AB157" s="32">
        <f t="shared" si="73"/>
        <v>0</v>
      </c>
      <c r="AC157" s="32">
        <f t="shared" si="66"/>
        <v>0</v>
      </c>
      <c r="AD157" s="32">
        <f t="shared" si="70"/>
        <v>0</v>
      </c>
      <c r="AE157" s="59">
        <f t="shared" si="71"/>
        <v>0</v>
      </c>
      <c r="AF157" s="32">
        <f t="shared" si="76"/>
        <v>0</v>
      </c>
      <c r="AG157" s="40" t="str">
        <f>IF(A157&gt;$D$6,"",SUM($AB$10:AE157)/($Y$10+Y157)*2/A157*12)</f>
        <v/>
      </c>
      <c r="AH157" s="40" t="str">
        <f>IF(A157&gt;$D$6,"",SUM($AF$10:AF157)/($Y$10+Y157)*2/A157*12)</f>
        <v/>
      </c>
      <c r="AI157" s="32">
        <f t="shared" si="77"/>
        <v>0</v>
      </c>
      <c r="AQ157" s="32">
        <f>SUM(AB$10:AB157)</f>
        <v>840418.74910909391</v>
      </c>
      <c r="AR157" s="32">
        <f>SUM(AC$10:AC157)</f>
        <v>-741728.78666842484</v>
      </c>
      <c r="AS157" s="32">
        <f>SUM(AD$10:AD157)</f>
        <v>13860.000000000002</v>
      </c>
      <c r="AT157" s="32">
        <f>SUM(AE$10:AE157)</f>
        <v>176083.75892605007</v>
      </c>
      <c r="AU157" s="32">
        <f>SUM(AF$10:AF157)</f>
        <v>-42000</v>
      </c>
      <c r="AW157" s="32">
        <f t="shared" si="67"/>
        <v>0</v>
      </c>
      <c r="AX157" s="32">
        <f t="shared" si="67"/>
        <v>0</v>
      </c>
      <c r="AY157" s="32">
        <f t="shared" si="62"/>
        <v>0</v>
      </c>
      <c r="AZ157" s="32">
        <f t="shared" si="62"/>
        <v>0</v>
      </c>
      <c r="BA157" s="32">
        <f t="shared" si="62"/>
        <v>42000</v>
      </c>
      <c r="BB157" s="32">
        <f t="shared" si="55"/>
        <v>0</v>
      </c>
      <c r="BC157" s="32"/>
    </row>
    <row r="158" spans="1:55" x14ac:dyDescent="0.25">
      <c r="A158" s="29">
        <v>148</v>
      </c>
      <c r="B158" s="32">
        <f t="shared" si="63"/>
        <v>0</v>
      </c>
      <c r="C158" s="32">
        <f t="shared" si="78"/>
        <v>0</v>
      </c>
      <c r="D158" s="32">
        <f t="shared" si="79"/>
        <v>0</v>
      </c>
      <c r="E158" s="32"/>
      <c r="F158" s="32">
        <f t="shared" si="64"/>
        <v>0</v>
      </c>
      <c r="G158" s="32"/>
      <c r="H158" s="32"/>
      <c r="I158" s="32"/>
      <c r="J158" s="32"/>
      <c r="K158" s="32"/>
      <c r="L158" s="32">
        <f t="shared" si="56"/>
        <v>0</v>
      </c>
      <c r="M158" s="32">
        <f t="shared" si="57"/>
        <v>0</v>
      </c>
      <c r="N158" s="80">
        <v>48700</v>
      </c>
      <c r="O158" s="39">
        <f t="shared" si="58"/>
        <v>0</v>
      </c>
      <c r="P158" s="39">
        <f t="shared" si="54"/>
        <v>0.03</v>
      </c>
      <c r="Q158" s="39">
        <f t="shared" si="65"/>
        <v>0</v>
      </c>
      <c r="R158" s="39">
        <f t="shared" si="68"/>
        <v>0</v>
      </c>
      <c r="S158" s="39">
        <f t="shared" si="74"/>
        <v>0</v>
      </c>
      <c r="T158" s="39">
        <f t="shared" si="72"/>
        <v>0</v>
      </c>
      <c r="U158" s="39">
        <f t="shared" si="75"/>
        <v>0.03</v>
      </c>
      <c r="V158" s="12"/>
      <c r="W158" s="32">
        <f t="shared" si="69"/>
        <v>0</v>
      </c>
      <c r="X158" s="32">
        <f t="shared" si="59"/>
        <v>42000</v>
      </c>
      <c r="Y158" s="32">
        <f t="shared" si="60"/>
        <v>42000</v>
      </c>
      <c r="Z158" s="32">
        <f t="shared" si="61"/>
        <v>42000</v>
      </c>
      <c r="AB158" s="32">
        <f t="shared" si="73"/>
        <v>0</v>
      </c>
      <c r="AC158" s="32">
        <f t="shared" si="66"/>
        <v>0</v>
      </c>
      <c r="AD158" s="32">
        <f t="shared" si="70"/>
        <v>0</v>
      </c>
      <c r="AE158" s="59">
        <f t="shared" si="71"/>
        <v>0</v>
      </c>
      <c r="AF158" s="32">
        <f t="shared" si="76"/>
        <v>0</v>
      </c>
      <c r="AG158" s="40" t="str">
        <f>IF(A158&gt;$D$6,"",SUM($AB$10:AE158)/($Y$10+Y158)*2/A158*12)</f>
        <v/>
      </c>
      <c r="AH158" s="40" t="str">
        <f>IF(A158&gt;$D$6,"",SUM($AF$10:AF158)/($Y$10+Y158)*2/A158*12)</f>
        <v/>
      </c>
      <c r="AI158" s="32">
        <f t="shared" si="77"/>
        <v>0</v>
      </c>
      <c r="AQ158" s="32">
        <f>SUM(AB$10:AB158)</f>
        <v>840418.74910909391</v>
      </c>
      <c r="AR158" s="32">
        <f>SUM(AC$10:AC158)</f>
        <v>-741728.78666842484</v>
      </c>
      <c r="AS158" s="32">
        <f>SUM(AD$10:AD158)</f>
        <v>13860.000000000002</v>
      </c>
      <c r="AT158" s="32">
        <f>SUM(AE$10:AE158)</f>
        <v>176083.75892605007</v>
      </c>
      <c r="AU158" s="32">
        <f>SUM(AF$10:AF158)</f>
        <v>-42000</v>
      </c>
      <c r="AW158" s="32">
        <f t="shared" si="67"/>
        <v>0</v>
      </c>
      <c r="AX158" s="32">
        <f t="shared" si="67"/>
        <v>0</v>
      </c>
      <c r="AY158" s="32">
        <f t="shared" si="62"/>
        <v>0</v>
      </c>
      <c r="AZ158" s="32">
        <f t="shared" si="62"/>
        <v>0</v>
      </c>
      <c r="BA158" s="32">
        <f t="shared" si="62"/>
        <v>42000</v>
      </c>
      <c r="BB158" s="32">
        <f t="shared" si="55"/>
        <v>0</v>
      </c>
      <c r="BC158" s="32"/>
    </row>
    <row r="159" spans="1:55" x14ac:dyDescent="0.25">
      <c r="A159" s="29">
        <v>149</v>
      </c>
      <c r="B159" s="32">
        <f t="shared" si="63"/>
        <v>0</v>
      </c>
      <c r="C159" s="32">
        <f t="shared" si="78"/>
        <v>0</v>
      </c>
      <c r="D159" s="32">
        <f t="shared" si="79"/>
        <v>0</v>
      </c>
      <c r="E159" s="32"/>
      <c r="F159" s="32">
        <f t="shared" si="64"/>
        <v>0</v>
      </c>
      <c r="G159" s="32"/>
      <c r="H159" s="32"/>
      <c r="I159" s="32"/>
      <c r="J159" s="32"/>
      <c r="K159" s="32"/>
      <c r="L159" s="32">
        <f t="shared" si="56"/>
        <v>0</v>
      </c>
      <c r="M159" s="32">
        <f t="shared" si="57"/>
        <v>0</v>
      </c>
      <c r="N159" s="80">
        <v>48731</v>
      </c>
      <c r="O159" s="39">
        <f t="shared" si="58"/>
        <v>0</v>
      </c>
      <c r="P159" s="39">
        <f t="shared" si="54"/>
        <v>0.03</v>
      </c>
      <c r="Q159" s="39">
        <f t="shared" si="65"/>
        <v>0</v>
      </c>
      <c r="R159" s="39">
        <f t="shared" si="68"/>
        <v>0</v>
      </c>
      <c r="S159" s="39">
        <f t="shared" si="74"/>
        <v>0</v>
      </c>
      <c r="T159" s="39">
        <f t="shared" si="72"/>
        <v>0</v>
      </c>
      <c r="U159" s="39">
        <f t="shared" si="75"/>
        <v>0.03</v>
      </c>
      <c r="V159" s="12"/>
      <c r="W159" s="32">
        <f t="shared" si="69"/>
        <v>0</v>
      </c>
      <c r="X159" s="32">
        <f t="shared" si="59"/>
        <v>42000</v>
      </c>
      <c r="Y159" s="32">
        <f t="shared" si="60"/>
        <v>42000</v>
      </c>
      <c r="Z159" s="32">
        <f t="shared" si="61"/>
        <v>42000</v>
      </c>
      <c r="AB159" s="32">
        <f t="shared" si="73"/>
        <v>0</v>
      </c>
      <c r="AC159" s="32">
        <f t="shared" si="66"/>
        <v>0</v>
      </c>
      <c r="AD159" s="32">
        <f t="shared" si="70"/>
        <v>0</v>
      </c>
      <c r="AE159" s="59">
        <f t="shared" si="71"/>
        <v>0</v>
      </c>
      <c r="AF159" s="32">
        <f t="shared" si="76"/>
        <v>0</v>
      </c>
      <c r="AG159" s="40" t="str">
        <f>IF(A159&gt;$D$6,"",SUM($AB$10:AE159)/($Y$10+Y159)*2/A159*12)</f>
        <v/>
      </c>
      <c r="AH159" s="40" t="str">
        <f>IF(A159&gt;$D$6,"",SUM($AF$10:AF159)/($Y$10+Y159)*2/A159*12)</f>
        <v/>
      </c>
      <c r="AI159" s="32">
        <f t="shared" si="77"/>
        <v>0</v>
      </c>
      <c r="AQ159" s="32">
        <f>SUM(AB$10:AB159)</f>
        <v>840418.74910909391</v>
      </c>
      <c r="AR159" s="32">
        <f>SUM(AC$10:AC159)</f>
        <v>-741728.78666842484</v>
      </c>
      <c r="AS159" s="32">
        <f>SUM(AD$10:AD159)</f>
        <v>13860.000000000002</v>
      </c>
      <c r="AT159" s="32">
        <f>SUM(AE$10:AE159)</f>
        <v>176083.75892605007</v>
      </c>
      <c r="AU159" s="32">
        <f>SUM(AF$10:AF159)</f>
        <v>-42000</v>
      </c>
      <c r="AW159" s="32">
        <f t="shared" si="67"/>
        <v>0</v>
      </c>
      <c r="AX159" s="32">
        <f t="shared" si="67"/>
        <v>0</v>
      </c>
      <c r="AY159" s="32">
        <f t="shared" si="62"/>
        <v>0</v>
      </c>
      <c r="AZ159" s="32">
        <f t="shared" si="62"/>
        <v>0</v>
      </c>
      <c r="BA159" s="32">
        <f t="shared" si="62"/>
        <v>42000</v>
      </c>
      <c r="BB159" s="32">
        <f t="shared" si="55"/>
        <v>0</v>
      </c>
      <c r="BC159" s="32"/>
    </row>
    <row r="160" spans="1:55" x14ac:dyDescent="0.25">
      <c r="A160" s="29">
        <v>150</v>
      </c>
      <c r="B160" s="32">
        <f t="shared" si="63"/>
        <v>0</v>
      </c>
      <c r="C160" s="32">
        <f t="shared" si="78"/>
        <v>0</v>
      </c>
      <c r="D160" s="32">
        <f t="shared" si="79"/>
        <v>0</v>
      </c>
      <c r="E160" s="32"/>
      <c r="F160" s="32">
        <f t="shared" si="64"/>
        <v>0</v>
      </c>
      <c r="G160" s="45"/>
      <c r="H160" s="32"/>
      <c r="I160" s="32"/>
      <c r="J160" s="32"/>
      <c r="K160" s="32"/>
      <c r="L160" s="32">
        <f t="shared" si="56"/>
        <v>0</v>
      </c>
      <c r="M160" s="32">
        <f t="shared" si="57"/>
        <v>0</v>
      </c>
      <c r="N160" s="80">
        <v>48761</v>
      </c>
      <c r="O160" s="39">
        <f t="shared" si="58"/>
        <v>0</v>
      </c>
      <c r="P160" s="39">
        <f t="shared" si="54"/>
        <v>0.03</v>
      </c>
      <c r="Q160" s="39">
        <f t="shared" si="65"/>
        <v>0</v>
      </c>
      <c r="R160" s="39">
        <f t="shared" si="68"/>
        <v>0</v>
      </c>
      <c r="S160" s="39">
        <f t="shared" si="74"/>
        <v>0</v>
      </c>
      <c r="T160" s="39">
        <f t="shared" si="72"/>
        <v>0</v>
      </c>
      <c r="U160" s="39">
        <f t="shared" si="75"/>
        <v>0.03</v>
      </c>
      <c r="V160" s="12"/>
      <c r="W160" s="32">
        <f t="shared" si="69"/>
        <v>0</v>
      </c>
      <c r="X160" s="32">
        <f t="shared" si="59"/>
        <v>42000</v>
      </c>
      <c r="Y160" s="32">
        <f t="shared" si="60"/>
        <v>42000</v>
      </c>
      <c r="Z160" s="32">
        <f t="shared" si="61"/>
        <v>42000</v>
      </c>
      <c r="AB160" s="32">
        <f t="shared" si="73"/>
        <v>0</v>
      </c>
      <c r="AC160" s="32">
        <f t="shared" si="66"/>
        <v>0</v>
      </c>
      <c r="AD160" s="32">
        <f t="shared" si="70"/>
        <v>0</v>
      </c>
      <c r="AE160" s="59">
        <f t="shared" si="71"/>
        <v>0</v>
      </c>
      <c r="AF160" s="32">
        <f t="shared" si="76"/>
        <v>0</v>
      </c>
      <c r="AG160" s="40" t="str">
        <f>IF(A160&gt;$D$6,"",SUM($AB$10:AE160)/($Y$10+Y160)*2/A160*12)</f>
        <v/>
      </c>
      <c r="AH160" s="40" t="str">
        <f>IF(A160&gt;$D$6,"",SUM($AF$10:AF160)/($Y$10+Y160)*2/A160*12)</f>
        <v/>
      </c>
      <c r="AI160" s="32">
        <f t="shared" si="77"/>
        <v>0</v>
      </c>
      <c r="AQ160" s="32">
        <f>SUM(AB$10:AB160)</f>
        <v>840418.74910909391</v>
      </c>
      <c r="AR160" s="32">
        <f>SUM(AC$10:AC160)</f>
        <v>-741728.78666842484</v>
      </c>
      <c r="AS160" s="32">
        <f>SUM(AD$10:AD160)</f>
        <v>13860.000000000002</v>
      </c>
      <c r="AT160" s="32">
        <f>SUM(AE$10:AE160)</f>
        <v>176083.75892605007</v>
      </c>
      <c r="AU160" s="32">
        <f>SUM(AF$10:AF160)</f>
        <v>-42000</v>
      </c>
      <c r="AW160" s="32">
        <f t="shared" si="67"/>
        <v>0</v>
      </c>
      <c r="AX160" s="32">
        <f t="shared" si="67"/>
        <v>0</v>
      </c>
      <c r="AY160" s="32">
        <f t="shared" si="62"/>
        <v>0</v>
      </c>
      <c r="AZ160" s="32">
        <f t="shared" si="62"/>
        <v>0</v>
      </c>
      <c r="BA160" s="32">
        <f t="shared" si="62"/>
        <v>42000</v>
      </c>
      <c r="BB160" s="32">
        <f t="shared" si="55"/>
        <v>0</v>
      </c>
      <c r="BC160" s="32"/>
    </row>
    <row r="161" spans="1:55" x14ac:dyDescent="0.25">
      <c r="A161" s="29">
        <v>151</v>
      </c>
      <c r="B161" s="32">
        <f t="shared" si="63"/>
        <v>0</v>
      </c>
      <c r="C161" s="32">
        <f t="shared" si="78"/>
        <v>0</v>
      </c>
      <c r="D161" s="32">
        <f t="shared" si="79"/>
        <v>0</v>
      </c>
      <c r="E161" s="32"/>
      <c r="F161" s="32">
        <f t="shared" si="64"/>
        <v>0</v>
      </c>
      <c r="G161" s="32"/>
      <c r="H161" s="32"/>
      <c r="I161" s="32"/>
      <c r="J161" s="32"/>
      <c r="K161" s="32"/>
      <c r="L161" s="32">
        <f t="shared" si="56"/>
        <v>0</v>
      </c>
      <c r="M161" s="32">
        <f t="shared" si="57"/>
        <v>0</v>
      </c>
      <c r="N161" s="80">
        <v>48792</v>
      </c>
      <c r="O161" s="39">
        <f t="shared" si="58"/>
        <v>0</v>
      </c>
      <c r="P161" s="39">
        <f t="shared" si="54"/>
        <v>0.03</v>
      </c>
      <c r="Q161" s="39">
        <f t="shared" si="65"/>
        <v>0</v>
      </c>
      <c r="R161" s="39">
        <f t="shared" si="68"/>
        <v>0</v>
      </c>
      <c r="S161" s="39">
        <f t="shared" si="74"/>
        <v>0</v>
      </c>
      <c r="T161" s="39">
        <f t="shared" si="72"/>
        <v>0</v>
      </c>
      <c r="U161" s="39">
        <f t="shared" si="75"/>
        <v>0.03</v>
      </c>
      <c r="V161" s="12"/>
      <c r="W161" s="32">
        <f t="shared" si="69"/>
        <v>0</v>
      </c>
      <c r="X161" s="32">
        <f t="shared" si="59"/>
        <v>42000</v>
      </c>
      <c r="Y161" s="32">
        <f t="shared" si="60"/>
        <v>42000</v>
      </c>
      <c r="Z161" s="32">
        <f t="shared" si="61"/>
        <v>42000</v>
      </c>
      <c r="AB161" s="32">
        <f t="shared" si="73"/>
        <v>0</v>
      </c>
      <c r="AC161" s="32">
        <f t="shared" si="66"/>
        <v>0</v>
      </c>
      <c r="AD161" s="32">
        <f t="shared" si="70"/>
        <v>0</v>
      </c>
      <c r="AE161" s="59">
        <f t="shared" si="71"/>
        <v>0</v>
      </c>
      <c r="AF161" s="32">
        <f t="shared" si="76"/>
        <v>0</v>
      </c>
      <c r="AG161" s="40" t="str">
        <f>IF(A161&gt;$D$6,"",SUM($AB$10:AE161)/($Y$10+Y161)*2/A161*12)</f>
        <v/>
      </c>
      <c r="AH161" s="40" t="str">
        <f>IF(A161&gt;$D$6,"",SUM($AF$10:AF161)/($Y$10+Y161)*2/A161*12)</f>
        <v/>
      </c>
      <c r="AI161" s="32">
        <f t="shared" si="77"/>
        <v>0</v>
      </c>
      <c r="AQ161" s="32">
        <f>SUM(AB$10:AB161)</f>
        <v>840418.74910909391</v>
      </c>
      <c r="AR161" s="32">
        <f>SUM(AC$10:AC161)</f>
        <v>-741728.78666842484</v>
      </c>
      <c r="AS161" s="32">
        <f>SUM(AD$10:AD161)</f>
        <v>13860.000000000002</v>
      </c>
      <c r="AT161" s="32">
        <f>SUM(AE$10:AE161)</f>
        <v>176083.75892605007</v>
      </c>
      <c r="AU161" s="32">
        <f>SUM(AF$10:AF161)</f>
        <v>-42000</v>
      </c>
      <c r="AW161" s="32">
        <f t="shared" si="67"/>
        <v>0</v>
      </c>
      <c r="AX161" s="32">
        <f t="shared" si="67"/>
        <v>0</v>
      </c>
      <c r="AY161" s="32">
        <f t="shared" si="62"/>
        <v>0</v>
      </c>
      <c r="AZ161" s="32">
        <f t="shared" si="62"/>
        <v>0</v>
      </c>
      <c r="BA161" s="32">
        <f t="shared" si="62"/>
        <v>42000</v>
      </c>
      <c r="BB161" s="32">
        <f t="shared" si="55"/>
        <v>0</v>
      </c>
      <c r="BC161" s="32"/>
    </row>
    <row r="162" spans="1:55" x14ac:dyDescent="0.25">
      <c r="A162" s="29">
        <v>152</v>
      </c>
      <c r="B162" s="32">
        <f t="shared" si="63"/>
        <v>0</v>
      </c>
      <c r="C162" s="32">
        <f t="shared" si="78"/>
        <v>0</v>
      </c>
      <c r="D162" s="32">
        <f t="shared" si="79"/>
        <v>0</v>
      </c>
      <c r="E162" s="32"/>
      <c r="F162" s="32">
        <f t="shared" si="64"/>
        <v>0</v>
      </c>
      <c r="G162" s="32"/>
      <c r="H162" s="32"/>
      <c r="I162" s="32"/>
      <c r="J162" s="32"/>
      <c r="K162" s="32"/>
      <c r="L162" s="32">
        <f t="shared" si="56"/>
        <v>0</v>
      </c>
      <c r="M162" s="32">
        <f t="shared" si="57"/>
        <v>0</v>
      </c>
      <c r="N162" s="80">
        <v>48823</v>
      </c>
      <c r="O162" s="39">
        <f t="shared" si="58"/>
        <v>0</v>
      </c>
      <c r="P162" s="39">
        <f t="shared" si="54"/>
        <v>0.03</v>
      </c>
      <c r="Q162" s="39">
        <f t="shared" si="65"/>
        <v>0</v>
      </c>
      <c r="R162" s="39">
        <f t="shared" si="68"/>
        <v>0</v>
      </c>
      <c r="S162" s="39">
        <f t="shared" si="74"/>
        <v>0</v>
      </c>
      <c r="T162" s="39">
        <f t="shared" si="72"/>
        <v>0</v>
      </c>
      <c r="U162" s="39">
        <f t="shared" si="75"/>
        <v>0.03</v>
      </c>
      <c r="V162" s="12"/>
      <c r="W162" s="32">
        <f t="shared" si="69"/>
        <v>0</v>
      </c>
      <c r="X162" s="32">
        <f t="shared" si="59"/>
        <v>42000</v>
      </c>
      <c r="Y162" s="32">
        <f t="shared" si="60"/>
        <v>42000</v>
      </c>
      <c r="Z162" s="32">
        <f t="shared" si="61"/>
        <v>42000</v>
      </c>
      <c r="AB162" s="32">
        <f t="shared" si="73"/>
        <v>0</v>
      </c>
      <c r="AC162" s="32">
        <f t="shared" si="66"/>
        <v>0</v>
      </c>
      <c r="AD162" s="32">
        <f t="shared" si="70"/>
        <v>0</v>
      </c>
      <c r="AE162" s="59">
        <f t="shared" si="71"/>
        <v>0</v>
      </c>
      <c r="AF162" s="32">
        <f t="shared" si="76"/>
        <v>0</v>
      </c>
      <c r="AG162" s="40" t="str">
        <f>IF(A162&gt;$D$6,"",SUM($AB$10:AE162)/($Y$10+Y162)*2/A162*12)</f>
        <v/>
      </c>
      <c r="AH162" s="40" t="str">
        <f>IF(A162&gt;$D$6,"",SUM($AF$10:AF162)/($Y$10+Y162)*2/A162*12)</f>
        <v/>
      </c>
      <c r="AI162" s="32">
        <f t="shared" si="77"/>
        <v>0</v>
      </c>
      <c r="AQ162" s="32">
        <f>SUM(AB$10:AB162)</f>
        <v>840418.74910909391</v>
      </c>
      <c r="AR162" s="32">
        <f>SUM(AC$10:AC162)</f>
        <v>-741728.78666842484</v>
      </c>
      <c r="AS162" s="32">
        <f>SUM(AD$10:AD162)</f>
        <v>13860.000000000002</v>
      </c>
      <c r="AT162" s="32">
        <f>SUM(AE$10:AE162)</f>
        <v>176083.75892605007</v>
      </c>
      <c r="AU162" s="32">
        <f>SUM(AF$10:AF162)</f>
        <v>-42000</v>
      </c>
      <c r="AW162" s="32">
        <f t="shared" si="67"/>
        <v>0</v>
      </c>
      <c r="AX162" s="32">
        <f t="shared" si="67"/>
        <v>0</v>
      </c>
      <c r="AY162" s="32">
        <f t="shared" si="62"/>
        <v>0</v>
      </c>
      <c r="AZ162" s="32">
        <f t="shared" si="62"/>
        <v>0</v>
      </c>
      <c r="BA162" s="32">
        <f t="shared" si="62"/>
        <v>42000</v>
      </c>
      <c r="BB162" s="32">
        <f t="shared" si="55"/>
        <v>0</v>
      </c>
      <c r="BC162" s="32"/>
    </row>
    <row r="163" spans="1:55" x14ac:dyDescent="0.25">
      <c r="A163" s="29">
        <v>153</v>
      </c>
      <c r="B163" s="32">
        <f t="shared" si="63"/>
        <v>0</v>
      </c>
      <c r="C163" s="32">
        <f t="shared" si="78"/>
        <v>0</v>
      </c>
      <c r="D163" s="32">
        <f t="shared" si="79"/>
        <v>0</v>
      </c>
      <c r="E163" s="32"/>
      <c r="F163" s="32">
        <f t="shared" si="64"/>
        <v>0</v>
      </c>
      <c r="G163" s="32"/>
      <c r="H163" s="32"/>
      <c r="I163" s="32"/>
      <c r="J163" s="32"/>
      <c r="K163" s="32"/>
      <c r="L163" s="32">
        <f t="shared" si="56"/>
        <v>0</v>
      </c>
      <c r="M163" s="32">
        <f t="shared" si="57"/>
        <v>0</v>
      </c>
      <c r="N163" s="80">
        <v>48853</v>
      </c>
      <c r="O163" s="39">
        <f t="shared" si="58"/>
        <v>0</v>
      </c>
      <c r="P163" s="39">
        <f t="shared" si="54"/>
        <v>0.03</v>
      </c>
      <c r="Q163" s="39">
        <f t="shared" si="65"/>
        <v>0</v>
      </c>
      <c r="R163" s="39">
        <f t="shared" si="68"/>
        <v>0</v>
      </c>
      <c r="S163" s="39">
        <f t="shared" si="74"/>
        <v>0</v>
      </c>
      <c r="T163" s="39">
        <f t="shared" si="72"/>
        <v>0</v>
      </c>
      <c r="U163" s="39">
        <f t="shared" si="75"/>
        <v>0.03</v>
      </c>
      <c r="V163" s="12"/>
      <c r="W163" s="32">
        <f t="shared" si="69"/>
        <v>0</v>
      </c>
      <c r="X163" s="32">
        <f t="shared" si="59"/>
        <v>42000</v>
      </c>
      <c r="Y163" s="32">
        <f t="shared" si="60"/>
        <v>42000</v>
      </c>
      <c r="Z163" s="32">
        <f t="shared" si="61"/>
        <v>42000</v>
      </c>
      <c r="AB163" s="32">
        <f t="shared" si="73"/>
        <v>0</v>
      </c>
      <c r="AC163" s="32">
        <f t="shared" si="66"/>
        <v>0</v>
      </c>
      <c r="AD163" s="32">
        <f t="shared" si="70"/>
        <v>0</v>
      </c>
      <c r="AE163" s="59">
        <f t="shared" si="71"/>
        <v>0</v>
      </c>
      <c r="AF163" s="32">
        <f t="shared" si="76"/>
        <v>0</v>
      </c>
      <c r="AG163" s="40" t="str">
        <f>IF(A163&gt;$D$6,"",SUM($AB$10:AE163)/($Y$10+Y163)*2/A163*12)</f>
        <v/>
      </c>
      <c r="AH163" s="40" t="str">
        <f>IF(A163&gt;$D$6,"",SUM($AF$10:AF163)/($Y$10+Y163)*2/A163*12)</f>
        <v/>
      </c>
      <c r="AI163" s="32">
        <f t="shared" si="77"/>
        <v>0</v>
      </c>
      <c r="AQ163" s="32">
        <f>SUM(AB$10:AB163)</f>
        <v>840418.74910909391</v>
      </c>
      <c r="AR163" s="32">
        <f>SUM(AC$10:AC163)</f>
        <v>-741728.78666842484</v>
      </c>
      <c r="AS163" s="32">
        <f>SUM(AD$10:AD163)</f>
        <v>13860.000000000002</v>
      </c>
      <c r="AT163" s="32">
        <f>SUM(AE$10:AE163)</f>
        <v>176083.75892605007</v>
      </c>
      <c r="AU163" s="32">
        <f>SUM(AF$10:AF163)</f>
        <v>-42000</v>
      </c>
      <c r="AW163" s="32">
        <f t="shared" si="67"/>
        <v>0</v>
      </c>
      <c r="AX163" s="32">
        <f t="shared" si="67"/>
        <v>0</v>
      </c>
      <c r="AY163" s="32">
        <f t="shared" si="62"/>
        <v>0</v>
      </c>
      <c r="AZ163" s="32">
        <f t="shared" si="62"/>
        <v>0</v>
      </c>
      <c r="BA163" s="32">
        <f t="shared" si="62"/>
        <v>42000</v>
      </c>
      <c r="BB163" s="32">
        <f t="shared" si="55"/>
        <v>0</v>
      </c>
      <c r="BC163" s="32"/>
    </row>
    <row r="164" spans="1:55" x14ac:dyDescent="0.25">
      <c r="A164" s="29">
        <v>154</v>
      </c>
      <c r="B164" s="32">
        <f t="shared" si="63"/>
        <v>0</v>
      </c>
      <c r="C164" s="32">
        <f t="shared" si="78"/>
        <v>0</v>
      </c>
      <c r="D164" s="32">
        <f t="shared" si="79"/>
        <v>0</v>
      </c>
      <c r="E164" s="32"/>
      <c r="F164" s="32">
        <f t="shared" si="64"/>
        <v>0</v>
      </c>
      <c r="G164" s="32"/>
      <c r="H164" s="32"/>
      <c r="I164" s="32"/>
      <c r="J164" s="32"/>
      <c r="K164" s="32"/>
      <c r="L164" s="32">
        <f t="shared" si="56"/>
        <v>0</v>
      </c>
      <c r="M164" s="32">
        <f t="shared" si="57"/>
        <v>0</v>
      </c>
      <c r="N164" s="80">
        <v>48884</v>
      </c>
      <c r="O164" s="39">
        <f t="shared" si="58"/>
        <v>0</v>
      </c>
      <c r="P164" s="39">
        <f t="shared" si="54"/>
        <v>0.03</v>
      </c>
      <c r="Q164" s="39">
        <f t="shared" si="65"/>
        <v>0</v>
      </c>
      <c r="R164" s="39">
        <f t="shared" si="68"/>
        <v>0</v>
      </c>
      <c r="S164" s="39">
        <f t="shared" si="74"/>
        <v>0</v>
      </c>
      <c r="T164" s="39">
        <f t="shared" si="72"/>
        <v>0</v>
      </c>
      <c r="U164" s="39">
        <f t="shared" si="75"/>
        <v>0.03</v>
      </c>
      <c r="V164" s="12"/>
      <c r="W164" s="32">
        <f t="shared" si="69"/>
        <v>0</v>
      </c>
      <c r="X164" s="32">
        <f t="shared" si="59"/>
        <v>42000</v>
      </c>
      <c r="Y164" s="32">
        <f t="shared" si="60"/>
        <v>42000</v>
      </c>
      <c r="Z164" s="32">
        <f t="shared" si="61"/>
        <v>42000</v>
      </c>
      <c r="AB164" s="32">
        <f t="shared" si="73"/>
        <v>0</v>
      </c>
      <c r="AC164" s="32">
        <f t="shared" si="66"/>
        <v>0</v>
      </c>
      <c r="AD164" s="32">
        <f t="shared" si="70"/>
        <v>0</v>
      </c>
      <c r="AE164" s="59">
        <f t="shared" si="71"/>
        <v>0</v>
      </c>
      <c r="AF164" s="32">
        <f t="shared" si="76"/>
        <v>0</v>
      </c>
      <c r="AG164" s="40" t="str">
        <f>IF(A164&gt;$D$6,"",SUM($AB$10:AE164)/($Y$10+Y164)*2/A164*12)</f>
        <v/>
      </c>
      <c r="AH164" s="40" t="str">
        <f>IF(A164&gt;$D$6,"",SUM($AF$10:AF164)/($Y$10+Y164)*2/A164*12)</f>
        <v/>
      </c>
      <c r="AI164" s="32">
        <f t="shared" si="77"/>
        <v>0</v>
      </c>
      <c r="AQ164" s="32">
        <f>SUM(AB$10:AB164)</f>
        <v>840418.74910909391</v>
      </c>
      <c r="AR164" s="32">
        <f>SUM(AC$10:AC164)</f>
        <v>-741728.78666842484</v>
      </c>
      <c r="AS164" s="32">
        <f>SUM(AD$10:AD164)</f>
        <v>13860.000000000002</v>
      </c>
      <c r="AT164" s="32">
        <f>SUM(AE$10:AE164)</f>
        <v>176083.75892605007</v>
      </c>
      <c r="AU164" s="32">
        <f>SUM(AF$10:AF164)</f>
        <v>-42000</v>
      </c>
      <c r="AW164" s="32">
        <f t="shared" si="67"/>
        <v>0</v>
      </c>
      <c r="AX164" s="32">
        <f t="shared" si="67"/>
        <v>0</v>
      </c>
      <c r="AY164" s="32">
        <f t="shared" si="62"/>
        <v>0</v>
      </c>
      <c r="AZ164" s="32">
        <f t="shared" si="62"/>
        <v>0</v>
      </c>
      <c r="BA164" s="32">
        <f t="shared" si="62"/>
        <v>42000</v>
      </c>
      <c r="BB164" s="32">
        <f t="shared" si="55"/>
        <v>0</v>
      </c>
      <c r="BC164" s="32"/>
    </row>
    <row r="165" spans="1:55" x14ac:dyDescent="0.25">
      <c r="A165" s="29">
        <v>155</v>
      </c>
      <c r="B165" s="32">
        <f t="shared" si="63"/>
        <v>0</v>
      </c>
      <c r="C165" s="32">
        <f t="shared" si="78"/>
        <v>0</v>
      </c>
      <c r="D165" s="32">
        <f t="shared" si="79"/>
        <v>0</v>
      </c>
      <c r="E165" s="32"/>
      <c r="F165" s="32">
        <f t="shared" si="64"/>
        <v>0</v>
      </c>
      <c r="G165" s="32"/>
      <c r="H165" s="32"/>
      <c r="I165" s="32"/>
      <c r="J165" s="32"/>
      <c r="K165" s="32"/>
      <c r="L165" s="32">
        <f t="shared" si="56"/>
        <v>0</v>
      </c>
      <c r="M165" s="32">
        <f t="shared" si="57"/>
        <v>0</v>
      </c>
      <c r="N165" s="80">
        <v>48914</v>
      </c>
      <c r="O165" s="39">
        <f t="shared" si="58"/>
        <v>0</v>
      </c>
      <c r="P165" s="39">
        <f t="shared" si="54"/>
        <v>0.03</v>
      </c>
      <c r="Q165" s="39">
        <f t="shared" si="65"/>
        <v>0</v>
      </c>
      <c r="R165" s="39">
        <f t="shared" si="68"/>
        <v>0</v>
      </c>
      <c r="S165" s="39">
        <f t="shared" si="74"/>
        <v>0</v>
      </c>
      <c r="T165" s="39">
        <f t="shared" si="72"/>
        <v>0</v>
      </c>
      <c r="U165" s="39">
        <f t="shared" si="75"/>
        <v>0.03</v>
      </c>
      <c r="V165" s="12"/>
      <c r="W165" s="32">
        <f t="shared" si="69"/>
        <v>0</v>
      </c>
      <c r="X165" s="32">
        <f t="shared" si="59"/>
        <v>42000</v>
      </c>
      <c r="Y165" s="32">
        <f t="shared" si="60"/>
        <v>42000</v>
      </c>
      <c r="Z165" s="32">
        <f t="shared" si="61"/>
        <v>42000</v>
      </c>
      <c r="AB165" s="32">
        <f t="shared" si="73"/>
        <v>0</v>
      </c>
      <c r="AC165" s="32">
        <f t="shared" si="66"/>
        <v>0</v>
      </c>
      <c r="AD165" s="32">
        <f t="shared" si="70"/>
        <v>0</v>
      </c>
      <c r="AE165" s="59">
        <f t="shared" si="71"/>
        <v>0</v>
      </c>
      <c r="AF165" s="32">
        <f t="shared" si="76"/>
        <v>0</v>
      </c>
      <c r="AG165" s="40" t="str">
        <f>IF(A165&gt;$D$6,"",SUM($AB$10:AE165)/($Y$10+Y165)*2/A165*12)</f>
        <v/>
      </c>
      <c r="AH165" s="40" t="str">
        <f>IF(A165&gt;$D$6,"",SUM($AF$10:AF165)/($Y$10+Y165)*2/A165*12)</f>
        <v/>
      </c>
      <c r="AI165" s="32">
        <f t="shared" si="77"/>
        <v>0</v>
      </c>
      <c r="AQ165" s="32">
        <f>SUM(AB$10:AB165)</f>
        <v>840418.74910909391</v>
      </c>
      <c r="AR165" s="32">
        <f>SUM(AC$10:AC165)</f>
        <v>-741728.78666842484</v>
      </c>
      <c r="AS165" s="32">
        <f>SUM(AD$10:AD165)</f>
        <v>13860.000000000002</v>
      </c>
      <c r="AT165" s="32">
        <f>SUM(AE$10:AE165)</f>
        <v>176083.75892605007</v>
      </c>
      <c r="AU165" s="32">
        <f>SUM(AF$10:AF165)</f>
        <v>-42000</v>
      </c>
      <c r="AW165" s="32">
        <f t="shared" si="67"/>
        <v>0</v>
      </c>
      <c r="AX165" s="32">
        <f t="shared" si="67"/>
        <v>0</v>
      </c>
      <c r="AY165" s="32">
        <f t="shared" si="62"/>
        <v>0</v>
      </c>
      <c r="AZ165" s="32">
        <f t="shared" si="62"/>
        <v>0</v>
      </c>
      <c r="BA165" s="32">
        <f t="shared" si="62"/>
        <v>42000</v>
      </c>
      <c r="BB165" s="32">
        <f t="shared" si="55"/>
        <v>0</v>
      </c>
      <c r="BC165" s="32"/>
    </row>
    <row r="166" spans="1:55" x14ac:dyDescent="0.25">
      <c r="A166" s="29">
        <v>156</v>
      </c>
      <c r="B166" s="32">
        <f t="shared" si="63"/>
        <v>0</v>
      </c>
      <c r="C166" s="32">
        <f t="shared" si="78"/>
        <v>0</v>
      </c>
      <c r="D166" s="32">
        <f t="shared" si="79"/>
        <v>0</v>
      </c>
      <c r="E166" s="32"/>
      <c r="F166" s="32">
        <f t="shared" si="64"/>
        <v>0</v>
      </c>
      <c r="G166" s="67">
        <f>IF(B166&gt;0,B166*$J$1,0)</f>
        <v>0</v>
      </c>
      <c r="H166" s="32"/>
      <c r="I166" s="32"/>
      <c r="J166" s="32"/>
      <c r="K166" s="32"/>
      <c r="L166" s="32">
        <f t="shared" si="56"/>
        <v>0</v>
      </c>
      <c r="M166" s="32">
        <f t="shared" si="57"/>
        <v>0</v>
      </c>
      <c r="N166" s="80">
        <v>48945</v>
      </c>
      <c r="O166" s="39">
        <f t="shared" si="58"/>
        <v>0</v>
      </c>
      <c r="P166" s="39">
        <f t="shared" si="54"/>
        <v>0.03</v>
      </c>
      <c r="Q166" s="39">
        <f t="shared" si="65"/>
        <v>0</v>
      </c>
      <c r="R166" s="39">
        <f t="shared" si="68"/>
        <v>0</v>
      </c>
      <c r="S166" s="39">
        <f t="shared" si="74"/>
        <v>0</v>
      </c>
      <c r="T166" s="39">
        <f t="shared" si="72"/>
        <v>0</v>
      </c>
      <c r="U166" s="39">
        <f t="shared" si="75"/>
        <v>0.03</v>
      </c>
      <c r="V166" s="12"/>
      <c r="W166" s="32">
        <f t="shared" si="69"/>
        <v>0</v>
      </c>
      <c r="X166" s="32">
        <f t="shared" si="59"/>
        <v>42000</v>
      </c>
      <c r="Y166" s="32">
        <f t="shared" si="60"/>
        <v>42000</v>
      </c>
      <c r="Z166" s="32">
        <f t="shared" si="61"/>
        <v>42000</v>
      </c>
      <c r="AB166" s="32">
        <f t="shared" si="73"/>
        <v>0</v>
      </c>
      <c r="AC166" s="32">
        <f t="shared" si="66"/>
        <v>0</v>
      </c>
      <c r="AD166" s="32">
        <f t="shared" si="70"/>
        <v>0</v>
      </c>
      <c r="AE166" s="59">
        <f t="shared" si="71"/>
        <v>0</v>
      </c>
      <c r="AF166" s="32">
        <f t="shared" si="76"/>
        <v>0</v>
      </c>
      <c r="AG166" s="40" t="str">
        <f>IF(A166&gt;$D$6,"",SUM($AB$10:AE166)/($Y$10+Y166)*2/A166*12)</f>
        <v/>
      </c>
      <c r="AH166" s="40" t="str">
        <f>IF(A166&gt;$D$6,"",SUM($AF$10:AF166)/($Y$10+Y166)*2/A166*12)</f>
        <v/>
      </c>
      <c r="AI166" s="32">
        <f t="shared" si="77"/>
        <v>0</v>
      </c>
      <c r="AQ166" s="32">
        <f>SUM(AB$10:AB166)</f>
        <v>840418.74910909391</v>
      </c>
      <c r="AR166" s="32">
        <f>SUM(AC$10:AC166)</f>
        <v>-741728.78666842484</v>
      </c>
      <c r="AS166" s="32">
        <f>SUM(AD$10:AD166)</f>
        <v>13860.000000000002</v>
      </c>
      <c r="AT166" s="32">
        <f>SUM(AE$10:AE166)</f>
        <v>176083.75892605007</v>
      </c>
      <c r="AU166" s="32">
        <f>SUM(AF$10:AF166)</f>
        <v>-42000</v>
      </c>
      <c r="AW166" s="32">
        <f t="shared" si="67"/>
        <v>0</v>
      </c>
      <c r="AX166" s="32">
        <f t="shared" si="67"/>
        <v>0</v>
      </c>
      <c r="AY166" s="32">
        <f t="shared" si="62"/>
        <v>0</v>
      </c>
      <c r="AZ166" s="32">
        <f t="shared" si="62"/>
        <v>0</v>
      </c>
      <c r="BA166" s="32">
        <f t="shared" si="62"/>
        <v>42000</v>
      </c>
      <c r="BB166" s="32">
        <f t="shared" si="55"/>
        <v>0</v>
      </c>
      <c r="BC166" s="32"/>
    </row>
    <row r="167" spans="1:55" x14ac:dyDescent="0.25">
      <c r="A167" s="29">
        <v>157</v>
      </c>
      <c r="B167" s="32">
        <f t="shared" si="63"/>
        <v>0</v>
      </c>
      <c r="C167" s="32">
        <f t="shared" si="78"/>
        <v>0</v>
      </c>
      <c r="D167" s="32">
        <f t="shared" si="79"/>
        <v>0</v>
      </c>
      <c r="E167" s="32"/>
      <c r="F167" s="32">
        <f t="shared" si="64"/>
        <v>0</v>
      </c>
      <c r="G167" s="32"/>
      <c r="H167" s="32"/>
      <c r="I167" s="32"/>
      <c r="J167" s="32"/>
      <c r="K167" s="32"/>
      <c r="L167" s="32">
        <f t="shared" si="56"/>
        <v>0</v>
      </c>
      <c r="M167" s="32">
        <f t="shared" si="57"/>
        <v>0</v>
      </c>
      <c r="N167" s="80">
        <v>48976</v>
      </c>
      <c r="O167" s="39">
        <f t="shared" si="58"/>
        <v>0</v>
      </c>
      <c r="P167" s="39">
        <f t="shared" si="54"/>
        <v>0.03</v>
      </c>
      <c r="Q167" s="39">
        <f t="shared" si="65"/>
        <v>0</v>
      </c>
      <c r="R167" s="39">
        <f t="shared" si="68"/>
        <v>0</v>
      </c>
      <c r="S167" s="39">
        <f t="shared" si="74"/>
        <v>0</v>
      </c>
      <c r="T167" s="39">
        <f t="shared" si="72"/>
        <v>0</v>
      </c>
      <c r="U167" s="39">
        <f t="shared" si="75"/>
        <v>0.03</v>
      </c>
      <c r="V167" s="12"/>
      <c r="W167" s="32">
        <f t="shared" si="69"/>
        <v>0</v>
      </c>
      <c r="X167" s="32">
        <f t="shared" si="59"/>
        <v>42000</v>
      </c>
      <c r="Y167" s="32">
        <f t="shared" si="60"/>
        <v>42000</v>
      </c>
      <c r="Z167" s="32">
        <f t="shared" si="61"/>
        <v>42000</v>
      </c>
      <c r="AB167" s="32">
        <f t="shared" si="73"/>
        <v>0</v>
      </c>
      <c r="AC167" s="32">
        <f t="shared" si="66"/>
        <v>0</v>
      </c>
      <c r="AD167" s="32">
        <f t="shared" si="70"/>
        <v>0</v>
      </c>
      <c r="AE167" s="59">
        <f t="shared" si="71"/>
        <v>0</v>
      </c>
      <c r="AF167" s="32">
        <f t="shared" si="76"/>
        <v>0</v>
      </c>
      <c r="AG167" s="40" t="str">
        <f>IF(A167&gt;$D$6,"",SUM($AB$10:AE167)/($Y$10+Y167)*2/A167*12)</f>
        <v/>
      </c>
      <c r="AH167" s="40" t="str">
        <f>IF(A167&gt;$D$6,"",SUM($AF$10:AF167)/($Y$10+Y167)*2/A167*12)</f>
        <v/>
      </c>
      <c r="AI167" s="32">
        <f t="shared" si="77"/>
        <v>0</v>
      </c>
      <c r="AQ167" s="32">
        <f>SUM(AB$10:AB167)</f>
        <v>840418.74910909391</v>
      </c>
      <c r="AR167" s="32">
        <f>SUM(AC$10:AC167)</f>
        <v>-741728.78666842484</v>
      </c>
      <c r="AS167" s="32">
        <f>SUM(AD$10:AD167)</f>
        <v>13860.000000000002</v>
      </c>
      <c r="AT167" s="32">
        <f>SUM(AE$10:AE167)</f>
        <v>176083.75892605007</v>
      </c>
      <c r="AU167" s="32">
        <f>SUM(AF$10:AF167)</f>
        <v>-42000</v>
      </c>
      <c r="AW167" s="32">
        <f t="shared" si="67"/>
        <v>0</v>
      </c>
      <c r="AX167" s="32">
        <f t="shared" si="67"/>
        <v>0</v>
      </c>
      <c r="AY167" s="32">
        <f t="shared" si="62"/>
        <v>0</v>
      </c>
      <c r="AZ167" s="32">
        <f t="shared" si="62"/>
        <v>0</v>
      </c>
      <c r="BA167" s="32">
        <f t="shared" si="62"/>
        <v>42000</v>
      </c>
      <c r="BB167" s="32">
        <f t="shared" si="55"/>
        <v>0</v>
      </c>
      <c r="BC167" s="32"/>
    </row>
    <row r="168" spans="1:55" x14ac:dyDescent="0.25">
      <c r="A168" s="29">
        <v>158</v>
      </c>
      <c r="B168" s="32">
        <f t="shared" si="63"/>
        <v>0</v>
      </c>
      <c r="C168" s="32">
        <f t="shared" si="78"/>
        <v>0</v>
      </c>
      <c r="D168" s="32">
        <f t="shared" si="79"/>
        <v>0</v>
      </c>
      <c r="E168" s="32"/>
      <c r="F168" s="32">
        <f t="shared" si="64"/>
        <v>0</v>
      </c>
      <c r="G168" s="32"/>
      <c r="H168" s="32"/>
      <c r="I168" s="32"/>
      <c r="J168" s="32"/>
      <c r="K168" s="32"/>
      <c r="L168" s="32">
        <f t="shared" si="56"/>
        <v>0</v>
      </c>
      <c r="M168" s="32">
        <f t="shared" si="57"/>
        <v>0</v>
      </c>
      <c r="N168" s="80">
        <v>49004</v>
      </c>
      <c r="O168" s="39">
        <f t="shared" si="58"/>
        <v>0</v>
      </c>
      <c r="P168" s="39">
        <f t="shared" si="54"/>
        <v>0.03</v>
      </c>
      <c r="Q168" s="39">
        <f t="shared" si="65"/>
        <v>0</v>
      </c>
      <c r="R168" s="39">
        <f t="shared" si="68"/>
        <v>0</v>
      </c>
      <c r="S168" s="39">
        <f t="shared" si="74"/>
        <v>0</v>
      </c>
      <c r="T168" s="39">
        <f t="shared" si="72"/>
        <v>0</v>
      </c>
      <c r="U168" s="39">
        <f t="shared" si="75"/>
        <v>0.03</v>
      </c>
      <c r="V168" s="12"/>
      <c r="W168" s="32">
        <f t="shared" si="69"/>
        <v>0</v>
      </c>
      <c r="X168" s="32">
        <f t="shared" si="59"/>
        <v>42000</v>
      </c>
      <c r="Y168" s="32">
        <f t="shared" si="60"/>
        <v>42000</v>
      </c>
      <c r="Z168" s="32">
        <f t="shared" si="61"/>
        <v>42000</v>
      </c>
      <c r="AB168" s="32">
        <f t="shared" si="73"/>
        <v>0</v>
      </c>
      <c r="AC168" s="32">
        <f t="shared" si="66"/>
        <v>0</v>
      </c>
      <c r="AD168" s="32">
        <f t="shared" si="70"/>
        <v>0</v>
      </c>
      <c r="AE168" s="59">
        <f t="shared" si="71"/>
        <v>0</v>
      </c>
      <c r="AF168" s="32">
        <f t="shared" si="76"/>
        <v>0</v>
      </c>
      <c r="AG168" s="40" t="str">
        <f>IF(A168&gt;$D$6,"",SUM($AB$10:AE168)/($Y$10+Y168)*2/A168*12)</f>
        <v/>
      </c>
      <c r="AH168" s="40" t="str">
        <f>IF(A168&gt;$D$6,"",SUM($AF$10:AF168)/($Y$10+Y168)*2/A168*12)</f>
        <v/>
      </c>
      <c r="AI168" s="32">
        <f t="shared" si="77"/>
        <v>0</v>
      </c>
      <c r="AQ168" s="32">
        <f>SUM(AB$10:AB168)</f>
        <v>840418.74910909391</v>
      </c>
      <c r="AR168" s="32">
        <f>SUM(AC$10:AC168)</f>
        <v>-741728.78666842484</v>
      </c>
      <c r="AS168" s="32">
        <f>SUM(AD$10:AD168)</f>
        <v>13860.000000000002</v>
      </c>
      <c r="AT168" s="32">
        <f>SUM(AE$10:AE168)</f>
        <v>176083.75892605007</v>
      </c>
      <c r="AU168" s="32">
        <f>SUM(AF$10:AF168)</f>
        <v>-42000</v>
      </c>
      <c r="AW168" s="32">
        <f t="shared" si="67"/>
        <v>0</v>
      </c>
      <c r="AX168" s="32">
        <f t="shared" si="67"/>
        <v>0</v>
      </c>
      <c r="AY168" s="32">
        <f t="shared" si="62"/>
        <v>0</v>
      </c>
      <c r="AZ168" s="32">
        <f t="shared" si="62"/>
        <v>0</v>
      </c>
      <c r="BA168" s="32">
        <f t="shared" si="62"/>
        <v>42000</v>
      </c>
      <c r="BB168" s="32">
        <f t="shared" si="55"/>
        <v>0</v>
      </c>
      <c r="BC168" s="32"/>
    </row>
    <row r="169" spans="1:55" x14ac:dyDescent="0.25">
      <c r="A169" s="29">
        <v>159</v>
      </c>
      <c r="B169" s="32">
        <f t="shared" si="63"/>
        <v>0</v>
      </c>
      <c r="C169" s="32">
        <f t="shared" si="78"/>
        <v>0</v>
      </c>
      <c r="D169" s="32">
        <f t="shared" si="79"/>
        <v>0</v>
      </c>
      <c r="E169" s="32"/>
      <c r="F169" s="32">
        <f t="shared" si="64"/>
        <v>0</v>
      </c>
      <c r="G169" s="32"/>
      <c r="H169" s="32"/>
      <c r="I169" s="32"/>
      <c r="J169" s="32"/>
      <c r="K169" s="32"/>
      <c r="L169" s="32">
        <f t="shared" si="56"/>
        <v>0</v>
      </c>
      <c r="M169" s="32">
        <f t="shared" si="57"/>
        <v>0</v>
      </c>
      <c r="N169" s="80">
        <v>49035</v>
      </c>
      <c r="O169" s="39">
        <f t="shared" si="58"/>
        <v>0</v>
      </c>
      <c r="P169" s="39">
        <f t="shared" si="54"/>
        <v>0.03</v>
      </c>
      <c r="Q169" s="39">
        <f t="shared" si="65"/>
        <v>0</v>
      </c>
      <c r="R169" s="39">
        <f t="shared" si="68"/>
        <v>0</v>
      </c>
      <c r="S169" s="39">
        <f t="shared" si="74"/>
        <v>0</v>
      </c>
      <c r="T169" s="39">
        <f t="shared" si="72"/>
        <v>0</v>
      </c>
      <c r="U169" s="39">
        <f t="shared" si="75"/>
        <v>0.03</v>
      </c>
      <c r="V169" s="12"/>
      <c r="W169" s="32">
        <f t="shared" si="69"/>
        <v>0</v>
      </c>
      <c r="X169" s="32">
        <f t="shared" si="59"/>
        <v>42000</v>
      </c>
      <c r="Y169" s="32">
        <f t="shared" si="60"/>
        <v>42000</v>
      </c>
      <c r="Z169" s="32">
        <f t="shared" si="61"/>
        <v>42000</v>
      </c>
      <c r="AB169" s="32">
        <f t="shared" si="73"/>
        <v>0</v>
      </c>
      <c r="AC169" s="32">
        <f t="shared" si="66"/>
        <v>0</v>
      </c>
      <c r="AD169" s="32">
        <f t="shared" si="70"/>
        <v>0</v>
      </c>
      <c r="AE169" s="59">
        <f t="shared" si="71"/>
        <v>0</v>
      </c>
      <c r="AF169" s="32">
        <f t="shared" si="76"/>
        <v>0</v>
      </c>
      <c r="AG169" s="40" t="str">
        <f>IF(A169&gt;$D$6,"",SUM($AB$10:AE169)/($Y$10+Y169)*2/A169*12)</f>
        <v/>
      </c>
      <c r="AH169" s="40" t="str">
        <f>IF(A169&gt;$D$6,"",SUM($AF$10:AF169)/($Y$10+Y169)*2/A169*12)</f>
        <v/>
      </c>
      <c r="AI169" s="32">
        <f t="shared" si="77"/>
        <v>0</v>
      </c>
      <c r="AQ169" s="32">
        <f>SUM(AB$10:AB169)</f>
        <v>840418.74910909391</v>
      </c>
      <c r="AR169" s="32">
        <f>SUM(AC$10:AC169)</f>
        <v>-741728.78666842484</v>
      </c>
      <c r="AS169" s="32">
        <f>SUM(AD$10:AD169)</f>
        <v>13860.000000000002</v>
      </c>
      <c r="AT169" s="32">
        <f>SUM(AE$10:AE169)</f>
        <v>176083.75892605007</v>
      </c>
      <c r="AU169" s="32">
        <f>SUM(AF$10:AF169)</f>
        <v>-42000</v>
      </c>
      <c r="AW169" s="32">
        <f t="shared" si="67"/>
        <v>0</v>
      </c>
      <c r="AX169" s="32">
        <f t="shared" si="67"/>
        <v>0</v>
      </c>
      <c r="AY169" s="32">
        <f t="shared" si="62"/>
        <v>0</v>
      </c>
      <c r="AZ169" s="32">
        <f t="shared" si="62"/>
        <v>0</v>
      </c>
      <c r="BA169" s="32">
        <f t="shared" si="62"/>
        <v>42000</v>
      </c>
      <c r="BB169" s="32">
        <f t="shared" si="55"/>
        <v>0</v>
      </c>
      <c r="BC169" s="32"/>
    </row>
    <row r="170" spans="1:55" x14ac:dyDescent="0.25">
      <c r="A170" s="29">
        <v>160</v>
      </c>
      <c r="B170" s="32">
        <f t="shared" si="63"/>
        <v>0</v>
      </c>
      <c r="C170" s="32">
        <f t="shared" si="78"/>
        <v>0</v>
      </c>
      <c r="D170" s="32">
        <f t="shared" si="79"/>
        <v>0</v>
      </c>
      <c r="E170" s="32"/>
      <c r="F170" s="32">
        <f t="shared" si="64"/>
        <v>0</v>
      </c>
      <c r="G170" s="32"/>
      <c r="H170" s="32"/>
      <c r="I170" s="32"/>
      <c r="J170" s="32"/>
      <c r="K170" s="32"/>
      <c r="L170" s="32">
        <f t="shared" si="56"/>
        <v>0</v>
      </c>
      <c r="M170" s="32">
        <f t="shared" si="57"/>
        <v>0</v>
      </c>
      <c r="N170" s="80">
        <v>49065</v>
      </c>
      <c r="O170" s="39">
        <f t="shared" si="58"/>
        <v>0</v>
      </c>
      <c r="P170" s="39">
        <f t="shared" ref="P170:P233" si="80">SUM(Q170:U170)</f>
        <v>0.03</v>
      </c>
      <c r="Q170" s="39">
        <f t="shared" si="65"/>
        <v>0</v>
      </c>
      <c r="R170" s="39">
        <f t="shared" si="68"/>
        <v>0</v>
      </c>
      <c r="S170" s="39">
        <f t="shared" si="74"/>
        <v>0</v>
      </c>
      <c r="T170" s="39">
        <f t="shared" si="72"/>
        <v>0</v>
      </c>
      <c r="U170" s="39">
        <f t="shared" si="75"/>
        <v>0.03</v>
      </c>
      <c r="V170" s="12"/>
      <c r="W170" s="32">
        <f t="shared" si="69"/>
        <v>0</v>
      </c>
      <c r="X170" s="32">
        <f t="shared" si="59"/>
        <v>42000</v>
      </c>
      <c r="Y170" s="32">
        <f t="shared" si="60"/>
        <v>42000</v>
      </c>
      <c r="Z170" s="32">
        <f t="shared" si="61"/>
        <v>42000</v>
      </c>
      <c r="AB170" s="32">
        <f t="shared" si="73"/>
        <v>0</v>
      </c>
      <c r="AC170" s="32">
        <f t="shared" si="66"/>
        <v>0</v>
      </c>
      <c r="AD170" s="32">
        <f t="shared" si="70"/>
        <v>0</v>
      </c>
      <c r="AE170" s="59">
        <f t="shared" si="71"/>
        <v>0</v>
      </c>
      <c r="AF170" s="32">
        <f t="shared" si="76"/>
        <v>0</v>
      </c>
      <c r="AG170" s="40" t="str">
        <f>IF(A170&gt;$D$6,"",SUM($AB$10:AE170)/($Y$10+Y170)*2/A170*12)</f>
        <v/>
      </c>
      <c r="AH170" s="40" t="str">
        <f>IF(A170&gt;$D$6,"",SUM($AF$10:AF170)/($Y$10+Y170)*2/A170*12)</f>
        <v/>
      </c>
      <c r="AI170" s="32">
        <f t="shared" si="77"/>
        <v>0</v>
      </c>
      <c r="AQ170" s="32">
        <f>SUM(AB$10:AB170)</f>
        <v>840418.74910909391</v>
      </c>
      <c r="AR170" s="32">
        <f>SUM(AC$10:AC170)</f>
        <v>-741728.78666842484</v>
      </c>
      <c r="AS170" s="32">
        <f>SUM(AD$10:AD170)</f>
        <v>13860.000000000002</v>
      </c>
      <c r="AT170" s="32">
        <f>SUM(AE$10:AE170)</f>
        <v>176083.75892605007</v>
      </c>
      <c r="AU170" s="32">
        <f>SUM(AF$10:AF170)</f>
        <v>-42000</v>
      </c>
      <c r="AW170" s="32">
        <f t="shared" si="67"/>
        <v>0</v>
      </c>
      <c r="AX170" s="32">
        <f t="shared" si="67"/>
        <v>0</v>
      </c>
      <c r="AY170" s="32">
        <f t="shared" si="62"/>
        <v>0</v>
      </c>
      <c r="AZ170" s="32">
        <f t="shared" si="62"/>
        <v>0</v>
      </c>
      <c r="BA170" s="32">
        <f t="shared" si="62"/>
        <v>42000</v>
      </c>
      <c r="BB170" s="32">
        <f t="shared" ref="BB170:BB233" si="81">MAX(SUM(D170:G170)-AB170-AD170-AE170,0)</f>
        <v>0</v>
      </c>
      <c r="BC170" s="32"/>
    </row>
    <row r="171" spans="1:55" x14ac:dyDescent="0.25">
      <c r="A171" s="29">
        <v>161</v>
      </c>
      <c r="B171" s="32">
        <f t="shared" si="63"/>
        <v>0</v>
      </c>
      <c r="C171" s="32">
        <f t="shared" si="78"/>
        <v>0</v>
      </c>
      <c r="D171" s="32">
        <f t="shared" si="79"/>
        <v>0</v>
      </c>
      <c r="E171" s="32"/>
      <c r="F171" s="32">
        <f t="shared" si="64"/>
        <v>0</v>
      </c>
      <c r="G171" s="32"/>
      <c r="H171" s="32"/>
      <c r="I171" s="32"/>
      <c r="J171" s="32"/>
      <c r="K171" s="32"/>
      <c r="L171" s="32">
        <f t="shared" si="56"/>
        <v>0</v>
      </c>
      <c r="M171" s="32">
        <f t="shared" si="57"/>
        <v>0</v>
      </c>
      <c r="N171" s="80">
        <v>49096</v>
      </c>
      <c r="O171" s="39">
        <f t="shared" si="58"/>
        <v>0</v>
      </c>
      <c r="P171" s="39">
        <f t="shared" si="80"/>
        <v>0.03</v>
      </c>
      <c r="Q171" s="39">
        <f t="shared" si="65"/>
        <v>0</v>
      </c>
      <c r="R171" s="39">
        <f t="shared" si="68"/>
        <v>0</v>
      </c>
      <c r="S171" s="39">
        <f t="shared" si="74"/>
        <v>0</v>
      </c>
      <c r="T171" s="39">
        <f t="shared" si="72"/>
        <v>0</v>
      </c>
      <c r="U171" s="39">
        <f t="shared" si="75"/>
        <v>0.03</v>
      </c>
      <c r="V171" s="12"/>
      <c r="W171" s="32">
        <f t="shared" si="69"/>
        <v>0</v>
      </c>
      <c r="X171" s="32">
        <f t="shared" si="59"/>
        <v>42000</v>
      </c>
      <c r="Y171" s="32">
        <f t="shared" si="60"/>
        <v>42000</v>
      </c>
      <c r="Z171" s="32">
        <f t="shared" si="61"/>
        <v>42000</v>
      </c>
      <c r="AB171" s="32">
        <f t="shared" si="73"/>
        <v>0</v>
      </c>
      <c r="AC171" s="32">
        <f t="shared" si="66"/>
        <v>0</v>
      </c>
      <c r="AD171" s="32">
        <f t="shared" si="70"/>
        <v>0</v>
      </c>
      <c r="AE171" s="59">
        <f t="shared" si="71"/>
        <v>0</v>
      </c>
      <c r="AF171" s="32">
        <f t="shared" si="76"/>
        <v>0</v>
      </c>
      <c r="AG171" s="40" t="str">
        <f>IF(A171&gt;$D$6,"",SUM($AB$10:AE171)/($Y$10+Y171)*2/A171*12)</f>
        <v/>
      </c>
      <c r="AH171" s="40" t="str">
        <f>IF(A171&gt;$D$6,"",SUM($AF$10:AF171)/($Y$10+Y171)*2/A171*12)</f>
        <v/>
      </c>
      <c r="AI171" s="32">
        <f t="shared" si="77"/>
        <v>0</v>
      </c>
      <c r="AQ171" s="32">
        <f>SUM(AB$10:AB171)</f>
        <v>840418.74910909391</v>
      </c>
      <c r="AR171" s="32">
        <f>SUM(AC$10:AC171)</f>
        <v>-741728.78666842484</v>
      </c>
      <c r="AS171" s="32">
        <f>SUM(AD$10:AD171)</f>
        <v>13860.000000000002</v>
      </c>
      <c r="AT171" s="32">
        <f>SUM(AE$10:AE171)</f>
        <v>176083.75892605007</v>
      </c>
      <c r="AU171" s="32">
        <f>SUM(AF$10:AF171)</f>
        <v>-42000</v>
      </c>
      <c r="AW171" s="32">
        <f t="shared" si="67"/>
        <v>0</v>
      </c>
      <c r="AX171" s="32">
        <f t="shared" si="67"/>
        <v>0</v>
      </c>
      <c r="AY171" s="32">
        <f t="shared" si="62"/>
        <v>0</v>
      </c>
      <c r="AZ171" s="32">
        <f t="shared" si="62"/>
        <v>0</v>
      </c>
      <c r="BA171" s="32">
        <f t="shared" si="62"/>
        <v>42000</v>
      </c>
      <c r="BB171" s="32">
        <f t="shared" si="81"/>
        <v>0</v>
      </c>
      <c r="BC171" s="32"/>
    </row>
    <row r="172" spans="1:55" x14ac:dyDescent="0.25">
      <c r="A172" s="29">
        <v>162</v>
      </c>
      <c r="B172" s="32">
        <f t="shared" si="63"/>
        <v>0</v>
      </c>
      <c r="C172" s="32">
        <f t="shared" si="78"/>
        <v>0</v>
      </c>
      <c r="D172" s="32">
        <f t="shared" si="79"/>
        <v>0</v>
      </c>
      <c r="E172" s="32"/>
      <c r="F172" s="32">
        <f t="shared" si="64"/>
        <v>0</v>
      </c>
      <c r="G172" s="32"/>
      <c r="H172" s="32"/>
      <c r="I172" s="32"/>
      <c r="J172" s="32"/>
      <c r="K172" s="32"/>
      <c r="L172" s="32">
        <f t="shared" si="56"/>
        <v>0</v>
      </c>
      <c r="M172" s="32">
        <f t="shared" si="57"/>
        <v>0</v>
      </c>
      <c r="N172" s="80">
        <v>49126</v>
      </c>
      <c r="O172" s="39">
        <f t="shared" si="58"/>
        <v>0</v>
      </c>
      <c r="P172" s="39">
        <f t="shared" si="80"/>
        <v>0.03</v>
      </c>
      <c r="Q172" s="39">
        <f t="shared" si="65"/>
        <v>0</v>
      </c>
      <c r="R172" s="39">
        <f t="shared" si="68"/>
        <v>0</v>
      </c>
      <c r="S172" s="39">
        <f t="shared" si="74"/>
        <v>0</v>
      </c>
      <c r="T172" s="39">
        <f t="shared" si="72"/>
        <v>0</v>
      </c>
      <c r="U172" s="39">
        <f t="shared" si="75"/>
        <v>0.03</v>
      </c>
      <c r="V172" s="12"/>
      <c r="W172" s="32">
        <f t="shared" si="69"/>
        <v>0</v>
      </c>
      <c r="X172" s="32">
        <f t="shared" si="59"/>
        <v>42000</v>
      </c>
      <c r="Y172" s="32">
        <f t="shared" si="60"/>
        <v>42000</v>
      </c>
      <c r="Z172" s="32">
        <f t="shared" si="61"/>
        <v>42000</v>
      </c>
      <c r="AB172" s="32">
        <f t="shared" si="73"/>
        <v>0</v>
      </c>
      <c r="AC172" s="32">
        <f t="shared" si="66"/>
        <v>0</v>
      </c>
      <c r="AD172" s="32">
        <f t="shared" si="70"/>
        <v>0</v>
      </c>
      <c r="AE172" s="59">
        <f t="shared" si="71"/>
        <v>0</v>
      </c>
      <c r="AF172" s="32">
        <f t="shared" si="76"/>
        <v>0</v>
      </c>
      <c r="AG172" s="40" t="str">
        <f>IF(A172&gt;$D$6,"",SUM($AB$10:AE172)/($Y$10+Y172)*2/A172*12)</f>
        <v/>
      </c>
      <c r="AH172" s="40" t="str">
        <f>IF(A172&gt;$D$6,"",SUM($AF$10:AF172)/($Y$10+Y172)*2/A172*12)</f>
        <v/>
      </c>
      <c r="AI172" s="32">
        <f t="shared" si="77"/>
        <v>0</v>
      </c>
      <c r="AQ172" s="32">
        <f>SUM(AB$10:AB172)</f>
        <v>840418.74910909391</v>
      </c>
      <c r="AR172" s="32">
        <f>SUM(AC$10:AC172)</f>
        <v>-741728.78666842484</v>
      </c>
      <c r="AS172" s="32">
        <f>SUM(AD$10:AD172)</f>
        <v>13860.000000000002</v>
      </c>
      <c r="AT172" s="32">
        <f>SUM(AE$10:AE172)</f>
        <v>176083.75892605007</v>
      </c>
      <c r="AU172" s="32">
        <f>SUM(AF$10:AF172)</f>
        <v>-42000</v>
      </c>
      <c r="AW172" s="32">
        <f t="shared" si="67"/>
        <v>0</v>
      </c>
      <c r="AX172" s="32">
        <f t="shared" si="67"/>
        <v>0</v>
      </c>
      <c r="AY172" s="32">
        <f t="shared" si="62"/>
        <v>0</v>
      </c>
      <c r="AZ172" s="32">
        <f t="shared" si="62"/>
        <v>0</v>
      </c>
      <c r="BA172" s="32">
        <f t="shared" si="62"/>
        <v>42000</v>
      </c>
      <c r="BB172" s="32">
        <f t="shared" si="81"/>
        <v>0</v>
      </c>
      <c r="BC172" s="32"/>
    </row>
    <row r="173" spans="1:55" x14ac:dyDescent="0.25">
      <c r="A173" s="29">
        <v>163</v>
      </c>
      <c r="B173" s="32">
        <f t="shared" si="63"/>
        <v>0</v>
      </c>
      <c r="C173" s="32">
        <f t="shared" si="78"/>
        <v>0</v>
      </c>
      <c r="D173" s="32">
        <f t="shared" si="79"/>
        <v>0</v>
      </c>
      <c r="E173" s="32"/>
      <c r="F173" s="32">
        <f t="shared" si="64"/>
        <v>0</v>
      </c>
      <c r="G173" s="32"/>
      <c r="H173" s="32"/>
      <c r="I173" s="32"/>
      <c r="J173" s="32"/>
      <c r="K173" s="32"/>
      <c r="L173" s="32">
        <f t="shared" si="56"/>
        <v>0</v>
      </c>
      <c r="M173" s="32">
        <f t="shared" si="57"/>
        <v>0</v>
      </c>
      <c r="N173" s="80">
        <v>49157</v>
      </c>
      <c r="O173" s="39">
        <f t="shared" si="58"/>
        <v>0</v>
      </c>
      <c r="P173" s="39">
        <f t="shared" si="80"/>
        <v>0.03</v>
      </c>
      <c r="Q173" s="39">
        <f t="shared" si="65"/>
        <v>0</v>
      </c>
      <c r="R173" s="39">
        <f t="shared" si="68"/>
        <v>0</v>
      </c>
      <c r="S173" s="39">
        <f t="shared" si="74"/>
        <v>0</v>
      </c>
      <c r="T173" s="39">
        <f t="shared" si="72"/>
        <v>0</v>
      </c>
      <c r="U173" s="39">
        <f t="shared" si="75"/>
        <v>0.03</v>
      </c>
      <c r="V173" s="12"/>
      <c r="W173" s="32">
        <f t="shared" si="69"/>
        <v>0</v>
      </c>
      <c r="X173" s="32">
        <f t="shared" si="59"/>
        <v>42000</v>
      </c>
      <c r="Y173" s="32">
        <f t="shared" si="60"/>
        <v>42000</v>
      </c>
      <c r="Z173" s="32">
        <f t="shared" si="61"/>
        <v>42000</v>
      </c>
      <c r="AB173" s="32">
        <f t="shared" si="73"/>
        <v>0</v>
      </c>
      <c r="AC173" s="32">
        <f t="shared" si="66"/>
        <v>0</v>
      </c>
      <c r="AD173" s="32">
        <f t="shared" si="70"/>
        <v>0</v>
      </c>
      <c r="AE173" s="59">
        <f t="shared" si="71"/>
        <v>0</v>
      </c>
      <c r="AF173" s="32">
        <f t="shared" si="76"/>
        <v>0</v>
      </c>
      <c r="AG173" s="40" t="str">
        <f>IF(A173&gt;$D$6,"",SUM($AB$10:AE173)/($Y$10+Y173)*2/A173*12)</f>
        <v/>
      </c>
      <c r="AH173" s="40" t="str">
        <f>IF(A173&gt;$D$6,"",SUM($AF$10:AF173)/($Y$10+Y173)*2/A173*12)</f>
        <v/>
      </c>
      <c r="AI173" s="32">
        <f t="shared" si="77"/>
        <v>0</v>
      </c>
      <c r="AQ173" s="32">
        <f>SUM(AB$10:AB173)</f>
        <v>840418.74910909391</v>
      </c>
      <c r="AR173" s="32">
        <f>SUM(AC$10:AC173)</f>
        <v>-741728.78666842484</v>
      </c>
      <c r="AS173" s="32">
        <f>SUM(AD$10:AD173)</f>
        <v>13860.000000000002</v>
      </c>
      <c r="AT173" s="32">
        <f>SUM(AE$10:AE173)</f>
        <v>176083.75892605007</v>
      </c>
      <c r="AU173" s="32">
        <f>SUM(AF$10:AF173)</f>
        <v>-42000</v>
      </c>
      <c r="AW173" s="32">
        <f t="shared" si="67"/>
        <v>0</v>
      </c>
      <c r="AX173" s="32">
        <f t="shared" si="67"/>
        <v>0</v>
      </c>
      <c r="AY173" s="32">
        <f t="shared" si="62"/>
        <v>0</v>
      </c>
      <c r="AZ173" s="32">
        <f t="shared" si="62"/>
        <v>0</v>
      </c>
      <c r="BA173" s="32">
        <f t="shared" si="62"/>
        <v>42000</v>
      </c>
      <c r="BB173" s="32">
        <f t="shared" si="81"/>
        <v>0</v>
      </c>
      <c r="BC173" s="32"/>
    </row>
    <row r="174" spans="1:55" x14ac:dyDescent="0.25">
      <c r="A174" s="29">
        <v>164</v>
      </c>
      <c r="B174" s="32">
        <f t="shared" si="63"/>
        <v>0</v>
      </c>
      <c r="C174" s="32">
        <f t="shared" si="78"/>
        <v>0</v>
      </c>
      <c r="D174" s="32">
        <f t="shared" si="79"/>
        <v>0</v>
      </c>
      <c r="E174" s="32"/>
      <c r="F174" s="32">
        <f t="shared" si="64"/>
        <v>0</v>
      </c>
      <c r="G174" s="32"/>
      <c r="H174" s="32"/>
      <c r="I174" s="32"/>
      <c r="J174" s="32"/>
      <c r="K174" s="32"/>
      <c r="L174" s="32">
        <f t="shared" si="56"/>
        <v>0</v>
      </c>
      <c r="M174" s="32">
        <f t="shared" si="57"/>
        <v>0</v>
      </c>
      <c r="N174" s="80">
        <v>49188</v>
      </c>
      <c r="O174" s="39">
        <f t="shared" si="58"/>
        <v>0</v>
      </c>
      <c r="P174" s="39">
        <f t="shared" si="80"/>
        <v>0.03</v>
      </c>
      <c r="Q174" s="39">
        <f t="shared" si="65"/>
        <v>0</v>
      </c>
      <c r="R174" s="39">
        <f t="shared" si="68"/>
        <v>0</v>
      </c>
      <c r="S174" s="39">
        <f t="shared" si="74"/>
        <v>0</v>
      </c>
      <c r="T174" s="39">
        <f t="shared" si="72"/>
        <v>0</v>
      </c>
      <c r="U174" s="39">
        <f t="shared" si="75"/>
        <v>0.03</v>
      </c>
      <c r="V174" s="12"/>
      <c r="W174" s="32">
        <f t="shared" si="69"/>
        <v>0</v>
      </c>
      <c r="X174" s="32">
        <f t="shared" si="59"/>
        <v>42000</v>
      </c>
      <c r="Y174" s="32">
        <f t="shared" si="60"/>
        <v>42000</v>
      </c>
      <c r="Z174" s="32">
        <f t="shared" si="61"/>
        <v>42000</v>
      </c>
      <c r="AB174" s="32">
        <f t="shared" si="73"/>
        <v>0</v>
      </c>
      <c r="AC174" s="32">
        <f t="shared" si="66"/>
        <v>0</v>
      </c>
      <c r="AD174" s="32">
        <f t="shared" si="70"/>
        <v>0</v>
      </c>
      <c r="AE174" s="59">
        <f t="shared" si="71"/>
        <v>0</v>
      </c>
      <c r="AF174" s="32">
        <f t="shared" si="76"/>
        <v>0</v>
      </c>
      <c r="AG174" s="40" t="str">
        <f>IF(A174&gt;$D$6,"",SUM($AB$10:AE174)/($Y$10+Y174)*2/A174*12)</f>
        <v/>
      </c>
      <c r="AH174" s="40" t="str">
        <f>IF(A174&gt;$D$6,"",SUM($AF$10:AF174)/($Y$10+Y174)*2/A174*12)</f>
        <v/>
      </c>
      <c r="AI174" s="32">
        <f t="shared" si="77"/>
        <v>0</v>
      </c>
      <c r="AQ174" s="32">
        <f>SUM(AB$10:AB174)</f>
        <v>840418.74910909391</v>
      </c>
      <c r="AR174" s="32">
        <f>SUM(AC$10:AC174)</f>
        <v>-741728.78666842484</v>
      </c>
      <c r="AS174" s="32">
        <f>SUM(AD$10:AD174)</f>
        <v>13860.000000000002</v>
      </c>
      <c r="AT174" s="32">
        <f>SUM(AE$10:AE174)</f>
        <v>176083.75892605007</v>
      </c>
      <c r="AU174" s="32">
        <f>SUM(AF$10:AF174)</f>
        <v>-42000</v>
      </c>
      <c r="AW174" s="32">
        <f t="shared" si="67"/>
        <v>0</v>
      </c>
      <c r="AX174" s="32">
        <f t="shared" si="67"/>
        <v>0</v>
      </c>
      <c r="AY174" s="32">
        <f t="shared" si="62"/>
        <v>0</v>
      </c>
      <c r="AZ174" s="32">
        <f t="shared" si="62"/>
        <v>0</v>
      </c>
      <c r="BA174" s="32">
        <f t="shared" si="62"/>
        <v>42000</v>
      </c>
      <c r="BB174" s="32">
        <f t="shared" si="81"/>
        <v>0</v>
      </c>
      <c r="BC174" s="32"/>
    </row>
    <row r="175" spans="1:55" x14ac:dyDescent="0.25">
      <c r="A175" s="29">
        <v>165</v>
      </c>
      <c r="B175" s="32">
        <f t="shared" si="63"/>
        <v>0</v>
      </c>
      <c r="C175" s="32">
        <f t="shared" si="78"/>
        <v>0</v>
      </c>
      <c r="D175" s="32">
        <f t="shared" si="79"/>
        <v>0</v>
      </c>
      <c r="E175" s="32"/>
      <c r="F175" s="32">
        <f t="shared" si="64"/>
        <v>0</v>
      </c>
      <c r="G175" s="32"/>
      <c r="H175" s="32"/>
      <c r="I175" s="32"/>
      <c r="J175" s="32"/>
      <c r="K175" s="32"/>
      <c r="L175" s="32">
        <f t="shared" si="56"/>
        <v>0</v>
      </c>
      <c r="M175" s="32">
        <f t="shared" si="57"/>
        <v>0</v>
      </c>
      <c r="N175" s="80">
        <v>49218</v>
      </c>
      <c r="O175" s="39">
        <f t="shared" si="58"/>
        <v>0</v>
      </c>
      <c r="P175" s="39">
        <f t="shared" si="80"/>
        <v>0.03</v>
      </c>
      <c r="Q175" s="39">
        <f t="shared" si="65"/>
        <v>0</v>
      </c>
      <c r="R175" s="39">
        <f t="shared" si="68"/>
        <v>0</v>
      </c>
      <c r="S175" s="39">
        <f t="shared" si="74"/>
        <v>0</v>
      </c>
      <c r="T175" s="39">
        <f t="shared" si="72"/>
        <v>0</v>
      </c>
      <c r="U175" s="39">
        <f t="shared" si="75"/>
        <v>0.03</v>
      </c>
      <c r="V175" s="12"/>
      <c r="W175" s="32">
        <f t="shared" si="69"/>
        <v>0</v>
      </c>
      <c r="X175" s="32">
        <f t="shared" si="59"/>
        <v>42000</v>
      </c>
      <c r="Y175" s="32">
        <f t="shared" si="60"/>
        <v>42000</v>
      </c>
      <c r="Z175" s="32">
        <f t="shared" si="61"/>
        <v>42000</v>
      </c>
      <c r="AB175" s="32">
        <f t="shared" si="73"/>
        <v>0</v>
      </c>
      <c r="AC175" s="32">
        <f t="shared" si="66"/>
        <v>0</v>
      </c>
      <c r="AD175" s="32">
        <f t="shared" si="70"/>
        <v>0</v>
      </c>
      <c r="AE175" s="59">
        <f t="shared" si="71"/>
        <v>0</v>
      </c>
      <c r="AF175" s="32">
        <f t="shared" si="76"/>
        <v>0</v>
      </c>
      <c r="AG175" s="40" t="str">
        <f>IF(A175&gt;$D$6,"",SUM($AB$10:AE175)/($Y$10+Y175)*2/A175*12)</f>
        <v/>
      </c>
      <c r="AH175" s="40" t="str">
        <f>IF(A175&gt;$D$6,"",SUM($AF$10:AF175)/($Y$10+Y175)*2/A175*12)</f>
        <v/>
      </c>
      <c r="AI175" s="32">
        <f t="shared" si="77"/>
        <v>0</v>
      </c>
      <c r="AQ175" s="32">
        <f>SUM(AB$10:AB175)</f>
        <v>840418.74910909391</v>
      </c>
      <c r="AR175" s="32">
        <f>SUM(AC$10:AC175)</f>
        <v>-741728.78666842484</v>
      </c>
      <c r="AS175" s="32">
        <f>SUM(AD$10:AD175)</f>
        <v>13860.000000000002</v>
      </c>
      <c r="AT175" s="32">
        <f>SUM(AE$10:AE175)</f>
        <v>176083.75892605007</v>
      </c>
      <c r="AU175" s="32">
        <f>SUM(AF$10:AF175)</f>
        <v>-42000</v>
      </c>
      <c r="AW175" s="32">
        <f t="shared" si="67"/>
        <v>0</v>
      </c>
      <c r="AX175" s="32">
        <f t="shared" si="67"/>
        <v>0</v>
      </c>
      <c r="AY175" s="32">
        <f t="shared" si="62"/>
        <v>0</v>
      </c>
      <c r="AZ175" s="32">
        <f t="shared" si="62"/>
        <v>0</v>
      </c>
      <c r="BA175" s="32">
        <f t="shared" si="62"/>
        <v>42000</v>
      </c>
      <c r="BB175" s="32">
        <f t="shared" si="81"/>
        <v>0</v>
      </c>
      <c r="BC175" s="32"/>
    </row>
    <row r="176" spans="1:55" x14ac:dyDescent="0.25">
      <c r="A176" s="29">
        <v>166</v>
      </c>
      <c r="B176" s="32">
        <f t="shared" si="63"/>
        <v>0</v>
      </c>
      <c r="C176" s="32">
        <f t="shared" si="78"/>
        <v>0</v>
      </c>
      <c r="D176" s="32">
        <f t="shared" si="79"/>
        <v>0</v>
      </c>
      <c r="E176" s="32"/>
      <c r="F176" s="32">
        <f t="shared" si="64"/>
        <v>0</v>
      </c>
      <c r="G176" s="32"/>
      <c r="H176" s="32"/>
      <c r="I176" s="32"/>
      <c r="J176" s="32"/>
      <c r="K176" s="32"/>
      <c r="L176" s="32">
        <f t="shared" si="56"/>
        <v>0</v>
      </c>
      <c r="M176" s="32">
        <f t="shared" si="57"/>
        <v>0</v>
      </c>
      <c r="N176" s="80">
        <v>49249</v>
      </c>
      <c r="O176" s="39">
        <f t="shared" si="58"/>
        <v>0</v>
      </c>
      <c r="P176" s="39">
        <f t="shared" si="80"/>
        <v>0.03</v>
      </c>
      <c r="Q176" s="39">
        <f t="shared" si="65"/>
        <v>0</v>
      </c>
      <c r="R176" s="39">
        <f t="shared" si="68"/>
        <v>0</v>
      </c>
      <c r="S176" s="39">
        <f t="shared" si="74"/>
        <v>0</v>
      </c>
      <c r="T176" s="39">
        <f t="shared" si="72"/>
        <v>0</v>
      </c>
      <c r="U176" s="39">
        <f t="shared" si="75"/>
        <v>0.03</v>
      </c>
      <c r="V176" s="12"/>
      <c r="W176" s="32">
        <f t="shared" si="69"/>
        <v>0</v>
      </c>
      <c r="X176" s="32">
        <f t="shared" si="59"/>
        <v>42000</v>
      </c>
      <c r="Y176" s="32">
        <f t="shared" si="60"/>
        <v>42000</v>
      </c>
      <c r="Z176" s="32">
        <f t="shared" si="61"/>
        <v>42000</v>
      </c>
      <c r="AB176" s="32">
        <f t="shared" si="73"/>
        <v>0</v>
      </c>
      <c r="AC176" s="32">
        <f t="shared" si="66"/>
        <v>0</v>
      </c>
      <c r="AD176" s="32">
        <f t="shared" si="70"/>
        <v>0</v>
      </c>
      <c r="AE176" s="59">
        <f t="shared" si="71"/>
        <v>0</v>
      </c>
      <c r="AF176" s="32">
        <f t="shared" si="76"/>
        <v>0</v>
      </c>
      <c r="AG176" s="40" t="str">
        <f>IF(A176&gt;$D$6,"",SUM($AB$10:AE176)/($Y$10+Y176)*2/A176*12)</f>
        <v/>
      </c>
      <c r="AH176" s="40" t="str">
        <f>IF(A176&gt;$D$6,"",SUM($AF$10:AF176)/($Y$10+Y176)*2/A176*12)</f>
        <v/>
      </c>
      <c r="AI176" s="32">
        <f t="shared" si="77"/>
        <v>0</v>
      </c>
      <c r="AQ176" s="32">
        <f>SUM(AB$10:AB176)</f>
        <v>840418.74910909391</v>
      </c>
      <c r="AR176" s="32">
        <f>SUM(AC$10:AC176)</f>
        <v>-741728.78666842484</v>
      </c>
      <c r="AS176" s="32">
        <f>SUM(AD$10:AD176)</f>
        <v>13860.000000000002</v>
      </c>
      <c r="AT176" s="32">
        <f>SUM(AE$10:AE176)</f>
        <v>176083.75892605007</v>
      </c>
      <c r="AU176" s="32">
        <f>SUM(AF$10:AF176)</f>
        <v>-42000</v>
      </c>
      <c r="AW176" s="32">
        <f t="shared" si="67"/>
        <v>0</v>
      </c>
      <c r="AX176" s="32">
        <f t="shared" si="67"/>
        <v>0</v>
      </c>
      <c r="AY176" s="32">
        <f t="shared" si="62"/>
        <v>0</v>
      </c>
      <c r="AZ176" s="32">
        <f t="shared" si="62"/>
        <v>0</v>
      </c>
      <c r="BA176" s="32">
        <f t="shared" si="62"/>
        <v>42000</v>
      </c>
      <c r="BB176" s="32">
        <f t="shared" si="81"/>
        <v>0</v>
      </c>
      <c r="BC176" s="32"/>
    </row>
    <row r="177" spans="1:55" x14ac:dyDescent="0.25">
      <c r="A177" s="29">
        <v>167</v>
      </c>
      <c r="B177" s="32">
        <f t="shared" si="63"/>
        <v>0</v>
      </c>
      <c r="C177" s="32">
        <f t="shared" si="78"/>
        <v>0</v>
      </c>
      <c r="D177" s="32">
        <f t="shared" si="79"/>
        <v>0</v>
      </c>
      <c r="E177" s="32"/>
      <c r="F177" s="32">
        <f t="shared" si="64"/>
        <v>0</v>
      </c>
      <c r="G177" s="32"/>
      <c r="H177" s="32"/>
      <c r="I177" s="32"/>
      <c r="J177" s="32"/>
      <c r="K177" s="32"/>
      <c r="L177" s="32">
        <f t="shared" si="56"/>
        <v>0</v>
      </c>
      <c r="M177" s="32">
        <f t="shared" si="57"/>
        <v>0</v>
      </c>
      <c r="N177" s="80">
        <v>49279</v>
      </c>
      <c r="O177" s="39">
        <f t="shared" si="58"/>
        <v>0</v>
      </c>
      <c r="P177" s="39">
        <f t="shared" si="80"/>
        <v>0.03</v>
      </c>
      <c r="Q177" s="39">
        <f t="shared" si="65"/>
        <v>0</v>
      </c>
      <c r="R177" s="39">
        <f t="shared" si="68"/>
        <v>0</v>
      </c>
      <c r="S177" s="39">
        <f t="shared" si="74"/>
        <v>0</v>
      </c>
      <c r="T177" s="39">
        <f t="shared" si="72"/>
        <v>0</v>
      </c>
      <c r="U177" s="39">
        <f t="shared" si="75"/>
        <v>0.03</v>
      </c>
      <c r="V177" s="12"/>
      <c r="W177" s="32">
        <f t="shared" si="69"/>
        <v>0</v>
      </c>
      <c r="X177" s="32">
        <f t="shared" si="59"/>
        <v>42000</v>
      </c>
      <c r="Y177" s="32">
        <f t="shared" si="60"/>
        <v>42000</v>
      </c>
      <c r="Z177" s="32">
        <f t="shared" si="61"/>
        <v>42000</v>
      </c>
      <c r="AB177" s="32">
        <f t="shared" si="73"/>
        <v>0</v>
      </c>
      <c r="AC177" s="32">
        <f t="shared" si="66"/>
        <v>0</v>
      </c>
      <c r="AD177" s="32">
        <f t="shared" si="70"/>
        <v>0</v>
      </c>
      <c r="AE177" s="59">
        <f t="shared" si="71"/>
        <v>0</v>
      </c>
      <c r="AF177" s="32">
        <f t="shared" si="76"/>
        <v>0</v>
      </c>
      <c r="AG177" s="40" t="str">
        <f>IF(A177&gt;$D$6,"",SUM($AB$10:AE177)/($Y$10+Y177)*2/A177*12)</f>
        <v/>
      </c>
      <c r="AH177" s="40" t="str">
        <f>IF(A177&gt;$D$6,"",SUM($AF$10:AF177)/($Y$10+Y177)*2/A177*12)</f>
        <v/>
      </c>
      <c r="AI177" s="32">
        <f t="shared" si="77"/>
        <v>0</v>
      </c>
      <c r="AQ177" s="32">
        <f>SUM(AB$10:AB177)</f>
        <v>840418.74910909391</v>
      </c>
      <c r="AR177" s="32">
        <f>SUM(AC$10:AC177)</f>
        <v>-741728.78666842484</v>
      </c>
      <c r="AS177" s="32">
        <f>SUM(AD$10:AD177)</f>
        <v>13860.000000000002</v>
      </c>
      <c r="AT177" s="32">
        <f>SUM(AE$10:AE177)</f>
        <v>176083.75892605007</v>
      </c>
      <c r="AU177" s="32">
        <f>SUM(AF$10:AF177)</f>
        <v>-42000</v>
      </c>
      <c r="AW177" s="32">
        <f t="shared" si="67"/>
        <v>0</v>
      </c>
      <c r="AX177" s="32">
        <f t="shared" si="67"/>
        <v>0</v>
      </c>
      <c r="AY177" s="32">
        <f t="shared" si="62"/>
        <v>0</v>
      </c>
      <c r="AZ177" s="32">
        <f t="shared" si="62"/>
        <v>0</v>
      </c>
      <c r="BA177" s="32">
        <f t="shared" si="62"/>
        <v>42000</v>
      </c>
      <c r="BB177" s="32">
        <f t="shared" si="81"/>
        <v>0</v>
      </c>
      <c r="BC177" s="32"/>
    </row>
    <row r="178" spans="1:55" x14ac:dyDescent="0.25">
      <c r="A178" s="29">
        <v>168</v>
      </c>
      <c r="B178" s="32">
        <f t="shared" si="63"/>
        <v>0</v>
      </c>
      <c r="C178" s="32">
        <f t="shared" si="78"/>
        <v>0</v>
      </c>
      <c r="D178" s="32">
        <f t="shared" si="79"/>
        <v>0</v>
      </c>
      <c r="E178" s="32"/>
      <c r="F178" s="32">
        <f t="shared" si="64"/>
        <v>0</v>
      </c>
      <c r="G178" s="67">
        <f>IF(B178&gt;0,B178*$J$1,0)</f>
        <v>0</v>
      </c>
      <c r="H178" s="32"/>
      <c r="I178" s="32"/>
      <c r="J178" s="32"/>
      <c r="K178" s="32"/>
      <c r="L178" s="32">
        <f t="shared" si="56"/>
        <v>0</v>
      </c>
      <c r="M178" s="32">
        <f t="shared" si="57"/>
        <v>0</v>
      </c>
      <c r="N178" s="80">
        <v>49310</v>
      </c>
      <c r="O178" s="39">
        <f t="shared" si="58"/>
        <v>0</v>
      </c>
      <c r="P178" s="39">
        <f t="shared" si="80"/>
        <v>0.03</v>
      </c>
      <c r="Q178" s="39">
        <f t="shared" si="65"/>
        <v>0</v>
      </c>
      <c r="R178" s="39">
        <f t="shared" si="68"/>
        <v>0</v>
      </c>
      <c r="S178" s="39">
        <f t="shared" si="74"/>
        <v>0</v>
      </c>
      <c r="T178" s="39">
        <f t="shared" si="72"/>
        <v>0</v>
      </c>
      <c r="U178" s="39">
        <f t="shared" si="75"/>
        <v>0.03</v>
      </c>
      <c r="V178" s="12"/>
      <c r="W178" s="32">
        <f t="shared" si="69"/>
        <v>0</v>
      </c>
      <c r="X178" s="32">
        <f t="shared" si="59"/>
        <v>42000</v>
      </c>
      <c r="Y178" s="32">
        <f t="shared" si="60"/>
        <v>42000</v>
      </c>
      <c r="Z178" s="32">
        <f t="shared" si="61"/>
        <v>42000</v>
      </c>
      <c r="AB178" s="32">
        <f t="shared" si="73"/>
        <v>0</v>
      </c>
      <c r="AC178" s="32">
        <f t="shared" si="66"/>
        <v>0</v>
      </c>
      <c r="AD178" s="32">
        <f t="shared" si="70"/>
        <v>0</v>
      </c>
      <c r="AE178" s="59">
        <f t="shared" si="71"/>
        <v>0</v>
      </c>
      <c r="AF178" s="32">
        <f t="shared" si="76"/>
        <v>0</v>
      </c>
      <c r="AG178" s="40" t="str">
        <f>IF(A178&gt;$D$6,"",SUM($AB$10:AE178)/($Y$10+Y178)*2/A178*12)</f>
        <v/>
      </c>
      <c r="AH178" s="40" t="str">
        <f>IF(A178&gt;$D$6,"",SUM($AF$10:AF178)/($Y$10+Y178)*2/A178*12)</f>
        <v/>
      </c>
      <c r="AI178" s="32">
        <f t="shared" si="77"/>
        <v>0</v>
      </c>
      <c r="AQ178" s="32">
        <f>SUM(AB$10:AB178)</f>
        <v>840418.74910909391</v>
      </c>
      <c r="AR178" s="32">
        <f>SUM(AC$10:AC178)</f>
        <v>-741728.78666842484</v>
      </c>
      <c r="AS178" s="32">
        <f>SUM(AD$10:AD178)</f>
        <v>13860.000000000002</v>
      </c>
      <c r="AT178" s="32">
        <f>SUM(AE$10:AE178)</f>
        <v>176083.75892605007</v>
      </c>
      <c r="AU178" s="32">
        <f>SUM(AF$10:AF178)</f>
        <v>-42000</v>
      </c>
      <c r="AW178" s="32">
        <f t="shared" si="67"/>
        <v>0</v>
      </c>
      <c r="AX178" s="32">
        <f t="shared" si="67"/>
        <v>0</v>
      </c>
      <c r="AY178" s="32">
        <f t="shared" si="62"/>
        <v>0</v>
      </c>
      <c r="AZ178" s="32">
        <f t="shared" si="62"/>
        <v>0</v>
      </c>
      <c r="BA178" s="32">
        <f t="shared" si="62"/>
        <v>42000</v>
      </c>
      <c r="BB178" s="32">
        <f t="shared" si="81"/>
        <v>0</v>
      </c>
      <c r="BC178" s="32"/>
    </row>
    <row r="179" spans="1:55" x14ac:dyDescent="0.25">
      <c r="A179" s="29">
        <v>169</v>
      </c>
      <c r="B179" s="32">
        <f t="shared" si="63"/>
        <v>0</v>
      </c>
      <c r="C179" s="32">
        <f t="shared" si="78"/>
        <v>0</v>
      </c>
      <c r="D179" s="32">
        <f t="shared" si="79"/>
        <v>0</v>
      </c>
      <c r="E179" s="32"/>
      <c r="F179" s="32">
        <f t="shared" si="64"/>
        <v>0</v>
      </c>
      <c r="G179" s="32"/>
      <c r="H179" s="32"/>
      <c r="I179" s="32"/>
      <c r="J179" s="32"/>
      <c r="K179" s="32"/>
      <c r="L179" s="32">
        <f t="shared" si="56"/>
        <v>0</v>
      </c>
      <c r="M179" s="32">
        <f t="shared" si="57"/>
        <v>0</v>
      </c>
      <c r="N179" s="80">
        <v>49341</v>
      </c>
      <c r="O179" s="39">
        <f t="shared" si="58"/>
        <v>0</v>
      </c>
      <c r="P179" s="39">
        <f t="shared" si="80"/>
        <v>0.03</v>
      </c>
      <c r="Q179" s="39">
        <f t="shared" si="65"/>
        <v>0</v>
      </c>
      <c r="R179" s="39">
        <f t="shared" si="68"/>
        <v>0</v>
      </c>
      <c r="S179" s="39">
        <f t="shared" si="74"/>
        <v>0</v>
      </c>
      <c r="T179" s="39">
        <f t="shared" si="72"/>
        <v>0</v>
      </c>
      <c r="U179" s="39">
        <f t="shared" si="75"/>
        <v>0.03</v>
      </c>
      <c r="V179" s="12"/>
      <c r="W179" s="32">
        <f t="shared" si="69"/>
        <v>0</v>
      </c>
      <c r="X179" s="32">
        <f t="shared" si="59"/>
        <v>42000</v>
      </c>
      <c r="Y179" s="32">
        <f t="shared" si="60"/>
        <v>42000</v>
      </c>
      <c r="Z179" s="32">
        <f t="shared" si="61"/>
        <v>42000</v>
      </c>
      <c r="AB179" s="32">
        <f t="shared" si="73"/>
        <v>0</v>
      </c>
      <c r="AC179" s="32">
        <f t="shared" si="66"/>
        <v>0</v>
      </c>
      <c r="AD179" s="32">
        <f t="shared" si="70"/>
        <v>0</v>
      </c>
      <c r="AE179" s="59">
        <f t="shared" si="71"/>
        <v>0</v>
      </c>
      <c r="AF179" s="32">
        <f t="shared" si="76"/>
        <v>0</v>
      </c>
      <c r="AG179" s="40" t="str">
        <f>IF(A179&gt;$D$6,"",SUM($AB$10:AE179)/($Y$10+Y179)*2/A179*12)</f>
        <v/>
      </c>
      <c r="AH179" s="40" t="str">
        <f>IF(A179&gt;$D$6,"",SUM($AF$10:AF179)/($Y$10+Y179)*2/A179*12)</f>
        <v/>
      </c>
      <c r="AI179" s="32">
        <f t="shared" si="77"/>
        <v>0</v>
      </c>
      <c r="AQ179" s="32">
        <f>SUM(AB$10:AB179)</f>
        <v>840418.74910909391</v>
      </c>
      <c r="AR179" s="32">
        <f>SUM(AC$10:AC179)</f>
        <v>-741728.78666842484</v>
      </c>
      <c r="AS179" s="32">
        <f>SUM(AD$10:AD179)</f>
        <v>13860.000000000002</v>
      </c>
      <c r="AT179" s="32">
        <f>SUM(AE$10:AE179)</f>
        <v>176083.75892605007</v>
      </c>
      <c r="AU179" s="32">
        <f>SUM(AF$10:AF179)</f>
        <v>-42000</v>
      </c>
      <c r="AW179" s="32">
        <f t="shared" si="67"/>
        <v>0</v>
      </c>
      <c r="AX179" s="32">
        <f t="shared" si="67"/>
        <v>0</v>
      </c>
      <c r="AY179" s="32">
        <f t="shared" si="62"/>
        <v>0</v>
      </c>
      <c r="AZ179" s="32">
        <f t="shared" si="62"/>
        <v>0</v>
      </c>
      <c r="BA179" s="32">
        <f t="shared" si="62"/>
        <v>42000</v>
      </c>
      <c r="BB179" s="32">
        <f t="shared" si="81"/>
        <v>0</v>
      </c>
      <c r="BC179" s="32"/>
    </row>
    <row r="180" spans="1:55" x14ac:dyDescent="0.25">
      <c r="A180" s="29">
        <v>170</v>
      </c>
      <c r="B180" s="32">
        <f t="shared" si="63"/>
        <v>0</v>
      </c>
      <c r="C180" s="32">
        <f t="shared" si="78"/>
        <v>0</v>
      </c>
      <c r="D180" s="32">
        <f t="shared" si="79"/>
        <v>0</v>
      </c>
      <c r="E180" s="32"/>
      <c r="F180" s="32">
        <f t="shared" si="64"/>
        <v>0</v>
      </c>
      <c r="G180" s="32"/>
      <c r="H180" s="32"/>
      <c r="I180" s="32"/>
      <c r="J180" s="32"/>
      <c r="K180" s="32"/>
      <c r="L180" s="32">
        <f t="shared" si="56"/>
        <v>0</v>
      </c>
      <c r="M180" s="32">
        <f t="shared" si="57"/>
        <v>0</v>
      </c>
      <c r="N180" s="80">
        <v>49369</v>
      </c>
      <c r="O180" s="39">
        <f t="shared" si="58"/>
        <v>0</v>
      </c>
      <c r="P180" s="39">
        <f t="shared" si="80"/>
        <v>0.03</v>
      </c>
      <c r="Q180" s="39">
        <f t="shared" si="65"/>
        <v>0</v>
      </c>
      <c r="R180" s="39">
        <f t="shared" si="68"/>
        <v>0</v>
      </c>
      <c r="S180" s="39">
        <f t="shared" si="74"/>
        <v>0</v>
      </c>
      <c r="T180" s="39">
        <f t="shared" si="72"/>
        <v>0</v>
      </c>
      <c r="U180" s="39">
        <f t="shared" si="75"/>
        <v>0.03</v>
      </c>
      <c r="V180" s="12"/>
      <c r="W180" s="32">
        <f t="shared" si="69"/>
        <v>0</v>
      </c>
      <c r="X180" s="32">
        <f t="shared" si="59"/>
        <v>42000</v>
      </c>
      <c r="Y180" s="32">
        <f t="shared" si="60"/>
        <v>42000</v>
      </c>
      <c r="Z180" s="32">
        <f t="shared" si="61"/>
        <v>42000</v>
      </c>
      <c r="AB180" s="32">
        <f t="shared" si="73"/>
        <v>0</v>
      </c>
      <c r="AC180" s="32">
        <f t="shared" si="66"/>
        <v>0</v>
      </c>
      <c r="AD180" s="32">
        <f t="shared" si="70"/>
        <v>0</v>
      </c>
      <c r="AE180" s="59">
        <f t="shared" si="71"/>
        <v>0</v>
      </c>
      <c r="AF180" s="32">
        <f t="shared" si="76"/>
        <v>0</v>
      </c>
      <c r="AG180" s="40" t="str">
        <f>IF(A180&gt;$D$6,"",SUM($AB$10:AE180)/($Y$10+Y180)*2/A180*12)</f>
        <v/>
      </c>
      <c r="AH180" s="40" t="str">
        <f>IF(A180&gt;$D$6,"",SUM($AF$10:AF180)/($Y$10+Y180)*2/A180*12)</f>
        <v/>
      </c>
      <c r="AI180" s="32">
        <f t="shared" si="77"/>
        <v>0</v>
      </c>
      <c r="AQ180" s="32">
        <f>SUM(AB$10:AB180)</f>
        <v>840418.74910909391</v>
      </c>
      <c r="AR180" s="32">
        <f>SUM(AC$10:AC180)</f>
        <v>-741728.78666842484</v>
      </c>
      <c r="AS180" s="32">
        <f>SUM(AD$10:AD180)</f>
        <v>13860.000000000002</v>
      </c>
      <c r="AT180" s="32">
        <f>SUM(AE$10:AE180)</f>
        <v>176083.75892605007</v>
      </c>
      <c r="AU180" s="32">
        <f>SUM(AF$10:AF180)</f>
        <v>-42000</v>
      </c>
      <c r="AW180" s="32">
        <f t="shared" si="67"/>
        <v>0</v>
      </c>
      <c r="AX180" s="32">
        <f t="shared" si="67"/>
        <v>0</v>
      </c>
      <c r="AY180" s="32">
        <f t="shared" si="62"/>
        <v>0</v>
      </c>
      <c r="AZ180" s="32">
        <f t="shared" si="62"/>
        <v>0</v>
      </c>
      <c r="BA180" s="32">
        <f t="shared" si="62"/>
        <v>42000</v>
      </c>
      <c r="BB180" s="32">
        <f t="shared" si="81"/>
        <v>0</v>
      </c>
      <c r="BC180" s="32"/>
    </row>
    <row r="181" spans="1:55" x14ac:dyDescent="0.25">
      <c r="A181" s="29">
        <v>171</v>
      </c>
      <c r="B181" s="32">
        <f t="shared" si="63"/>
        <v>0</v>
      </c>
      <c r="C181" s="32">
        <f t="shared" si="78"/>
        <v>0</v>
      </c>
      <c r="D181" s="32">
        <f t="shared" si="79"/>
        <v>0</v>
      </c>
      <c r="E181" s="32"/>
      <c r="F181" s="32">
        <f t="shared" si="64"/>
        <v>0</v>
      </c>
      <c r="G181" s="32"/>
      <c r="H181" s="32"/>
      <c r="I181" s="32"/>
      <c r="J181" s="32"/>
      <c r="K181" s="32"/>
      <c r="L181" s="32">
        <f t="shared" si="56"/>
        <v>0</v>
      </c>
      <c r="M181" s="32">
        <f t="shared" si="57"/>
        <v>0</v>
      </c>
      <c r="N181" s="80">
        <v>49400</v>
      </c>
      <c r="O181" s="39">
        <f t="shared" si="58"/>
        <v>0</v>
      </c>
      <c r="P181" s="39">
        <f t="shared" si="80"/>
        <v>0.03</v>
      </c>
      <c r="Q181" s="39">
        <f t="shared" si="65"/>
        <v>0</v>
      </c>
      <c r="R181" s="39">
        <f t="shared" si="68"/>
        <v>0</v>
      </c>
      <c r="S181" s="39">
        <f t="shared" si="74"/>
        <v>0</v>
      </c>
      <c r="T181" s="39">
        <f t="shared" si="72"/>
        <v>0</v>
      </c>
      <c r="U181" s="39">
        <f t="shared" si="75"/>
        <v>0.03</v>
      </c>
      <c r="V181" s="12"/>
      <c r="W181" s="32">
        <f t="shared" si="69"/>
        <v>0</v>
      </c>
      <c r="X181" s="32">
        <f t="shared" si="59"/>
        <v>42000</v>
      </c>
      <c r="Y181" s="32">
        <f t="shared" si="60"/>
        <v>42000</v>
      </c>
      <c r="Z181" s="32">
        <f t="shared" si="61"/>
        <v>42000</v>
      </c>
      <c r="AB181" s="32">
        <f t="shared" si="73"/>
        <v>0</v>
      </c>
      <c r="AC181" s="32">
        <f t="shared" si="66"/>
        <v>0</v>
      </c>
      <c r="AD181" s="32">
        <f t="shared" si="70"/>
        <v>0</v>
      </c>
      <c r="AE181" s="59">
        <f t="shared" si="71"/>
        <v>0</v>
      </c>
      <c r="AF181" s="32">
        <f t="shared" si="76"/>
        <v>0</v>
      </c>
      <c r="AG181" s="40" t="str">
        <f>IF(A181&gt;$D$6,"",SUM($AB$10:AE181)/($Y$10+Y181)*2/A181*12)</f>
        <v/>
      </c>
      <c r="AH181" s="40" t="str">
        <f>IF(A181&gt;$D$6,"",SUM($AF$10:AF181)/($Y$10+Y181)*2/A181*12)</f>
        <v/>
      </c>
      <c r="AI181" s="32">
        <f t="shared" si="77"/>
        <v>0</v>
      </c>
      <c r="AQ181" s="32">
        <f>SUM(AB$10:AB181)</f>
        <v>840418.74910909391</v>
      </c>
      <c r="AR181" s="32">
        <f>SUM(AC$10:AC181)</f>
        <v>-741728.78666842484</v>
      </c>
      <c r="AS181" s="32">
        <f>SUM(AD$10:AD181)</f>
        <v>13860.000000000002</v>
      </c>
      <c r="AT181" s="32">
        <f>SUM(AE$10:AE181)</f>
        <v>176083.75892605007</v>
      </c>
      <c r="AU181" s="32">
        <f>SUM(AF$10:AF181)</f>
        <v>-42000</v>
      </c>
      <c r="AW181" s="32">
        <f t="shared" si="67"/>
        <v>0</v>
      </c>
      <c r="AX181" s="32">
        <f t="shared" si="67"/>
        <v>0</v>
      </c>
      <c r="AY181" s="32">
        <f t="shared" si="62"/>
        <v>0</v>
      </c>
      <c r="AZ181" s="32">
        <f t="shared" si="62"/>
        <v>0</v>
      </c>
      <c r="BA181" s="32">
        <f t="shared" si="62"/>
        <v>42000</v>
      </c>
      <c r="BB181" s="32">
        <f t="shared" si="81"/>
        <v>0</v>
      </c>
      <c r="BC181" s="32"/>
    </row>
    <row r="182" spans="1:55" x14ac:dyDescent="0.25">
      <c r="A182" s="29">
        <v>172</v>
      </c>
      <c r="B182" s="32">
        <f t="shared" si="63"/>
        <v>0</v>
      </c>
      <c r="C182" s="32">
        <f t="shared" si="78"/>
        <v>0</v>
      </c>
      <c r="D182" s="32">
        <f t="shared" si="79"/>
        <v>0</v>
      </c>
      <c r="E182" s="32"/>
      <c r="F182" s="32">
        <f t="shared" si="64"/>
        <v>0</v>
      </c>
      <c r="G182" s="32"/>
      <c r="H182" s="32"/>
      <c r="I182" s="32"/>
      <c r="J182" s="32"/>
      <c r="K182" s="32"/>
      <c r="L182" s="32">
        <f t="shared" si="56"/>
        <v>0</v>
      </c>
      <c r="M182" s="32">
        <f t="shared" si="57"/>
        <v>0</v>
      </c>
      <c r="N182" s="80">
        <v>49430</v>
      </c>
      <c r="O182" s="39">
        <f t="shared" si="58"/>
        <v>0</v>
      </c>
      <c r="P182" s="39">
        <f t="shared" si="80"/>
        <v>0.03</v>
      </c>
      <c r="Q182" s="39">
        <f t="shared" si="65"/>
        <v>0</v>
      </c>
      <c r="R182" s="39">
        <f t="shared" si="68"/>
        <v>0</v>
      </c>
      <c r="S182" s="39">
        <f t="shared" si="74"/>
        <v>0</v>
      </c>
      <c r="T182" s="39">
        <f t="shared" si="72"/>
        <v>0</v>
      </c>
      <c r="U182" s="39">
        <f t="shared" si="75"/>
        <v>0.03</v>
      </c>
      <c r="V182" s="12"/>
      <c r="W182" s="32">
        <f t="shared" si="69"/>
        <v>0</v>
      </c>
      <c r="X182" s="32">
        <f t="shared" si="59"/>
        <v>42000</v>
      </c>
      <c r="Y182" s="32">
        <f t="shared" si="60"/>
        <v>42000</v>
      </c>
      <c r="Z182" s="32">
        <f t="shared" si="61"/>
        <v>42000</v>
      </c>
      <c r="AB182" s="32">
        <f t="shared" si="73"/>
        <v>0</v>
      </c>
      <c r="AC182" s="32">
        <f t="shared" si="66"/>
        <v>0</v>
      </c>
      <c r="AD182" s="32">
        <f t="shared" si="70"/>
        <v>0</v>
      </c>
      <c r="AE182" s="59">
        <f t="shared" si="71"/>
        <v>0</v>
      </c>
      <c r="AF182" s="32">
        <f t="shared" si="76"/>
        <v>0</v>
      </c>
      <c r="AG182" s="40" t="str">
        <f>IF(A182&gt;$D$6,"",SUM($AB$10:AE182)/($Y$10+Y182)*2/A182*12)</f>
        <v/>
      </c>
      <c r="AH182" s="40" t="str">
        <f>IF(A182&gt;$D$6,"",SUM($AF$10:AF182)/($Y$10+Y182)*2/A182*12)</f>
        <v/>
      </c>
      <c r="AI182" s="32">
        <f t="shared" si="77"/>
        <v>0</v>
      </c>
      <c r="AQ182" s="32">
        <f>SUM(AB$10:AB182)</f>
        <v>840418.74910909391</v>
      </c>
      <c r="AR182" s="32">
        <f>SUM(AC$10:AC182)</f>
        <v>-741728.78666842484</v>
      </c>
      <c r="AS182" s="32">
        <f>SUM(AD$10:AD182)</f>
        <v>13860.000000000002</v>
      </c>
      <c r="AT182" s="32">
        <f>SUM(AE$10:AE182)</f>
        <v>176083.75892605007</v>
      </c>
      <c r="AU182" s="32">
        <f>SUM(AF$10:AF182)</f>
        <v>-42000</v>
      </c>
      <c r="AW182" s="32">
        <f t="shared" si="67"/>
        <v>0</v>
      </c>
      <c r="AX182" s="32">
        <f t="shared" si="67"/>
        <v>0</v>
      </c>
      <c r="AY182" s="32">
        <f t="shared" si="62"/>
        <v>0</v>
      </c>
      <c r="AZ182" s="32">
        <f t="shared" si="62"/>
        <v>0</v>
      </c>
      <c r="BA182" s="32">
        <f t="shared" si="62"/>
        <v>42000</v>
      </c>
      <c r="BB182" s="32">
        <f t="shared" si="81"/>
        <v>0</v>
      </c>
      <c r="BC182" s="32"/>
    </row>
    <row r="183" spans="1:55" x14ac:dyDescent="0.25">
      <c r="A183" s="29">
        <v>173</v>
      </c>
      <c r="B183" s="32">
        <f t="shared" si="63"/>
        <v>0</v>
      </c>
      <c r="C183" s="32">
        <f t="shared" si="78"/>
        <v>0</v>
      </c>
      <c r="D183" s="32">
        <f t="shared" si="79"/>
        <v>0</v>
      </c>
      <c r="E183" s="32"/>
      <c r="F183" s="32">
        <f t="shared" si="64"/>
        <v>0</v>
      </c>
      <c r="G183" s="32"/>
      <c r="H183" s="32"/>
      <c r="I183" s="32"/>
      <c r="J183" s="32"/>
      <c r="K183" s="32"/>
      <c r="L183" s="32">
        <f t="shared" si="56"/>
        <v>0</v>
      </c>
      <c r="M183" s="32">
        <f t="shared" si="57"/>
        <v>0</v>
      </c>
      <c r="N183" s="80">
        <v>49461</v>
      </c>
      <c r="O183" s="39">
        <f t="shared" si="58"/>
        <v>0</v>
      </c>
      <c r="P183" s="39">
        <f t="shared" si="80"/>
        <v>0.03</v>
      </c>
      <c r="Q183" s="39">
        <f t="shared" si="65"/>
        <v>0</v>
      </c>
      <c r="R183" s="39">
        <f t="shared" si="68"/>
        <v>0</v>
      </c>
      <c r="S183" s="39">
        <f t="shared" si="74"/>
        <v>0</v>
      </c>
      <c r="T183" s="39">
        <f t="shared" si="72"/>
        <v>0</v>
      </c>
      <c r="U183" s="39">
        <f t="shared" si="75"/>
        <v>0.03</v>
      </c>
      <c r="V183" s="12"/>
      <c r="W183" s="32">
        <f t="shared" si="69"/>
        <v>0</v>
      </c>
      <c r="X183" s="32">
        <f t="shared" si="59"/>
        <v>42000</v>
      </c>
      <c r="Y183" s="32">
        <f t="shared" si="60"/>
        <v>42000</v>
      </c>
      <c r="Z183" s="32">
        <f t="shared" si="61"/>
        <v>42000</v>
      </c>
      <c r="AB183" s="32">
        <f t="shared" si="73"/>
        <v>0</v>
      </c>
      <c r="AC183" s="32">
        <f t="shared" si="66"/>
        <v>0</v>
      </c>
      <c r="AD183" s="32">
        <f t="shared" si="70"/>
        <v>0</v>
      </c>
      <c r="AE183" s="59">
        <f t="shared" si="71"/>
        <v>0</v>
      </c>
      <c r="AF183" s="32">
        <f t="shared" si="76"/>
        <v>0</v>
      </c>
      <c r="AG183" s="40" t="str">
        <f>IF(A183&gt;$D$6,"",SUM($AB$10:AE183)/($Y$10+Y183)*2/A183*12)</f>
        <v/>
      </c>
      <c r="AH183" s="40" t="str">
        <f>IF(A183&gt;$D$6,"",SUM($AF$10:AF183)/($Y$10+Y183)*2/A183*12)</f>
        <v/>
      </c>
      <c r="AI183" s="32">
        <f t="shared" si="77"/>
        <v>0</v>
      </c>
      <c r="AQ183" s="32">
        <f>SUM(AB$10:AB183)</f>
        <v>840418.74910909391</v>
      </c>
      <c r="AR183" s="32">
        <f>SUM(AC$10:AC183)</f>
        <v>-741728.78666842484</v>
      </c>
      <c r="AS183" s="32">
        <f>SUM(AD$10:AD183)</f>
        <v>13860.000000000002</v>
      </c>
      <c r="AT183" s="32">
        <f>SUM(AE$10:AE183)</f>
        <v>176083.75892605007</v>
      </c>
      <c r="AU183" s="32">
        <f>SUM(AF$10:AF183)</f>
        <v>-42000</v>
      </c>
      <c r="AW183" s="32">
        <f t="shared" si="67"/>
        <v>0</v>
      </c>
      <c r="AX183" s="32">
        <f t="shared" si="67"/>
        <v>0</v>
      </c>
      <c r="AY183" s="32">
        <f t="shared" si="62"/>
        <v>0</v>
      </c>
      <c r="AZ183" s="32">
        <f t="shared" si="62"/>
        <v>0</v>
      </c>
      <c r="BA183" s="32">
        <f t="shared" si="62"/>
        <v>42000</v>
      </c>
      <c r="BB183" s="32">
        <f t="shared" si="81"/>
        <v>0</v>
      </c>
      <c r="BC183" s="32"/>
    </row>
    <row r="184" spans="1:55" x14ac:dyDescent="0.25">
      <c r="A184" s="29">
        <v>174</v>
      </c>
      <c r="B184" s="32">
        <f t="shared" si="63"/>
        <v>0</v>
      </c>
      <c r="C184" s="32">
        <f t="shared" si="78"/>
        <v>0</v>
      </c>
      <c r="D184" s="32">
        <f t="shared" si="79"/>
        <v>0</v>
      </c>
      <c r="E184" s="32"/>
      <c r="F184" s="32">
        <f t="shared" si="64"/>
        <v>0</v>
      </c>
      <c r="G184" s="32"/>
      <c r="H184" s="32"/>
      <c r="I184" s="32"/>
      <c r="J184" s="32"/>
      <c r="K184" s="32"/>
      <c r="L184" s="32">
        <f t="shared" si="56"/>
        <v>0</v>
      </c>
      <c r="M184" s="32">
        <f t="shared" si="57"/>
        <v>0</v>
      </c>
      <c r="N184" s="80">
        <v>49491</v>
      </c>
      <c r="O184" s="39">
        <f t="shared" si="58"/>
        <v>0</v>
      </c>
      <c r="P184" s="39">
        <f t="shared" si="80"/>
        <v>0.03</v>
      </c>
      <c r="Q184" s="39">
        <f t="shared" si="65"/>
        <v>0</v>
      </c>
      <c r="R184" s="39">
        <f t="shared" si="68"/>
        <v>0</v>
      </c>
      <c r="S184" s="39">
        <f t="shared" si="74"/>
        <v>0</v>
      </c>
      <c r="T184" s="39">
        <f t="shared" si="72"/>
        <v>0</v>
      </c>
      <c r="U184" s="39">
        <f t="shared" si="75"/>
        <v>0.03</v>
      </c>
      <c r="V184" s="12"/>
      <c r="W184" s="32">
        <f t="shared" si="69"/>
        <v>0</v>
      </c>
      <c r="X184" s="32">
        <f t="shared" si="59"/>
        <v>42000</v>
      </c>
      <c r="Y184" s="32">
        <f t="shared" si="60"/>
        <v>42000</v>
      </c>
      <c r="Z184" s="32">
        <f t="shared" si="61"/>
        <v>42000</v>
      </c>
      <c r="AB184" s="32">
        <f t="shared" si="73"/>
        <v>0</v>
      </c>
      <c r="AC184" s="32">
        <f t="shared" si="66"/>
        <v>0</v>
      </c>
      <c r="AD184" s="32">
        <f t="shared" si="70"/>
        <v>0</v>
      </c>
      <c r="AE184" s="59">
        <f t="shared" si="71"/>
        <v>0</v>
      </c>
      <c r="AF184" s="32">
        <f t="shared" si="76"/>
        <v>0</v>
      </c>
      <c r="AG184" s="40" t="str">
        <f>IF(A184&gt;$D$6,"",SUM($AB$10:AE184)/($Y$10+Y184)*2/A184*12)</f>
        <v/>
      </c>
      <c r="AH184" s="40" t="str">
        <f>IF(A184&gt;$D$6,"",SUM($AF$10:AF184)/($Y$10+Y184)*2/A184*12)</f>
        <v/>
      </c>
      <c r="AI184" s="32">
        <f t="shared" si="77"/>
        <v>0</v>
      </c>
      <c r="AQ184" s="32">
        <f>SUM(AB$10:AB184)</f>
        <v>840418.74910909391</v>
      </c>
      <c r="AR184" s="32">
        <f>SUM(AC$10:AC184)</f>
        <v>-741728.78666842484</v>
      </c>
      <c r="AS184" s="32">
        <f>SUM(AD$10:AD184)</f>
        <v>13860.000000000002</v>
      </c>
      <c r="AT184" s="32">
        <f>SUM(AE$10:AE184)</f>
        <v>176083.75892605007</v>
      </c>
      <c r="AU184" s="32">
        <f>SUM(AF$10:AF184)</f>
        <v>-42000</v>
      </c>
      <c r="AW184" s="32">
        <f t="shared" si="67"/>
        <v>0</v>
      </c>
      <c r="AX184" s="32">
        <f t="shared" si="67"/>
        <v>0</v>
      </c>
      <c r="AY184" s="32">
        <f t="shared" si="62"/>
        <v>0</v>
      </c>
      <c r="AZ184" s="32">
        <f t="shared" si="62"/>
        <v>0</v>
      </c>
      <c r="BA184" s="32">
        <f t="shared" si="62"/>
        <v>42000</v>
      </c>
      <c r="BB184" s="32">
        <f t="shared" si="81"/>
        <v>0</v>
      </c>
      <c r="BC184" s="32"/>
    </row>
    <row r="185" spans="1:55" x14ac:dyDescent="0.25">
      <c r="A185" s="29">
        <v>175</v>
      </c>
      <c r="B185" s="32">
        <f t="shared" si="63"/>
        <v>0</v>
      </c>
      <c r="C185" s="32">
        <f t="shared" si="78"/>
        <v>0</v>
      </c>
      <c r="D185" s="32">
        <f t="shared" si="79"/>
        <v>0</v>
      </c>
      <c r="E185" s="32"/>
      <c r="F185" s="32">
        <f t="shared" si="64"/>
        <v>0</v>
      </c>
      <c r="G185" s="32"/>
      <c r="H185" s="32"/>
      <c r="I185" s="32"/>
      <c r="J185" s="32"/>
      <c r="K185" s="32"/>
      <c r="L185" s="32">
        <f t="shared" si="56"/>
        <v>0</v>
      </c>
      <c r="M185" s="32">
        <f t="shared" si="57"/>
        <v>0</v>
      </c>
      <c r="N185" s="80">
        <v>49522</v>
      </c>
      <c r="O185" s="39">
        <f t="shared" si="58"/>
        <v>0</v>
      </c>
      <c r="P185" s="39">
        <f t="shared" si="80"/>
        <v>0.03</v>
      </c>
      <c r="Q185" s="39">
        <f t="shared" si="65"/>
        <v>0</v>
      </c>
      <c r="R185" s="39">
        <f t="shared" si="68"/>
        <v>0</v>
      </c>
      <c r="S185" s="39">
        <f t="shared" si="74"/>
        <v>0</v>
      </c>
      <c r="T185" s="39">
        <f t="shared" si="72"/>
        <v>0</v>
      </c>
      <c r="U185" s="39">
        <f t="shared" si="75"/>
        <v>0.03</v>
      </c>
      <c r="V185" s="12"/>
      <c r="W185" s="32">
        <f t="shared" si="69"/>
        <v>0</v>
      </c>
      <c r="X185" s="32">
        <f t="shared" si="59"/>
        <v>42000</v>
      </c>
      <c r="Y185" s="32">
        <f t="shared" si="60"/>
        <v>42000</v>
      </c>
      <c r="Z185" s="32">
        <f t="shared" si="61"/>
        <v>42000</v>
      </c>
      <c r="AB185" s="32">
        <f t="shared" si="73"/>
        <v>0</v>
      </c>
      <c r="AC185" s="32">
        <f t="shared" si="66"/>
        <v>0</v>
      </c>
      <c r="AD185" s="32">
        <f t="shared" si="70"/>
        <v>0</v>
      </c>
      <c r="AE185" s="59">
        <f t="shared" si="71"/>
        <v>0</v>
      </c>
      <c r="AF185" s="32">
        <f t="shared" si="76"/>
        <v>0</v>
      </c>
      <c r="AG185" s="40" t="str">
        <f>IF(A185&gt;$D$6,"",SUM($AB$10:AE185)/($Y$10+Y185)*2/A185*12)</f>
        <v/>
      </c>
      <c r="AH185" s="40" t="str">
        <f>IF(A185&gt;$D$6,"",SUM($AF$10:AF185)/($Y$10+Y185)*2/A185*12)</f>
        <v/>
      </c>
      <c r="AI185" s="32">
        <f t="shared" si="77"/>
        <v>0</v>
      </c>
      <c r="AQ185" s="32">
        <f>SUM(AB$10:AB185)</f>
        <v>840418.74910909391</v>
      </c>
      <c r="AR185" s="32">
        <f>SUM(AC$10:AC185)</f>
        <v>-741728.78666842484</v>
      </c>
      <c r="AS185" s="32">
        <f>SUM(AD$10:AD185)</f>
        <v>13860.000000000002</v>
      </c>
      <c r="AT185" s="32">
        <f>SUM(AE$10:AE185)</f>
        <v>176083.75892605007</v>
      </c>
      <c r="AU185" s="32">
        <f>SUM(AF$10:AF185)</f>
        <v>-42000</v>
      </c>
      <c r="AW185" s="32">
        <f t="shared" si="67"/>
        <v>0</v>
      </c>
      <c r="AX185" s="32">
        <f t="shared" si="67"/>
        <v>0</v>
      </c>
      <c r="AY185" s="32">
        <f t="shared" si="62"/>
        <v>0</v>
      </c>
      <c r="AZ185" s="32">
        <f t="shared" si="62"/>
        <v>0</v>
      </c>
      <c r="BA185" s="32">
        <f t="shared" si="62"/>
        <v>42000</v>
      </c>
      <c r="BB185" s="32">
        <f t="shared" si="81"/>
        <v>0</v>
      </c>
      <c r="BC185" s="32"/>
    </row>
    <row r="186" spans="1:55" x14ac:dyDescent="0.25">
      <c r="A186" s="29">
        <v>176</v>
      </c>
      <c r="B186" s="32">
        <f t="shared" si="63"/>
        <v>0</v>
      </c>
      <c r="C186" s="32">
        <f t="shared" si="78"/>
        <v>0</v>
      </c>
      <c r="D186" s="32">
        <f t="shared" si="79"/>
        <v>0</v>
      </c>
      <c r="E186" s="32"/>
      <c r="F186" s="32">
        <f t="shared" si="64"/>
        <v>0</v>
      </c>
      <c r="G186" s="32"/>
      <c r="H186" s="32"/>
      <c r="I186" s="32"/>
      <c r="J186" s="32"/>
      <c r="K186" s="32"/>
      <c r="L186" s="32">
        <f t="shared" si="56"/>
        <v>0</v>
      </c>
      <c r="M186" s="32">
        <f t="shared" si="57"/>
        <v>0</v>
      </c>
      <c r="N186" s="80">
        <v>49553</v>
      </c>
      <c r="O186" s="39">
        <f t="shared" si="58"/>
        <v>0</v>
      </c>
      <c r="P186" s="39">
        <f t="shared" si="80"/>
        <v>0.03</v>
      </c>
      <c r="Q186" s="39">
        <f t="shared" si="65"/>
        <v>0</v>
      </c>
      <c r="R186" s="39">
        <f t="shared" si="68"/>
        <v>0</v>
      </c>
      <c r="S186" s="39">
        <f t="shared" si="74"/>
        <v>0</v>
      </c>
      <c r="T186" s="39">
        <f t="shared" si="72"/>
        <v>0</v>
      </c>
      <c r="U186" s="39">
        <f t="shared" si="75"/>
        <v>0.03</v>
      </c>
      <c r="V186" s="12"/>
      <c r="W186" s="32">
        <f t="shared" si="69"/>
        <v>0</v>
      </c>
      <c r="X186" s="32">
        <f t="shared" si="59"/>
        <v>42000</v>
      </c>
      <c r="Y186" s="32">
        <f t="shared" si="60"/>
        <v>42000</v>
      </c>
      <c r="Z186" s="32">
        <f t="shared" si="61"/>
        <v>42000</v>
      </c>
      <c r="AB186" s="32">
        <f t="shared" si="73"/>
        <v>0</v>
      </c>
      <c r="AC186" s="32">
        <f t="shared" si="66"/>
        <v>0</v>
      </c>
      <c r="AD186" s="32">
        <f t="shared" si="70"/>
        <v>0</v>
      </c>
      <c r="AE186" s="59">
        <f t="shared" si="71"/>
        <v>0</v>
      </c>
      <c r="AF186" s="32">
        <f t="shared" si="76"/>
        <v>0</v>
      </c>
      <c r="AG186" s="40" t="str">
        <f>IF(A186&gt;$D$6,"",SUM($AB$10:AE186)/($Y$10+Y186)*2/A186*12)</f>
        <v/>
      </c>
      <c r="AH186" s="40" t="str">
        <f>IF(A186&gt;$D$6,"",SUM($AF$10:AF186)/($Y$10+Y186)*2/A186*12)</f>
        <v/>
      </c>
      <c r="AI186" s="32">
        <f t="shared" si="77"/>
        <v>0</v>
      </c>
      <c r="AQ186" s="32">
        <f>SUM(AB$10:AB186)</f>
        <v>840418.74910909391</v>
      </c>
      <c r="AR186" s="32">
        <f>SUM(AC$10:AC186)</f>
        <v>-741728.78666842484</v>
      </c>
      <c r="AS186" s="32">
        <f>SUM(AD$10:AD186)</f>
        <v>13860.000000000002</v>
      </c>
      <c r="AT186" s="32">
        <f>SUM(AE$10:AE186)</f>
        <v>176083.75892605007</v>
      </c>
      <c r="AU186" s="32">
        <f>SUM(AF$10:AF186)</f>
        <v>-42000</v>
      </c>
      <c r="AW186" s="32">
        <f t="shared" si="67"/>
        <v>0</v>
      </c>
      <c r="AX186" s="32">
        <f t="shared" si="67"/>
        <v>0</v>
      </c>
      <c r="AY186" s="32">
        <f t="shared" si="62"/>
        <v>0</v>
      </c>
      <c r="AZ186" s="32">
        <f t="shared" si="62"/>
        <v>0</v>
      </c>
      <c r="BA186" s="32">
        <f t="shared" si="62"/>
        <v>42000</v>
      </c>
      <c r="BB186" s="32">
        <f t="shared" si="81"/>
        <v>0</v>
      </c>
      <c r="BC186" s="32"/>
    </row>
    <row r="187" spans="1:55" x14ac:dyDescent="0.25">
      <c r="A187" s="29">
        <v>177</v>
      </c>
      <c r="B187" s="32">
        <f t="shared" si="63"/>
        <v>0</v>
      </c>
      <c r="C187" s="32">
        <f t="shared" si="78"/>
        <v>0</v>
      </c>
      <c r="D187" s="32">
        <f t="shared" si="79"/>
        <v>0</v>
      </c>
      <c r="E187" s="32"/>
      <c r="F187" s="32">
        <f t="shared" si="64"/>
        <v>0</v>
      </c>
      <c r="G187" s="32"/>
      <c r="H187" s="32"/>
      <c r="I187" s="32"/>
      <c r="J187" s="32"/>
      <c r="K187" s="32"/>
      <c r="L187" s="32">
        <f t="shared" si="56"/>
        <v>0</v>
      </c>
      <c r="M187" s="32">
        <f t="shared" si="57"/>
        <v>0</v>
      </c>
      <c r="N187" s="80">
        <v>49583</v>
      </c>
      <c r="O187" s="39">
        <f t="shared" si="58"/>
        <v>0</v>
      </c>
      <c r="P187" s="39">
        <f t="shared" si="80"/>
        <v>0.03</v>
      </c>
      <c r="Q187" s="39">
        <f t="shared" si="65"/>
        <v>0</v>
      </c>
      <c r="R187" s="39">
        <f t="shared" si="68"/>
        <v>0</v>
      </c>
      <c r="S187" s="39">
        <f t="shared" si="74"/>
        <v>0</v>
      </c>
      <c r="T187" s="39">
        <f t="shared" si="72"/>
        <v>0</v>
      </c>
      <c r="U187" s="39">
        <f t="shared" si="75"/>
        <v>0.03</v>
      </c>
      <c r="V187" s="12"/>
      <c r="W187" s="32">
        <f t="shared" si="69"/>
        <v>0</v>
      </c>
      <c r="X187" s="32">
        <f t="shared" si="59"/>
        <v>42000</v>
      </c>
      <c r="Y187" s="32">
        <f t="shared" si="60"/>
        <v>42000</v>
      </c>
      <c r="Z187" s="32">
        <f t="shared" si="61"/>
        <v>42000</v>
      </c>
      <c r="AB187" s="32">
        <f t="shared" si="73"/>
        <v>0</v>
      </c>
      <c r="AC187" s="32">
        <f t="shared" si="66"/>
        <v>0</v>
      </c>
      <c r="AD187" s="32">
        <f t="shared" si="70"/>
        <v>0</v>
      </c>
      <c r="AE187" s="59">
        <f t="shared" si="71"/>
        <v>0</v>
      </c>
      <c r="AF187" s="32">
        <f t="shared" si="76"/>
        <v>0</v>
      </c>
      <c r="AG187" s="40" t="str">
        <f>IF(A187&gt;$D$6,"",SUM($AB$10:AE187)/($Y$10+Y187)*2/A187*12)</f>
        <v/>
      </c>
      <c r="AH187" s="40" t="str">
        <f>IF(A187&gt;$D$6,"",SUM($AF$10:AF187)/($Y$10+Y187)*2/A187*12)</f>
        <v/>
      </c>
      <c r="AI187" s="32">
        <f t="shared" si="77"/>
        <v>0</v>
      </c>
      <c r="AQ187" s="32">
        <f>SUM(AB$10:AB187)</f>
        <v>840418.74910909391</v>
      </c>
      <c r="AR187" s="32">
        <f>SUM(AC$10:AC187)</f>
        <v>-741728.78666842484</v>
      </c>
      <c r="AS187" s="32">
        <f>SUM(AD$10:AD187)</f>
        <v>13860.000000000002</v>
      </c>
      <c r="AT187" s="32">
        <f>SUM(AE$10:AE187)</f>
        <v>176083.75892605007</v>
      </c>
      <c r="AU187" s="32">
        <f>SUM(AF$10:AF187)</f>
        <v>-42000</v>
      </c>
      <c r="AW187" s="32">
        <f t="shared" si="67"/>
        <v>0</v>
      </c>
      <c r="AX187" s="32">
        <f t="shared" si="67"/>
        <v>0</v>
      </c>
      <c r="AY187" s="32">
        <f t="shared" si="62"/>
        <v>0</v>
      </c>
      <c r="AZ187" s="32">
        <f t="shared" si="62"/>
        <v>0</v>
      </c>
      <c r="BA187" s="32">
        <f t="shared" si="62"/>
        <v>42000</v>
      </c>
      <c r="BB187" s="32">
        <f t="shared" si="81"/>
        <v>0</v>
      </c>
      <c r="BC187" s="32"/>
    </row>
    <row r="188" spans="1:55" x14ac:dyDescent="0.25">
      <c r="A188" s="29">
        <v>178</v>
      </c>
      <c r="B188" s="32">
        <f t="shared" si="63"/>
        <v>0</v>
      </c>
      <c r="C188" s="32">
        <f t="shared" si="78"/>
        <v>0</v>
      </c>
      <c r="D188" s="32">
        <f t="shared" si="79"/>
        <v>0</v>
      </c>
      <c r="E188" s="32"/>
      <c r="F188" s="32">
        <f t="shared" si="64"/>
        <v>0</v>
      </c>
      <c r="G188" s="32"/>
      <c r="H188" s="32"/>
      <c r="I188" s="32"/>
      <c r="J188" s="32"/>
      <c r="K188" s="32"/>
      <c r="L188" s="32">
        <f t="shared" si="56"/>
        <v>0</v>
      </c>
      <c r="M188" s="32">
        <f t="shared" si="57"/>
        <v>0</v>
      </c>
      <c r="N188" s="80">
        <v>49614</v>
      </c>
      <c r="O188" s="39">
        <f t="shared" si="58"/>
        <v>0</v>
      </c>
      <c r="P188" s="39">
        <f t="shared" si="80"/>
        <v>0.03</v>
      </c>
      <c r="Q188" s="39">
        <f t="shared" si="65"/>
        <v>0</v>
      </c>
      <c r="R188" s="39">
        <f t="shared" si="68"/>
        <v>0</v>
      </c>
      <c r="S188" s="39">
        <f t="shared" si="74"/>
        <v>0</v>
      </c>
      <c r="T188" s="39">
        <f t="shared" si="72"/>
        <v>0</v>
      </c>
      <c r="U188" s="39">
        <f t="shared" si="75"/>
        <v>0.03</v>
      </c>
      <c r="V188" s="12"/>
      <c r="W188" s="32">
        <f t="shared" si="69"/>
        <v>0</v>
      </c>
      <c r="X188" s="32">
        <f t="shared" si="59"/>
        <v>42000</v>
      </c>
      <c r="Y188" s="32">
        <f t="shared" si="60"/>
        <v>42000</v>
      </c>
      <c r="Z188" s="32">
        <f t="shared" si="61"/>
        <v>42000</v>
      </c>
      <c r="AB188" s="32">
        <f t="shared" si="73"/>
        <v>0</v>
      </c>
      <c r="AC188" s="32">
        <f t="shared" si="66"/>
        <v>0</v>
      </c>
      <c r="AD188" s="32">
        <f t="shared" si="70"/>
        <v>0</v>
      </c>
      <c r="AE188" s="59">
        <f t="shared" si="71"/>
        <v>0</v>
      </c>
      <c r="AF188" s="32">
        <f t="shared" si="76"/>
        <v>0</v>
      </c>
      <c r="AG188" s="40" t="str">
        <f>IF(A188&gt;$D$6,"",SUM($AB$10:AE188)/($Y$10+Y188)*2/A188*12)</f>
        <v/>
      </c>
      <c r="AH188" s="40" t="str">
        <f>IF(A188&gt;$D$6,"",SUM($AF$10:AF188)/($Y$10+Y188)*2/A188*12)</f>
        <v/>
      </c>
      <c r="AI188" s="32">
        <f t="shared" si="77"/>
        <v>0</v>
      </c>
      <c r="AQ188" s="32">
        <f>SUM(AB$10:AB188)</f>
        <v>840418.74910909391</v>
      </c>
      <c r="AR188" s="32">
        <f>SUM(AC$10:AC188)</f>
        <v>-741728.78666842484</v>
      </c>
      <c r="AS188" s="32">
        <f>SUM(AD$10:AD188)</f>
        <v>13860.000000000002</v>
      </c>
      <c r="AT188" s="32">
        <f>SUM(AE$10:AE188)</f>
        <v>176083.75892605007</v>
      </c>
      <c r="AU188" s="32">
        <f>SUM(AF$10:AF188)</f>
        <v>-42000</v>
      </c>
      <c r="AW188" s="32">
        <f t="shared" si="67"/>
        <v>0</v>
      </c>
      <c r="AX188" s="32">
        <f t="shared" si="67"/>
        <v>0</v>
      </c>
      <c r="AY188" s="32">
        <f t="shared" si="62"/>
        <v>0</v>
      </c>
      <c r="AZ188" s="32">
        <f t="shared" si="62"/>
        <v>0</v>
      </c>
      <c r="BA188" s="32">
        <f t="shared" si="62"/>
        <v>42000</v>
      </c>
      <c r="BB188" s="32">
        <f t="shared" si="81"/>
        <v>0</v>
      </c>
      <c r="BC188" s="32"/>
    </row>
    <row r="189" spans="1:55" x14ac:dyDescent="0.25">
      <c r="A189" s="29">
        <v>179</v>
      </c>
      <c r="B189" s="32">
        <f t="shared" si="63"/>
        <v>0</v>
      </c>
      <c r="C189" s="32">
        <f t="shared" si="78"/>
        <v>0</v>
      </c>
      <c r="D189" s="32">
        <f t="shared" si="79"/>
        <v>0</v>
      </c>
      <c r="E189" s="32"/>
      <c r="F189" s="32">
        <f t="shared" si="64"/>
        <v>0</v>
      </c>
      <c r="G189" s="32"/>
      <c r="H189" s="32"/>
      <c r="I189" s="32"/>
      <c r="J189" s="32"/>
      <c r="K189" s="32"/>
      <c r="L189" s="32">
        <f t="shared" si="56"/>
        <v>0</v>
      </c>
      <c r="M189" s="32">
        <f t="shared" si="57"/>
        <v>0</v>
      </c>
      <c r="N189" s="80">
        <v>49644</v>
      </c>
      <c r="O189" s="39">
        <f t="shared" si="58"/>
        <v>0</v>
      </c>
      <c r="P189" s="39">
        <f t="shared" si="80"/>
        <v>0.03</v>
      </c>
      <c r="Q189" s="39">
        <f t="shared" si="65"/>
        <v>0</v>
      </c>
      <c r="R189" s="39">
        <f t="shared" si="68"/>
        <v>0</v>
      </c>
      <c r="S189" s="39">
        <f t="shared" si="74"/>
        <v>0</v>
      </c>
      <c r="T189" s="39">
        <f t="shared" si="72"/>
        <v>0</v>
      </c>
      <c r="U189" s="39">
        <f t="shared" si="75"/>
        <v>0.03</v>
      </c>
      <c r="V189" s="12"/>
      <c r="W189" s="32">
        <f t="shared" si="69"/>
        <v>0</v>
      </c>
      <c r="X189" s="32">
        <f t="shared" si="59"/>
        <v>42000</v>
      </c>
      <c r="Y189" s="32">
        <f t="shared" si="60"/>
        <v>42000</v>
      </c>
      <c r="Z189" s="32">
        <f t="shared" si="61"/>
        <v>42000</v>
      </c>
      <c r="AB189" s="32">
        <f t="shared" si="73"/>
        <v>0</v>
      </c>
      <c r="AC189" s="32">
        <f t="shared" si="66"/>
        <v>0</v>
      </c>
      <c r="AD189" s="32">
        <f t="shared" si="70"/>
        <v>0</v>
      </c>
      <c r="AE189" s="59">
        <f t="shared" si="71"/>
        <v>0</v>
      </c>
      <c r="AF189" s="32">
        <f t="shared" si="76"/>
        <v>0</v>
      </c>
      <c r="AG189" s="40" t="str">
        <f>IF(A189&gt;$D$6,"",SUM($AB$10:AE189)/($Y$10+Y189)*2/A189*12)</f>
        <v/>
      </c>
      <c r="AH189" s="40" t="str">
        <f>IF(A189&gt;$D$6,"",SUM($AF$10:AF189)/($Y$10+Y189)*2/A189*12)</f>
        <v/>
      </c>
      <c r="AI189" s="32">
        <f t="shared" si="77"/>
        <v>0</v>
      </c>
      <c r="AQ189" s="32">
        <f>SUM(AB$10:AB189)</f>
        <v>840418.74910909391</v>
      </c>
      <c r="AR189" s="32">
        <f>SUM(AC$10:AC189)</f>
        <v>-741728.78666842484</v>
      </c>
      <c r="AS189" s="32">
        <f>SUM(AD$10:AD189)</f>
        <v>13860.000000000002</v>
      </c>
      <c r="AT189" s="32">
        <f>SUM(AE$10:AE189)</f>
        <v>176083.75892605007</v>
      </c>
      <c r="AU189" s="32">
        <f>SUM(AF$10:AF189)</f>
        <v>-42000</v>
      </c>
      <c r="AW189" s="32">
        <f t="shared" si="67"/>
        <v>0</v>
      </c>
      <c r="AX189" s="32">
        <f t="shared" si="67"/>
        <v>0</v>
      </c>
      <c r="AY189" s="32">
        <f t="shared" si="62"/>
        <v>0</v>
      </c>
      <c r="AZ189" s="32">
        <f t="shared" si="62"/>
        <v>0</v>
      </c>
      <c r="BA189" s="32">
        <f t="shared" si="62"/>
        <v>42000</v>
      </c>
      <c r="BB189" s="32">
        <f t="shared" si="81"/>
        <v>0</v>
      </c>
      <c r="BC189" s="32"/>
    </row>
    <row r="190" spans="1:55" x14ac:dyDescent="0.25">
      <c r="A190" s="29">
        <v>180</v>
      </c>
      <c r="B190" s="32">
        <f t="shared" si="63"/>
        <v>0</v>
      </c>
      <c r="C190" s="32">
        <f t="shared" si="78"/>
        <v>0</v>
      </c>
      <c r="D190" s="32">
        <f t="shared" si="79"/>
        <v>0</v>
      </c>
      <c r="E190" s="32"/>
      <c r="F190" s="32">
        <f t="shared" si="64"/>
        <v>0</v>
      </c>
      <c r="G190" s="67">
        <f>IF(B190&gt;0,B190*$J$1,0)</f>
        <v>0</v>
      </c>
      <c r="H190" s="32"/>
      <c r="I190" s="32"/>
      <c r="J190" s="32"/>
      <c r="K190" s="32"/>
      <c r="L190" s="32">
        <f t="shared" si="56"/>
        <v>0</v>
      </c>
      <c r="M190" s="32">
        <f t="shared" si="57"/>
        <v>0</v>
      </c>
      <c r="N190" s="80">
        <v>49675</v>
      </c>
      <c r="O190" s="39">
        <f t="shared" si="58"/>
        <v>0</v>
      </c>
      <c r="P190" s="39">
        <f t="shared" si="80"/>
        <v>0.03</v>
      </c>
      <c r="Q190" s="39">
        <f t="shared" si="65"/>
        <v>0</v>
      </c>
      <c r="R190" s="39">
        <f t="shared" si="68"/>
        <v>0</v>
      </c>
      <c r="S190" s="39">
        <f t="shared" si="74"/>
        <v>0</v>
      </c>
      <c r="T190" s="39">
        <f t="shared" si="72"/>
        <v>0</v>
      </c>
      <c r="U190" s="39">
        <f t="shared" si="75"/>
        <v>0.03</v>
      </c>
      <c r="V190" s="12"/>
      <c r="W190" s="32">
        <f t="shared" si="69"/>
        <v>0</v>
      </c>
      <c r="X190" s="32">
        <f t="shared" si="59"/>
        <v>42000</v>
      </c>
      <c r="Y190" s="32">
        <f t="shared" si="60"/>
        <v>42000</v>
      </c>
      <c r="Z190" s="32">
        <f t="shared" si="61"/>
        <v>42000</v>
      </c>
      <c r="AB190" s="32">
        <f t="shared" si="73"/>
        <v>0</v>
      </c>
      <c r="AC190" s="32">
        <f t="shared" si="66"/>
        <v>0</v>
      </c>
      <c r="AD190" s="32">
        <f t="shared" si="70"/>
        <v>0</v>
      </c>
      <c r="AE190" s="59">
        <f t="shared" si="71"/>
        <v>0</v>
      </c>
      <c r="AF190" s="32">
        <f t="shared" si="76"/>
        <v>0</v>
      </c>
      <c r="AG190" s="40" t="str">
        <f>IF(A190&gt;$D$6,"",SUM($AB$10:AE190)/($Y$10+Y190)*2/A190*12)</f>
        <v/>
      </c>
      <c r="AH190" s="40" t="str">
        <f>IF(A190&gt;$D$6,"",SUM($AF$10:AF190)/($Y$10+Y190)*2/A190*12)</f>
        <v/>
      </c>
      <c r="AI190" s="32">
        <f t="shared" si="77"/>
        <v>0</v>
      </c>
      <c r="AQ190" s="32">
        <f>SUM(AB$10:AB190)</f>
        <v>840418.74910909391</v>
      </c>
      <c r="AR190" s="32">
        <f>SUM(AC$10:AC190)</f>
        <v>-741728.78666842484</v>
      </c>
      <c r="AS190" s="32">
        <f>SUM(AD$10:AD190)</f>
        <v>13860.000000000002</v>
      </c>
      <c r="AT190" s="32">
        <f>SUM(AE$10:AE190)</f>
        <v>176083.75892605007</v>
      </c>
      <c r="AU190" s="32">
        <f>SUM(AF$10:AF190)</f>
        <v>-42000</v>
      </c>
      <c r="AW190" s="32">
        <f t="shared" si="67"/>
        <v>0</v>
      </c>
      <c r="AX190" s="32">
        <f t="shared" si="67"/>
        <v>0</v>
      </c>
      <c r="AY190" s="32">
        <f t="shared" si="62"/>
        <v>0</v>
      </c>
      <c r="AZ190" s="32">
        <f t="shared" si="62"/>
        <v>0</v>
      </c>
      <c r="BA190" s="32">
        <f t="shared" si="62"/>
        <v>42000</v>
      </c>
      <c r="BB190" s="32">
        <f t="shared" si="81"/>
        <v>0</v>
      </c>
      <c r="BC190" s="32"/>
    </row>
    <row r="191" spans="1:55" x14ac:dyDescent="0.25">
      <c r="A191" s="29">
        <v>181</v>
      </c>
      <c r="B191" s="32">
        <f t="shared" si="63"/>
        <v>0</v>
      </c>
      <c r="C191" s="32">
        <f t="shared" si="78"/>
        <v>0</v>
      </c>
      <c r="D191" s="32">
        <f t="shared" si="79"/>
        <v>0</v>
      </c>
      <c r="E191" s="32"/>
      <c r="F191" s="32">
        <f t="shared" si="64"/>
        <v>0</v>
      </c>
      <c r="G191" s="32"/>
      <c r="H191" s="32"/>
      <c r="I191" s="32"/>
      <c r="J191" s="32"/>
      <c r="K191" s="32"/>
      <c r="L191" s="32">
        <f t="shared" si="56"/>
        <v>0</v>
      </c>
      <c r="M191" s="32">
        <f t="shared" si="57"/>
        <v>0</v>
      </c>
      <c r="N191" s="80">
        <v>49706</v>
      </c>
      <c r="O191" s="39">
        <f t="shared" si="58"/>
        <v>0</v>
      </c>
      <c r="P191" s="39">
        <f t="shared" si="80"/>
        <v>0.03</v>
      </c>
      <c r="Q191" s="39">
        <f t="shared" si="65"/>
        <v>0</v>
      </c>
      <c r="R191" s="39">
        <f t="shared" si="68"/>
        <v>0</v>
      </c>
      <c r="S191" s="39">
        <f t="shared" si="74"/>
        <v>0</v>
      </c>
      <c r="T191" s="39">
        <f t="shared" si="72"/>
        <v>0</v>
      </c>
      <c r="U191" s="39">
        <f t="shared" si="75"/>
        <v>0.03</v>
      </c>
      <c r="V191" s="12"/>
      <c r="W191" s="32">
        <f t="shared" si="69"/>
        <v>0</v>
      </c>
      <c r="X191" s="32">
        <f t="shared" si="59"/>
        <v>42000</v>
      </c>
      <c r="Y191" s="32">
        <f t="shared" si="60"/>
        <v>42000</v>
      </c>
      <c r="Z191" s="32">
        <f t="shared" si="61"/>
        <v>42000</v>
      </c>
      <c r="AB191" s="32">
        <f t="shared" si="73"/>
        <v>0</v>
      </c>
      <c r="AC191" s="32">
        <f t="shared" si="66"/>
        <v>0</v>
      </c>
      <c r="AD191" s="32">
        <f t="shared" si="70"/>
        <v>0</v>
      </c>
      <c r="AE191" s="59">
        <f t="shared" si="71"/>
        <v>0</v>
      </c>
      <c r="AF191" s="32">
        <f t="shared" si="76"/>
        <v>0</v>
      </c>
      <c r="AG191" s="40" t="str">
        <f>IF(A191&gt;$D$6,"",SUM($AB$10:AE191)/($Y$10+Y191)*2/A191*12)</f>
        <v/>
      </c>
      <c r="AH191" s="40" t="str">
        <f>IF(A191&gt;$D$6,"",SUM($AF$10:AF191)/($Y$10+Y191)*2/A191*12)</f>
        <v/>
      </c>
      <c r="AI191" s="32">
        <f t="shared" si="77"/>
        <v>0</v>
      </c>
      <c r="AQ191" s="32">
        <f>SUM(AB$10:AB191)</f>
        <v>840418.74910909391</v>
      </c>
      <c r="AR191" s="32">
        <f>SUM(AC$10:AC191)</f>
        <v>-741728.78666842484</v>
      </c>
      <c r="AS191" s="32">
        <f>SUM(AD$10:AD191)</f>
        <v>13860.000000000002</v>
      </c>
      <c r="AT191" s="32">
        <f>SUM(AE$10:AE191)</f>
        <v>176083.75892605007</v>
      </c>
      <c r="AU191" s="32">
        <f>SUM(AF$10:AF191)</f>
        <v>-42000</v>
      </c>
      <c r="AW191" s="32">
        <f t="shared" si="67"/>
        <v>0</v>
      </c>
      <c r="AX191" s="32">
        <f t="shared" si="67"/>
        <v>0</v>
      </c>
      <c r="AY191" s="32">
        <f t="shared" si="62"/>
        <v>0</v>
      </c>
      <c r="AZ191" s="32">
        <f t="shared" si="62"/>
        <v>0</v>
      </c>
      <c r="BA191" s="32">
        <f t="shared" si="62"/>
        <v>42000</v>
      </c>
      <c r="BB191" s="32">
        <f t="shared" si="81"/>
        <v>0</v>
      </c>
      <c r="BC191" s="32"/>
    </row>
    <row r="192" spans="1:55" x14ac:dyDescent="0.25">
      <c r="A192" s="29">
        <v>182</v>
      </c>
      <c r="B192" s="32">
        <f t="shared" si="63"/>
        <v>0</v>
      </c>
      <c r="C192" s="32">
        <f t="shared" si="78"/>
        <v>0</v>
      </c>
      <c r="D192" s="32">
        <f t="shared" si="79"/>
        <v>0</v>
      </c>
      <c r="E192" s="32"/>
      <c r="F192" s="32">
        <f t="shared" si="64"/>
        <v>0</v>
      </c>
      <c r="G192" s="32"/>
      <c r="H192" s="32"/>
      <c r="I192" s="32"/>
      <c r="J192" s="32"/>
      <c r="K192" s="32"/>
      <c r="L192" s="32">
        <f t="shared" si="56"/>
        <v>0</v>
      </c>
      <c r="M192" s="32">
        <f t="shared" si="57"/>
        <v>0</v>
      </c>
      <c r="N192" s="80">
        <v>49735</v>
      </c>
      <c r="O192" s="39">
        <f t="shared" si="58"/>
        <v>0</v>
      </c>
      <c r="P192" s="39">
        <f t="shared" si="80"/>
        <v>0.03</v>
      </c>
      <c r="Q192" s="39">
        <f t="shared" si="65"/>
        <v>0</v>
      </c>
      <c r="R192" s="39">
        <f t="shared" si="68"/>
        <v>0</v>
      </c>
      <c r="S192" s="39">
        <f t="shared" si="74"/>
        <v>0</v>
      </c>
      <c r="T192" s="39">
        <f t="shared" si="72"/>
        <v>0</v>
      </c>
      <c r="U192" s="39">
        <f t="shared" si="75"/>
        <v>0.03</v>
      </c>
      <c r="V192" s="12"/>
      <c r="W192" s="32">
        <f t="shared" si="69"/>
        <v>0</v>
      </c>
      <c r="X192" s="32">
        <f t="shared" si="59"/>
        <v>42000</v>
      </c>
      <c r="Y192" s="32">
        <f t="shared" si="60"/>
        <v>42000</v>
      </c>
      <c r="Z192" s="32">
        <f t="shared" si="61"/>
        <v>42000</v>
      </c>
      <c r="AB192" s="32">
        <f t="shared" si="73"/>
        <v>0</v>
      </c>
      <c r="AC192" s="32">
        <f t="shared" si="66"/>
        <v>0</v>
      </c>
      <c r="AD192" s="32">
        <f t="shared" si="70"/>
        <v>0</v>
      </c>
      <c r="AE192" s="59">
        <f t="shared" si="71"/>
        <v>0</v>
      </c>
      <c r="AF192" s="32">
        <f t="shared" si="76"/>
        <v>0</v>
      </c>
      <c r="AG192" s="40" t="str">
        <f>IF(A192&gt;$D$6,"",SUM($AB$10:AE192)/($Y$10+Y192)*2/A192*12)</f>
        <v/>
      </c>
      <c r="AH192" s="40" t="str">
        <f>IF(A192&gt;$D$6,"",SUM($AF$10:AF192)/($Y$10+Y192)*2/A192*12)</f>
        <v/>
      </c>
      <c r="AI192" s="32">
        <f t="shared" si="77"/>
        <v>0</v>
      </c>
      <c r="AQ192" s="32">
        <f>SUM(AB$10:AB192)</f>
        <v>840418.74910909391</v>
      </c>
      <c r="AR192" s="32">
        <f>SUM(AC$10:AC192)</f>
        <v>-741728.78666842484</v>
      </c>
      <c r="AS192" s="32">
        <f>SUM(AD$10:AD192)</f>
        <v>13860.000000000002</v>
      </c>
      <c r="AT192" s="32">
        <f>SUM(AE$10:AE192)</f>
        <v>176083.75892605007</v>
      </c>
      <c r="AU192" s="32">
        <f>SUM(AF$10:AF192)</f>
        <v>-42000</v>
      </c>
      <c r="AW192" s="32">
        <f t="shared" si="67"/>
        <v>0</v>
      </c>
      <c r="AX192" s="32">
        <f t="shared" si="67"/>
        <v>0</v>
      </c>
      <c r="AY192" s="32">
        <f t="shared" si="62"/>
        <v>0</v>
      </c>
      <c r="AZ192" s="32">
        <f t="shared" si="62"/>
        <v>0</v>
      </c>
      <c r="BA192" s="32">
        <f t="shared" si="62"/>
        <v>42000</v>
      </c>
      <c r="BB192" s="32">
        <f t="shared" si="81"/>
        <v>0</v>
      </c>
      <c r="BC192" s="32"/>
    </row>
    <row r="193" spans="1:55" x14ac:dyDescent="0.25">
      <c r="A193" s="29">
        <v>183</v>
      </c>
      <c r="B193" s="32">
        <f t="shared" si="63"/>
        <v>0</v>
      </c>
      <c r="C193" s="32">
        <f t="shared" si="78"/>
        <v>0</v>
      </c>
      <c r="D193" s="32">
        <f t="shared" si="79"/>
        <v>0</v>
      </c>
      <c r="E193" s="32"/>
      <c r="F193" s="32">
        <f t="shared" si="64"/>
        <v>0</v>
      </c>
      <c r="G193" s="32"/>
      <c r="H193" s="32"/>
      <c r="I193" s="32"/>
      <c r="J193" s="32"/>
      <c r="K193" s="32"/>
      <c r="L193" s="32">
        <f t="shared" si="56"/>
        <v>0</v>
      </c>
      <c r="M193" s="32">
        <f t="shared" si="57"/>
        <v>0</v>
      </c>
      <c r="N193" s="80">
        <v>49766</v>
      </c>
      <c r="O193" s="39">
        <f t="shared" si="58"/>
        <v>0</v>
      </c>
      <c r="P193" s="39">
        <f t="shared" si="80"/>
        <v>0.03</v>
      </c>
      <c r="Q193" s="39">
        <f t="shared" si="65"/>
        <v>0</v>
      </c>
      <c r="R193" s="39">
        <f t="shared" si="68"/>
        <v>0</v>
      </c>
      <c r="S193" s="39">
        <f t="shared" si="74"/>
        <v>0</v>
      </c>
      <c r="T193" s="39">
        <f t="shared" si="72"/>
        <v>0</v>
      </c>
      <c r="U193" s="39">
        <f t="shared" si="75"/>
        <v>0.03</v>
      </c>
      <c r="V193" s="12"/>
      <c r="W193" s="32">
        <f t="shared" si="69"/>
        <v>0</v>
      </c>
      <c r="X193" s="32">
        <f t="shared" si="59"/>
        <v>42000</v>
      </c>
      <c r="Y193" s="32">
        <f t="shared" si="60"/>
        <v>42000</v>
      </c>
      <c r="Z193" s="32">
        <f t="shared" si="61"/>
        <v>42000</v>
      </c>
      <c r="AB193" s="32">
        <f t="shared" si="73"/>
        <v>0</v>
      </c>
      <c r="AC193" s="32">
        <f t="shared" si="66"/>
        <v>0</v>
      </c>
      <c r="AD193" s="32">
        <f t="shared" si="70"/>
        <v>0</v>
      </c>
      <c r="AE193" s="59">
        <f t="shared" si="71"/>
        <v>0</v>
      </c>
      <c r="AF193" s="32">
        <f t="shared" si="76"/>
        <v>0</v>
      </c>
      <c r="AG193" s="40" t="str">
        <f>IF(A193&gt;$D$6,"",SUM($AB$10:AE193)/($Y$10+Y193)*2/A193*12)</f>
        <v/>
      </c>
      <c r="AH193" s="40" t="str">
        <f>IF(A193&gt;$D$6,"",SUM($AF$10:AF193)/($Y$10+Y193)*2/A193*12)</f>
        <v/>
      </c>
      <c r="AI193" s="32">
        <f t="shared" si="77"/>
        <v>0</v>
      </c>
      <c r="AQ193" s="32">
        <f>SUM(AB$10:AB193)</f>
        <v>840418.74910909391</v>
      </c>
      <c r="AR193" s="32">
        <f>SUM(AC$10:AC193)</f>
        <v>-741728.78666842484</v>
      </c>
      <c r="AS193" s="32">
        <f>SUM(AD$10:AD193)</f>
        <v>13860.000000000002</v>
      </c>
      <c r="AT193" s="32">
        <f>SUM(AE$10:AE193)</f>
        <v>176083.75892605007</v>
      </c>
      <c r="AU193" s="32">
        <f>SUM(AF$10:AF193)</f>
        <v>-42000</v>
      </c>
      <c r="AW193" s="32">
        <f t="shared" si="67"/>
        <v>0</v>
      </c>
      <c r="AX193" s="32">
        <f t="shared" si="67"/>
        <v>0</v>
      </c>
      <c r="AY193" s="32">
        <f t="shared" si="62"/>
        <v>0</v>
      </c>
      <c r="AZ193" s="32">
        <f t="shared" si="62"/>
        <v>0</v>
      </c>
      <c r="BA193" s="32">
        <f t="shared" si="62"/>
        <v>42000</v>
      </c>
      <c r="BB193" s="32">
        <f t="shared" si="81"/>
        <v>0</v>
      </c>
      <c r="BC193" s="32"/>
    </row>
    <row r="194" spans="1:55" x14ac:dyDescent="0.25">
      <c r="A194" s="29">
        <v>184</v>
      </c>
      <c r="B194" s="32">
        <f t="shared" si="63"/>
        <v>0</v>
      </c>
      <c r="C194" s="32">
        <f t="shared" si="78"/>
        <v>0</v>
      </c>
      <c r="D194" s="32">
        <f t="shared" si="79"/>
        <v>0</v>
      </c>
      <c r="E194" s="32"/>
      <c r="F194" s="32">
        <f t="shared" si="64"/>
        <v>0</v>
      </c>
      <c r="G194" s="32"/>
      <c r="H194" s="32"/>
      <c r="I194" s="32"/>
      <c r="J194" s="32"/>
      <c r="K194" s="32"/>
      <c r="L194" s="32">
        <f t="shared" si="56"/>
        <v>0</v>
      </c>
      <c r="M194" s="32">
        <f t="shared" si="57"/>
        <v>0</v>
      </c>
      <c r="N194" s="80">
        <v>49796</v>
      </c>
      <c r="O194" s="39">
        <f t="shared" si="58"/>
        <v>0</v>
      </c>
      <c r="P194" s="39">
        <f t="shared" si="80"/>
        <v>0.03</v>
      </c>
      <c r="Q194" s="39">
        <f t="shared" si="65"/>
        <v>0</v>
      </c>
      <c r="R194" s="39">
        <f t="shared" si="68"/>
        <v>0</v>
      </c>
      <c r="S194" s="39">
        <f t="shared" si="74"/>
        <v>0</v>
      </c>
      <c r="T194" s="39">
        <f t="shared" si="72"/>
        <v>0</v>
      </c>
      <c r="U194" s="39">
        <f t="shared" si="75"/>
        <v>0.03</v>
      </c>
      <c r="V194" s="12"/>
      <c r="W194" s="32">
        <f t="shared" si="69"/>
        <v>0</v>
      </c>
      <c r="X194" s="32">
        <f t="shared" si="59"/>
        <v>42000</v>
      </c>
      <c r="Y194" s="32">
        <f t="shared" si="60"/>
        <v>42000</v>
      </c>
      <c r="Z194" s="32">
        <f t="shared" si="61"/>
        <v>42000</v>
      </c>
      <c r="AB194" s="32">
        <f t="shared" si="73"/>
        <v>0</v>
      </c>
      <c r="AC194" s="32">
        <f t="shared" si="66"/>
        <v>0</v>
      </c>
      <c r="AD194" s="32">
        <f t="shared" si="70"/>
        <v>0</v>
      </c>
      <c r="AE194" s="59">
        <f t="shared" si="71"/>
        <v>0</v>
      </c>
      <c r="AF194" s="32">
        <f t="shared" si="76"/>
        <v>0</v>
      </c>
      <c r="AG194" s="40" t="str">
        <f>IF(A194&gt;$D$6,"",SUM($AB$10:AE194)/($Y$10+Y194)*2/A194*12)</f>
        <v/>
      </c>
      <c r="AH194" s="40" t="str">
        <f>IF(A194&gt;$D$6,"",SUM($AF$10:AF194)/($Y$10+Y194)*2/A194*12)</f>
        <v/>
      </c>
      <c r="AI194" s="32">
        <f t="shared" si="77"/>
        <v>0</v>
      </c>
      <c r="AQ194" s="32">
        <f>SUM(AB$10:AB194)</f>
        <v>840418.74910909391</v>
      </c>
      <c r="AR194" s="32">
        <f>SUM(AC$10:AC194)</f>
        <v>-741728.78666842484</v>
      </c>
      <c r="AS194" s="32">
        <f>SUM(AD$10:AD194)</f>
        <v>13860.000000000002</v>
      </c>
      <c r="AT194" s="32">
        <f>SUM(AE$10:AE194)</f>
        <v>176083.75892605007</v>
      </c>
      <c r="AU194" s="32">
        <f>SUM(AF$10:AF194)</f>
        <v>-42000</v>
      </c>
      <c r="AW194" s="32">
        <f t="shared" si="67"/>
        <v>0</v>
      </c>
      <c r="AX194" s="32">
        <f t="shared" si="67"/>
        <v>0</v>
      </c>
      <c r="AY194" s="32">
        <f t="shared" si="62"/>
        <v>0</v>
      </c>
      <c r="AZ194" s="32">
        <f t="shared" si="62"/>
        <v>0</v>
      </c>
      <c r="BA194" s="32">
        <f t="shared" si="62"/>
        <v>42000</v>
      </c>
      <c r="BB194" s="32">
        <f t="shared" si="81"/>
        <v>0</v>
      </c>
      <c r="BC194" s="32"/>
    </row>
    <row r="195" spans="1:55" x14ac:dyDescent="0.25">
      <c r="A195" s="29">
        <v>185</v>
      </c>
      <c r="B195" s="32">
        <f t="shared" si="63"/>
        <v>0</v>
      </c>
      <c r="C195" s="32">
        <f t="shared" si="78"/>
        <v>0</v>
      </c>
      <c r="D195" s="32">
        <f t="shared" si="79"/>
        <v>0</v>
      </c>
      <c r="E195" s="32"/>
      <c r="F195" s="32">
        <f t="shared" si="64"/>
        <v>0</v>
      </c>
      <c r="G195" s="32"/>
      <c r="H195" s="32"/>
      <c r="I195" s="32"/>
      <c r="J195" s="32"/>
      <c r="K195" s="32"/>
      <c r="L195" s="32">
        <f t="shared" si="56"/>
        <v>0</v>
      </c>
      <c r="M195" s="32">
        <f t="shared" si="57"/>
        <v>0</v>
      </c>
      <c r="N195" s="80">
        <v>49827</v>
      </c>
      <c r="O195" s="39">
        <f t="shared" si="58"/>
        <v>0</v>
      </c>
      <c r="P195" s="39">
        <f t="shared" si="80"/>
        <v>0.03</v>
      </c>
      <c r="Q195" s="39">
        <f t="shared" si="65"/>
        <v>0</v>
      </c>
      <c r="R195" s="39">
        <f t="shared" si="68"/>
        <v>0</v>
      </c>
      <c r="S195" s="39">
        <f t="shared" si="74"/>
        <v>0</v>
      </c>
      <c r="T195" s="39">
        <f t="shared" si="72"/>
        <v>0</v>
      </c>
      <c r="U195" s="39">
        <f t="shared" si="75"/>
        <v>0.03</v>
      </c>
      <c r="V195" s="12"/>
      <c r="W195" s="32">
        <f t="shared" si="69"/>
        <v>0</v>
      </c>
      <c r="X195" s="32">
        <f t="shared" si="59"/>
        <v>42000</v>
      </c>
      <c r="Y195" s="32">
        <f t="shared" si="60"/>
        <v>42000</v>
      </c>
      <c r="Z195" s="32">
        <f t="shared" si="61"/>
        <v>42000</v>
      </c>
      <c r="AB195" s="32">
        <f t="shared" si="73"/>
        <v>0</v>
      </c>
      <c r="AC195" s="32">
        <f t="shared" si="66"/>
        <v>0</v>
      </c>
      <c r="AD195" s="32">
        <f t="shared" si="70"/>
        <v>0</v>
      </c>
      <c r="AE195" s="59">
        <f t="shared" si="71"/>
        <v>0</v>
      </c>
      <c r="AF195" s="32">
        <f t="shared" si="76"/>
        <v>0</v>
      </c>
      <c r="AG195" s="40" t="str">
        <f>IF(A195&gt;$D$6,"",SUM($AB$10:AE195)/($Y$10+Y195)*2/A195*12)</f>
        <v/>
      </c>
      <c r="AH195" s="40" t="str">
        <f>IF(A195&gt;$D$6,"",SUM($AF$10:AF195)/($Y$10+Y195)*2/A195*12)</f>
        <v/>
      </c>
      <c r="AI195" s="32">
        <f t="shared" si="77"/>
        <v>0</v>
      </c>
      <c r="AQ195" s="32">
        <f>SUM(AB$10:AB195)</f>
        <v>840418.74910909391</v>
      </c>
      <c r="AR195" s="32">
        <f>SUM(AC$10:AC195)</f>
        <v>-741728.78666842484</v>
      </c>
      <c r="AS195" s="32">
        <f>SUM(AD$10:AD195)</f>
        <v>13860.000000000002</v>
      </c>
      <c r="AT195" s="32">
        <f>SUM(AE$10:AE195)</f>
        <v>176083.75892605007</v>
      </c>
      <c r="AU195" s="32">
        <f>SUM(AF$10:AF195)</f>
        <v>-42000</v>
      </c>
      <c r="AW195" s="32">
        <f t="shared" si="67"/>
        <v>0</v>
      </c>
      <c r="AX195" s="32">
        <f t="shared" si="67"/>
        <v>0</v>
      </c>
      <c r="AY195" s="32">
        <f t="shared" si="62"/>
        <v>0</v>
      </c>
      <c r="AZ195" s="32">
        <f t="shared" si="62"/>
        <v>0</v>
      </c>
      <c r="BA195" s="32">
        <f t="shared" si="62"/>
        <v>42000</v>
      </c>
      <c r="BB195" s="32">
        <f t="shared" si="81"/>
        <v>0</v>
      </c>
      <c r="BC195" s="32"/>
    </row>
    <row r="196" spans="1:55" x14ac:dyDescent="0.25">
      <c r="A196" s="29">
        <v>186</v>
      </c>
      <c r="B196" s="32">
        <f t="shared" si="63"/>
        <v>0</v>
      </c>
      <c r="C196" s="32">
        <f t="shared" si="78"/>
        <v>0</v>
      </c>
      <c r="D196" s="32">
        <f t="shared" si="79"/>
        <v>0</v>
      </c>
      <c r="E196" s="32"/>
      <c r="F196" s="32">
        <f t="shared" si="64"/>
        <v>0</v>
      </c>
      <c r="G196" s="32"/>
      <c r="H196" s="32"/>
      <c r="I196" s="32"/>
      <c r="J196" s="32"/>
      <c r="K196" s="32"/>
      <c r="L196" s="32">
        <f t="shared" si="56"/>
        <v>0</v>
      </c>
      <c r="M196" s="32">
        <f t="shared" si="57"/>
        <v>0</v>
      </c>
      <c r="N196" s="80">
        <v>49857</v>
      </c>
      <c r="O196" s="39">
        <f t="shared" si="58"/>
        <v>0</v>
      </c>
      <c r="P196" s="39">
        <f t="shared" si="80"/>
        <v>0.03</v>
      </c>
      <c r="Q196" s="39">
        <f t="shared" si="65"/>
        <v>0</v>
      </c>
      <c r="R196" s="39">
        <f t="shared" si="68"/>
        <v>0</v>
      </c>
      <c r="S196" s="39">
        <f t="shared" si="74"/>
        <v>0</v>
      </c>
      <c r="T196" s="39">
        <f t="shared" si="72"/>
        <v>0</v>
      </c>
      <c r="U196" s="39">
        <f t="shared" si="75"/>
        <v>0.03</v>
      </c>
      <c r="V196" s="12"/>
      <c r="W196" s="32">
        <f t="shared" si="69"/>
        <v>0</v>
      </c>
      <c r="X196" s="32">
        <f t="shared" si="59"/>
        <v>42000</v>
      </c>
      <c r="Y196" s="32">
        <f t="shared" si="60"/>
        <v>42000</v>
      </c>
      <c r="Z196" s="32">
        <f t="shared" si="61"/>
        <v>42000</v>
      </c>
      <c r="AB196" s="32">
        <f t="shared" si="73"/>
        <v>0</v>
      </c>
      <c r="AC196" s="32">
        <f t="shared" si="66"/>
        <v>0</v>
      </c>
      <c r="AD196" s="32">
        <f t="shared" si="70"/>
        <v>0</v>
      </c>
      <c r="AE196" s="59">
        <f t="shared" si="71"/>
        <v>0</v>
      </c>
      <c r="AF196" s="32">
        <f t="shared" si="76"/>
        <v>0</v>
      </c>
      <c r="AG196" s="40" t="str">
        <f>IF(A196&gt;$D$6,"",SUM($AB$10:AE196)/($Y$10+Y196)*2/A196*12)</f>
        <v/>
      </c>
      <c r="AH196" s="40" t="str">
        <f>IF(A196&gt;$D$6,"",SUM($AF$10:AF196)/($Y$10+Y196)*2/A196*12)</f>
        <v/>
      </c>
      <c r="AI196" s="32">
        <f t="shared" si="77"/>
        <v>0</v>
      </c>
      <c r="AQ196" s="32">
        <f>SUM(AB$10:AB196)</f>
        <v>840418.74910909391</v>
      </c>
      <c r="AR196" s="32">
        <f>SUM(AC$10:AC196)</f>
        <v>-741728.78666842484</v>
      </c>
      <c r="AS196" s="32">
        <f>SUM(AD$10:AD196)</f>
        <v>13860.000000000002</v>
      </c>
      <c r="AT196" s="32">
        <f>SUM(AE$10:AE196)</f>
        <v>176083.75892605007</v>
      </c>
      <c r="AU196" s="32">
        <f>SUM(AF$10:AF196)</f>
        <v>-42000</v>
      </c>
      <c r="AW196" s="32">
        <f t="shared" si="67"/>
        <v>0</v>
      </c>
      <c r="AX196" s="32">
        <f t="shared" si="67"/>
        <v>0</v>
      </c>
      <c r="AY196" s="32">
        <f t="shared" si="62"/>
        <v>0</v>
      </c>
      <c r="AZ196" s="32">
        <f t="shared" si="62"/>
        <v>0</v>
      </c>
      <c r="BA196" s="32">
        <f t="shared" si="62"/>
        <v>42000</v>
      </c>
      <c r="BB196" s="32">
        <f t="shared" si="81"/>
        <v>0</v>
      </c>
      <c r="BC196" s="32"/>
    </row>
    <row r="197" spans="1:55" x14ac:dyDescent="0.25">
      <c r="A197" s="29">
        <v>187</v>
      </c>
      <c r="B197" s="32">
        <f t="shared" si="63"/>
        <v>0</v>
      </c>
      <c r="C197" s="32">
        <f t="shared" si="78"/>
        <v>0</v>
      </c>
      <c r="D197" s="32">
        <f t="shared" si="79"/>
        <v>0</v>
      </c>
      <c r="E197" s="32"/>
      <c r="F197" s="32">
        <f t="shared" si="64"/>
        <v>0</v>
      </c>
      <c r="G197" s="32"/>
      <c r="H197" s="32"/>
      <c r="I197" s="32"/>
      <c r="J197" s="32"/>
      <c r="K197" s="32"/>
      <c r="L197" s="32">
        <f t="shared" si="56"/>
        <v>0</v>
      </c>
      <c r="M197" s="32">
        <f t="shared" si="57"/>
        <v>0</v>
      </c>
      <c r="N197" s="80">
        <v>49888</v>
      </c>
      <c r="O197" s="39">
        <f t="shared" si="58"/>
        <v>0</v>
      </c>
      <c r="P197" s="39">
        <f t="shared" si="80"/>
        <v>0.03</v>
      </c>
      <c r="Q197" s="39">
        <f t="shared" si="65"/>
        <v>0</v>
      </c>
      <c r="R197" s="39">
        <f t="shared" si="68"/>
        <v>0</v>
      </c>
      <c r="S197" s="39">
        <f t="shared" si="74"/>
        <v>0</v>
      </c>
      <c r="T197" s="39">
        <f t="shared" si="72"/>
        <v>0</v>
      </c>
      <c r="U197" s="39">
        <f t="shared" si="75"/>
        <v>0.03</v>
      </c>
      <c r="V197" s="12"/>
      <c r="W197" s="32">
        <f t="shared" si="69"/>
        <v>0</v>
      </c>
      <c r="X197" s="32">
        <f t="shared" si="59"/>
        <v>42000</v>
      </c>
      <c r="Y197" s="32">
        <f t="shared" si="60"/>
        <v>42000</v>
      </c>
      <c r="Z197" s="32">
        <f t="shared" si="61"/>
        <v>42000</v>
      </c>
      <c r="AB197" s="32">
        <f t="shared" si="73"/>
        <v>0</v>
      </c>
      <c r="AC197" s="32">
        <f t="shared" si="66"/>
        <v>0</v>
      </c>
      <c r="AD197" s="32">
        <f t="shared" si="70"/>
        <v>0</v>
      </c>
      <c r="AE197" s="59">
        <f t="shared" si="71"/>
        <v>0</v>
      </c>
      <c r="AF197" s="32">
        <f t="shared" si="76"/>
        <v>0</v>
      </c>
      <c r="AG197" s="40" t="str">
        <f>IF(A197&gt;$D$6,"",SUM($AB$10:AE197)/($Y$10+Y197)*2/A197*12)</f>
        <v/>
      </c>
      <c r="AH197" s="40" t="str">
        <f>IF(A197&gt;$D$6,"",SUM($AF$10:AF197)/($Y$10+Y197)*2/A197*12)</f>
        <v/>
      </c>
      <c r="AI197" s="32">
        <f t="shared" si="77"/>
        <v>0</v>
      </c>
      <c r="AQ197" s="32">
        <f>SUM(AB$10:AB197)</f>
        <v>840418.74910909391</v>
      </c>
      <c r="AR197" s="32">
        <f>SUM(AC$10:AC197)</f>
        <v>-741728.78666842484</v>
      </c>
      <c r="AS197" s="32">
        <f>SUM(AD$10:AD197)</f>
        <v>13860.000000000002</v>
      </c>
      <c r="AT197" s="32">
        <f>SUM(AE$10:AE197)</f>
        <v>176083.75892605007</v>
      </c>
      <c r="AU197" s="32">
        <f>SUM(AF$10:AF197)</f>
        <v>-42000</v>
      </c>
      <c r="AW197" s="32">
        <f t="shared" si="67"/>
        <v>0</v>
      </c>
      <c r="AX197" s="32">
        <f t="shared" si="67"/>
        <v>0</v>
      </c>
      <c r="AY197" s="32">
        <f t="shared" si="62"/>
        <v>0</v>
      </c>
      <c r="AZ197" s="32">
        <f t="shared" si="62"/>
        <v>0</v>
      </c>
      <c r="BA197" s="32">
        <f t="shared" si="62"/>
        <v>42000</v>
      </c>
      <c r="BB197" s="32">
        <f t="shared" si="81"/>
        <v>0</v>
      </c>
      <c r="BC197" s="32"/>
    </row>
    <row r="198" spans="1:55" x14ac:dyDescent="0.25">
      <c r="A198" s="29">
        <v>188</v>
      </c>
      <c r="B198" s="32">
        <f t="shared" si="63"/>
        <v>0</v>
      </c>
      <c r="C198" s="32">
        <f t="shared" si="78"/>
        <v>0</v>
      </c>
      <c r="D198" s="32">
        <f t="shared" si="79"/>
        <v>0</v>
      </c>
      <c r="E198" s="32"/>
      <c r="F198" s="32">
        <f t="shared" si="64"/>
        <v>0</v>
      </c>
      <c r="G198" s="32"/>
      <c r="H198" s="32"/>
      <c r="I198" s="32"/>
      <c r="J198" s="32"/>
      <c r="K198" s="32"/>
      <c r="L198" s="32">
        <f t="shared" si="56"/>
        <v>0</v>
      </c>
      <c r="M198" s="32">
        <f t="shared" si="57"/>
        <v>0</v>
      </c>
      <c r="N198" s="80">
        <v>49919</v>
      </c>
      <c r="O198" s="39">
        <f t="shared" si="58"/>
        <v>0</v>
      </c>
      <c r="P198" s="39">
        <f t="shared" si="80"/>
        <v>0.03</v>
      </c>
      <c r="Q198" s="39">
        <f t="shared" si="65"/>
        <v>0</v>
      </c>
      <c r="R198" s="39">
        <f t="shared" si="68"/>
        <v>0</v>
      </c>
      <c r="S198" s="39">
        <f t="shared" si="74"/>
        <v>0</v>
      </c>
      <c r="T198" s="39">
        <f t="shared" si="72"/>
        <v>0</v>
      </c>
      <c r="U198" s="39">
        <f t="shared" si="75"/>
        <v>0.03</v>
      </c>
      <c r="V198" s="12"/>
      <c r="W198" s="32">
        <f t="shared" si="69"/>
        <v>0</v>
      </c>
      <c r="X198" s="32">
        <f t="shared" si="59"/>
        <v>42000</v>
      </c>
      <c r="Y198" s="32">
        <f t="shared" si="60"/>
        <v>42000</v>
      </c>
      <c r="Z198" s="32">
        <f t="shared" si="61"/>
        <v>42000</v>
      </c>
      <c r="AB198" s="32">
        <f t="shared" si="73"/>
        <v>0</v>
      </c>
      <c r="AC198" s="32">
        <f t="shared" si="66"/>
        <v>0</v>
      </c>
      <c r="AD198" s="32">
        <f t="shared" si="70"/>
        <v>0</v>
      </c>
      <c r="AE198" s="59">
        <f t="shared" si="71"/>
        <v>0</v>
      </c>
      <c r="AF198" s="32">
        <f t="shared" si="76"/>
        <v>0</v>
      </c>
      <c r="AG198" s="40" t="str">
        <f>IF(A198&gt;$D$6,"",SUM($AB$10:AE198)/($Y$10+Y198)*2/A198*12)</f>
        <v/>
      </c>
      <c r="AH198" s="40" t="str">
        <f>IF(A198&gt;$D$6,"",SUM($AF$10:AF198)/($Y$10+Y198)*2/A198*12)</f>
        <v/>
      </c>
      <c r="AI198" s="32">
        <f t="shared" si="77"/>
        <v>0</v>
      </c>
      <c r="AQ198" s="32">
        <f>SUM(AB$10:AB198)</f>
        <v>840418.74910909391</v>
      </c>
      <c r="AR198" s="32">
        <f>SUM(AC$10:AC198)</f>
        <v>-741728.78666842484</v>
      </c>
      <c r="AS198" s="32">
        <f>SUM(AD$10:AD198)</f>
        <v>13860.000000000002</v>
      </c>
      <c r="AT198" s="32">
        <f>SUM(AE$10:AE198)</f>
        <v>176083.75892605007</v>
      </c>
      <c r="AU198" s="32">
        <f>SUM(AF$10:AF198)</f>
        <v>-42000</v>
      </c>
      <c r="AW198" s="32">
        <f t="shared" si="67"/>
        <v>0</v>
      </c>
      <c r="AX198" s="32">
        <f t="shared" si="67"/>
        <v>0</v>
      </c>
      <c r="AY198" s="32">
        <f t="shared" si="62"/>
        <v>0</v>
      </c>
      <c r="AZ198" s="32">
        <f t="shared" si="62"/>
        <v>0</v>
      </c>
      <c r="BA198" s="32">
        <f t="shared" si="62"/>
        <v>42000</v>
      </c>
      <c r="BB198" s="32">
        <f t="shared" si="81"/>
        <v>0</v>
      </c>
      <c r="BC198" s="32"/>
    </row>
    <row r="199" spans="1:55" x14ac:dyDescent="0.25">
      <c r="A199" s="29">
        <v>189</v>
      </c>
      <c r="B199" s="32">
        <f t="shared" si="63"/>
        <v>0</v>
      </c>
      <c r="C199" s="32">
        <f t="shared" si="78"/>
        <v>0</v>
      </c>
      <c r="D199" s="32">
        <f t="shared" si="79"/>
        <v>0</v>
      </c>
      <c r="E199" s="32"/>
      <c r="F199" s="32">
        <f t="shared" si="64"/>
        <v>0</v>
      </c>
      <c r="G199" s="32"/>
      <c r="H199" s="32"/>
      <c r="I199" s="32"/>
      <c r="J199" s="32"/>
      <c r="K199" s="32"/>
      <c r="L199" s="32">
        <f t="shared" si="56"/>
        <v>0</v>
      </c>
      <c r="M199" s="32">
        <f t="shared" si="57"/>
        <v>0</v>
      </c>
      <c r="N199" s="80">
        <v>49949</v>
      </c>
      <c r="O199" s="39">
        <f t="shared" si="58"/>
        <v>0</v>
      </c>
      <c r="P199" s="39">
        <f t="shared" si="80"/>
        <v>0.03</v>
      </c>
      <c r="Q199" s="39">
        <f t="shared" si="65"/>
        <v>0</v>
      </c>
      <c r="R199" s="39">
        <f t="shared" si="68"/>
        <v>0</v>
      </c>
      <c r="S199" s="39">
        <f t="shared" si="74"/>
        <v>0</v>
      </c>
      <c r="T199" s="39">
        <f t="shared" si="72"/>
        <v>0</v>
      </c>
      <c r="U199" s="39">
        <f t="shared" si="75"/>
        <v>0.03</v>
      </c>
      <c r="V199" s="12"/>
      <c r="W199" s="32">
        <f t="shared" si="69"/>
        <v>0</v>
      </c>
      <c r="X199" s="32">
        <f t="shared" si="59"/>
        <v>42000</v>
      </c>
      <c r="Y199" s="32">
        <f t="shared" si="60"/>
        <v>42000</v>
      </c>
      <c r="Z199" s="32">
        <f t="shared" si="61"/>
        <v>42000</v>
      </c>
      <c r="AB199" s="32">
        <f t="shared" si="73"/>
        <v>0</v>
      </c>
      <c r="AC199" s="32">
        <f t="shared" si="66"/>
        <v>0</v>
      </c>
      <c r="AD199" s="32">
        <f t="shared" si="70"/>
        <v>0</v>
      </c>
      <c r="AE199" s="59">
        <f t="shared" si="71"/>
        <v>0</v>
      </c>
      <c r="AF199" s="32">
        <f t="shared" si="76"/>
        <v>0</v>
      </c>
      <c r="AG199" s="40" t="str">
        <f>IF(A199&gt;$D$6,"",SUM($AB$10:AE199)/($Y$10+Y199)*2/A199*12)</f>
        <v/>
      </c>
      <c r="AH199" s="40" t="str">
        <f>IF(A199&gt;$D$6,"",SUM($AF$10:AF199)/($Y$10+Y199)*2/A199*12)</f>
        <v/>
      </c>
      <c r="AI199" s="32">
        <f t="shared" si="77"/>
        <v>0</v>
      </c>
      <c r="AQ199" s="32">
        <f>SUM(AB$10:AB199)</f>
        <v>840418.74910909391</v>
      </c>
      <c r="AR199" s="32">
        <f>SUM(AC$10:AC199)</f>
        <v>-741728.78666842484</v>
      </c>
      <c r="AS199" s="32">
        <f>SUM(AD$10:AD199)</f>
        <v>13860.000000000002</v>
      </c>
      <c r="AT199" s="32">
        <f>SUM(AE$10:AE199)</f>
        <v>176083.75892605007</v>
      </c>
      <c r="AU199" s="32">
        <f>SUM(AF$10:AF199)</f>
        <v>-42000</v>
      </c>
      <c r="AW199" s="32">
        <f t="shared" si="67"/>
        <v>0</v>
      </c>
      <c r="AX199" s="32">
        <f t="shared" si="67"/>
        <v>0</v>
      </c>
      <c r="AY199" s="32">
        <f t="shared" si="62"/>
        <v>0</v>
      </c>
      <c r="AZ199" s="32">
        <f t="shared" si="62"/>
        <v>0</v>
      </c>
      <c r="BA199" s="32">
        <f t="shared" si="62"/>
        <v>42000</v>
      </c>
      <c r="BB199" s="32">
        <f t="shared" si="81"/>
        <v>0</v>
      </c>
      <c r="BC199" s="32"/>
    </row>
    <row r="200" spans="1:55" x14ac:dyDescent="0.25">
      <c r="A200" s="29">
        <v>190</v>
      </c>
      <c r="B200" s="32">
        <f t="shared" si="63"/>
        <v>0</v>
      </c>
      <c r="C200" s="32">
        <f t="shared" si="78"/>
        <v>0</v>
      </c>
      <c r="D200" s="32">
        <f t="shared" si="79"/>
        <v>0</v>
      </c>
      <c r="E200" s="32"/>
      <c r="F200" s="32">
        <f t="shared" si="64"/>
        <v>0</v>
      </c>
      <c r="G200" s="32"/>
      <c r="H200" s="32"/>
      <c r="I200" s="32"/>
      <c r="J200" s="32"/>
      <c r="K200" s="32"/>
      <c r="L200" s="32">
        <f t="shared" si="56"/>
        <v>0</v>
      </c>
      <c r="M200" s="32">
        <f t="shared" si="57"/>
        <v>0</v>
      </c>
      <c r="N200" s="80">
        <v>49980</v>
      </c>
      <c r="O200" s="39">
        <f t="shared" si="58"/>
        <v>0</v>
      </c>
      <c r="P200" s="39">
        <f t="shared" si="80"/>
        <v>0.03</v>
      </c>
      <c r="Q200" s="39">
        <f t="shared" si="65"/>
        <v>0</v>
      </c>
      <c r="R200" s="39">
        <f t="shared" si="68"/>
        <v>0</v>
      </c>
      <c r="S200" s="39">
        <f t="shared" si="74"/>
        <v>0</v>
      </c>
      <c r="T200" s="39">
        <f t="shared" si="72"/>
        <v>0</v>
      </c>
      <c r="U200" s="39">
        <f t="shared" si="75"/>
        <v>0.03</v>
      </c>
      <c r="V200" s="12"/>
      <c r="W200" s="32">
        <f t="shared" si="69"/>
        <v>0</v>
      </c>
      <c r="X200" s="32">
        <f t="shared" si="59"/>
        <v>42000</v>
      </c>
      <c r="Y200" s="32">
        <f t="shared" si="60"/>
        <v>42000</v>
      </c>
      <c r="Z200" s="32">
        <f t="shared" si="61"/>
        <v>42000</v>
      </c>
      <c r="AB200" s="32">
        <f t="shared" si="73"/>
        <v>0</v>
      </c>
      <c r="AC200" s="32">
        <f t="shared" si="66"/>
        <v>0</v>
      </c>
      <c r="AD200" s="32">
        <f t="shared" si="70"/>
        <v>0</v>
      </c>
      <c r="AE200" s="59">
        <f t="shared" si="71"/>
        <v>0</v>
      </c>
      <c r="AF200" s="32">
        <f t="shared" si="76"/>
        <v>0</v>
      </c>
      <c r="AG200" s="40" t="str">
        <f>IF(A200&gt;$D$6,"",SUM($AB$10:AE200)/($Y$10+Y200)*2/A200*12)</f>
        <v/>
      </c>
      <c r="AH200" s="40" t="str">
        <f>IF(A200&gt;$D$6,"",SUM($AF$10:AF200)/($Y$10+Y200)*2/A200*12)</f>
        <v/>
      </c>
      <c r="AI200" s="32">
        <f t="shared" si="77"/>
        <v>0</v>
      </c>
      <c r="AQ200" s="32">
        <f>SUM(AB$10:AB200)</f>
        <v>840418.74910909391</v>
      </c>
      <c r="AR200" s="32">
        <f>SUM(AC$10:AC200)</f>
        <v>-741728.78666842484</v>
      </c>
      <c r="AS200" s="32">
        <f>SUM(AD$10:AD200)</f>
        <v>13860.000000000002</v>
      </c>
      <c r="AT200" s="32">
        <f>SUM(AE$10:AE200)</f>
        <v>176083.75892605007</v>
      </c>
      <c r="AU200" s="32">
        <f>SUM(AF$10:AF200)</f>
        <v>-42000</v>
      </c>
      <c r="AW200" s="32">
        <f t="shared" si="67"/>
        <v>0</v>
      </c>
      <c r="AX200" s="32">
        <f t="shared" si="67"/>
        <v>0</v>
      </c>
      <c r="AY200" s="32">
        <f t="shared" si="62"/>
        <v>0</v>
      </c>
      <c r="AZ200" s="32">
        <f t="shared" si="62"/>
        <v>0</v>
      </c>
      <c r="BA200" s="32">
        <f t="shared" si="62"/>
        <v>42000</v>
      </c>
      <c r="BB200" s="32">
        <f t="shared" si="81"/>
        <v>0</v>
      </c>
      <c r="BC200" s="32"/>
    </row>
    <row r="201" spans="1:55" x14ac:dyDescent="0.25">
      <c r="A201" s="29">
        <v>191</v>
      </c>
      <c r="B201" s="32">
        <f t="shared" si="63"/>
        <v>0</v>
      </c>
      <c r="C201" s="32">
        <f t="shared" si="78"/>
        <v>0</v>
      </c>
      <c r="D201" s="32">
        <f t="shared" si="79"/>
        <v>0</v>
      </c>
      <c r="E201" s="32"/>
      <c r="F201" s="32">
        <f t="shared" si="64"/>
        <v>0</v>
      </c>
      <c r="G201" s="32"/>
      <c r="H201" s="32"/>
      <c r="I201" s="32"/>
      <c r="J201" s="32"/>
      <c r="K201" s="32"/>
      <c r="L201" s="32">
        <f t="shared" si="56"/>
        <v>0</v>
      </c>
      <c r="M201" s="32">
        <f t="shared" si="57"/>
        <v>0</v>
      </c>
      <c r="N201" s="80">
        <v>50010</v>
      </c>
      <c r="O201" s="39">
        <f t="shared" si="58"/>
        <v>0</v>
      </c>
      <c r="P201" s="39">
        <f t="shared" si="80"/>
        <v>0.03</v>
      </c>
      <c r="Q201" s="39">
        <f t="shared" si="65"/>
        <v>0</v>
      </c>
      <c r="R201" s="39">
        <f t="shared" si="68"/>
        <v>0</v>
      </c>
      <c r="S201" s="39">
        <f t="shared" si="74"/>
        <v>0</v>
      </c>
      <c r="T201" s="39">
        <f t="shared" si="72"/>
        <v>0</v>
      </c>
      <c r="U201" s="39">
        <f t="shared" si="75"/>
        <v>0.03</v>
      </c>
      <c r="V201" s="12"/>
      <c r="W201" s="32">
        <f t="shared" si="69"/>
        <v>0</v>
      </c>
      <c r="X201" s="32">
        <f t="shared" si="59"/>
        <v>42000</v>
      </c>
      <c r="Y201" s="32">
        <f t="shared" si="60"/>
        <v>42000</v>
      </c>
      <c r="Z201" s="32">
        <f t="shared" si="61"/>
        <v>42000</v>
      </c>
      <c r="AB201" s="32">
        <f t="shared" si="73"/>
        <v>0</v>
      </c>
      <c r="AC201" s="32">
        <f t="shared" si="66"/>
        <v>0</v>
      </c>
      <c r="AD201" s="32">
        <f t="shared" si="70"/>
        <v>0</v>
      </c>
      <c r="AE201" s="59">
        <f t="shared" si="71"/>
        <v>0</v>
      </c>
      <c r="AF201" s="32">
        <f t="shared" si="76"/>
        <v>0</v>
      </c>
      <c r="AG201" s="40" t="str">
        <f>IF(A201&gt;$D$6,"",SUM($AB$10:AE201)/($Y$10+Y201)*2/A201*12)</f>
        <v/>
      </c>
      <c r="AH201" s="40" t="str">
        <f>IF(A201&gt;$D$6,"",SUM($AF$10:AF201)/($Y$10+Y201)*2/A201*12)</f>
        <v/>
      </c>
      <c r="AI201" s="32">
        <f t="shared" si="77"/>
        <v>0</v>
      </c>
      <c r="AQ201" s="32">
        <f>SUM(AB$10:AB201)</f>
        <v>840418.74910909391</v>
      </c>
      <c r="AR201" s="32">
        <f>SUM(AC$10:AC201)</f>
        <v>-741728.78666842484</v>
      </c>
      <c r="AS201" s="32">
        <f>SUM(AD$10:AD201)</f>
        <v>13860.000000000002</v>
      </c>
      <c r="AT201" s="32">
        <f>SUM(AE$10:AE201)</f>
        <v>176083.75892605007</v>
      </c>
      <c r="AU201" s="32">
        <f>SUM(AF$10:AF201)</f>
        <v>-42000</v>
      </c>
      <c r="AW201" s="32">
        <f t="shared" si="67"/>
        <v>0</v>
      </c>
      <c r="AX201" s="32">
        <f t="shared" si="67"/>
        <v>0</v>
      </c>
      <c r="AY201" s="32">
        <f t="shared" si="62"/>
        <v>0</v>
      </c>
      <c r="AZ201" s="32">
        <f t="shared" si="62"/>
        <v>0</v>
      </c>
      <c r="BA201" s="32">
        <f t="shared" si="62"/>
        <v>42000</v>
      </c>
      <c r="BB201" s="32">
        <f t="shared" si="81"/>
        <v>0</v>
      </c>
      <c r="BC201" s="32"/>
    </row>
    <row r="202" spans="1:55" x14ac:dyDescent="0.25">
      <c r="A202" s="29">
        <v>192</v>
      </c>
      <c r="B202" s="32">
        <f t="shared" si="63"/>
        <v>0</v>
      </c>
      <c r="C202" s="32">
        <f t="shared" si="78"/>
        <v>0</v>
      </c>
      <c r="D202" s="32">
        <f t="shared" si="79"/>
        <v>0</v>
      </c>
      <c r="E202" s="32"/>
      <c r="F202" s="32">
        <f t="shared" si="64"/>
        <v>0</v>
      </c>
      <c r="G202" s="67">
        <f>IF(B202&gt;0,B202*$J$1,0)</f>
        <v>0</v>
      </c>
      <c r="H202" s="32"/>
      <c r="I202" s="32"/>
      <c r="J202" s="32"/>
      <c r="K202" s="32"/>
      <c r="L202" s="32">
        <f t="shared" ref="L202:L250" si="82">SUM(C202:I202)</f>
        <v>0</v>
      </c>
      <c r="M202" s="32">
        <f t="shared" ref="M202:M250" si="83">SUM(C202:F202)+G202*$J$2+H202*$J$4+J202</f>
        <v>0</v>
      </c>
      <c r="N202" s="80">
        <v>50041</v>
      </c>
      <c r="O202" s="39">
        <f t="shared" ref="O202:O250" si="84">B202/$D$3</f>
        <v>0</v>
      </c>
      <c r="P202" s="39">
        <f t="shared" si="80"/>
        <v>0.03</v>
      </c>
      <c r="Q202" s="39">
        <f t="shared" si="65"/>
        <v>0</v>
      </c>
      <c r="R202" s="39">
        <f t="shared" si="68"/>
        <v>0</v>
      </c>
      <c r="S202" s="39">
        <f t="shared" si="74"/>
        <v>0</v>
      </c>
      <c r="T202" s="39">
        <f t="shared" si="72"/>
        <v>0</v>
      </c>
      <c r="U202" s="39">
        <f t="shared" si="75"/>
        <v>0.03</v>
      </c>
      <c r="V202" s="12"/>
      <c r="W202" s="32">
        <f t="shared" si="69"/>
        <v>0</v>
      </c>
      <c r="X202" s="32">
        <f t="shared" ref="X202:X250" si="85">U202*$D$3</f>
        <v>42000</v>
      </c>
      <c r="Y202" s="32">
        <f t="shared" ref="Y202:Y250" si="86">X202+W202</f>
        <v>42000</v>
      </c>
      <c r="Z202" s="32">
        <f t="shared" ref="Z202:Z250" si="87">(Q202*$X$2+R202*$X$3+S202*$X$4+T202*$X$5+U202*$X$6)*$D$3</f>
        <v>42000</v>
      </c>
      <c r="AB202" s="32">
        <f t="shared" si="73"/>
        <v>0</v>
      </c>
      <c r="AC202" s="32">
        <f t="shared" si="66"/>
        <v>0</v>
      </c>
      <c r="AD202" s="32">
        <f t="shared" si="70"/>
        <v>0</v>
      </c>
      <c r="AE202" s="59">
        <f t="shared" si="71"/>
        <v>0</v>
      </c>
      <c r="AF202" s="32">
        <f t="shared" si="76"/>
        <v>0</v>
      </c>
      <c r="AG202" s="40" t="str">
        <f>IF(A202&gt;$D$6,"",SUM($AB$10:AE202)/($Y$10+Y202)*2/A202*12)</f>
        <v/>
      </c>
      <c r="AH202" s="40" t="str">
        <f>IF(A202&gt;$D$6,"",SUM($AF$10:AF202)/($Y$10+Y202)*2/A202*12)</f>
        <v/>
      </c>
      <c r="AI202" s="32">
        <f t="shared" si="77"/>
        <v>0</v>
      </c>
      <c r="AQ202" s="32">
        <f>SUM(AB$10:AB202)</f>
        <v>840418.74910909391</v>
      </c>
      <c r="AR202" s="32">
        <f>SUM(AC$10:AC202)</f>
        <v>-741728.78666842484</v>
      </c>
      <c r="AS202" s="32">
        <f>SUM(AD$10:AD202)</f>
        <v>13860.000000000002</v>
      </c>
      <c r="AT202" s="32">
        <f>SUM(AE$10:AE202)</f>
        <v>176083.75892605007</v>
      </c>
      <c r="AU202" s="32">
        <f>SUM(AF$10:AF202)</f>
        <v>-42000</v>
      </c>
      <c r="AW202" s="32">
        <f t="shared" si="67"/>
        <v>0</v>
      </c>
      <c r="AX202" s="32">
        <f t="shared" si="67"/>
        <v>0</v>
      </c>
      <c r="AY202" s="32">
        <f t="shared" si="67"/>
        <v>0</v>
      </c>
      <c r="AZ202" s="32">
        <f t="shared" si="67"/>
        <v>0</v>
      </c>
      <c r="BA202" s="32">
        <f t="shared" si="67"/>
        <v>42000</v>
      </c>
      <c r="BB202" s="32">
        <f t="shared" si="81"/>
        <v>0</v>
      </c>
      <c r="BC202" s="32"/>
    </row>
    <row r="203" spans="1:55" x14ac:dyDescent="0.25">
      <c r="A203" s="29">
        <v>193</v>
      </c>
      <c r="B203" s="32">
        <f t="shared" ref="B203:B250" si="88">B202-C203</f>
        <v>0</v>
      </c>
      <c r="C203" s="32">
        <f t="shared" si="78"/>
        <v>0</v>
      </c>
      <c r="D203" s="32">
        <f t="shared" si="79"/>
        <v>0</v>
      </c>
      <c r="E203" s="32"/>
      <c r="F203" s="32">
        <f t="shared" ref="F203:F250" si="89">IF(B203&gt;0,$D$3*$G$4,0)</f>
        <v>0</v>
      </c>
      <c r="G203" s="32"/>
      <c r="H203" s="32"/>
      <c r="I203" s="32"/>
      <c r="J203" s="32"/>
      <c r="K203" s="32"/>
      <c r="L203" s="32">
        <f t="shared" si="82"/>
        <v>0</v>
      </c>
      <c r="M203" s="32">
        <f t="shared" si="83"/>
        <v>0</v>
      </c>
      <c r="N203" s="80">
        <v>50072</v>
      </c>
      <c r="O203" s="39">
        <f t="shared" si="84"/>
        <v>0</v>
      </c>
      <c r="P203" s="39">
        <f t="shared" si="80"/>
        <v>0.03</v>
      </c>
      <c r="Q203" s="39">
        <f t="shared" ref="Q203:Q250" si="90">IFERROR((Q202+R202*(1-$T$3)+S202*(1-$T$4)+T202*(1-$T$5))*(O203/O202)-R203,0)</f>
        <v>0</v>
      </c>
      <c r="R203" s="39">
        <f t="shared" si="68"/>
        <v>0</v>
      </c>
      <c r="S203" s="39">
        <f t="shared" si="74"/>
        <v>0</v>
      </c>
      <c r="T203" s="39">
        <f t="shared" si="72"/>
        <v>0</v>
      </c>
      <c r="U203" s="39">
        <f t="shared" si="75"/>
        <v>0.03</v>
      </c>
      <c r="V203" s="12"/>
      <c r="W203" s="32">
        <f t="shared" si="69"/>
        <v>0</v>
      </c>
      <c r="X203" s="32">
        <f t="shared" si="85"/>
        <v>42000</v>
      </c>
      <c r="Y203" s="32">
        <f t="shared" si="86"/>
        <v>42000</v>
      </c>
      <c r="Z203" s="32">
        <f t="shared" si="87"/>
        <v>42000</v>
      </c>
      <c r="AB203" s="32">
        <f t="shared" si="73"/>
        <v>0</v>
      </c>
      <c r="AC203" s="32">
        <f t="shared" ref="AC203:AC250" si="91">-(Q202*(1-$X$2)+R202*(1-$X$3)+S202*(1-$X$4)+T202*(1-$X$5)+U202*(1-$X$6))*$D$3*$AD$2/12</f>
        <v>0</v>
      </c>
      <c r="AD203" s="32">
        <f t="shared" si="70"/>
        <v>0</v>
      </c>
      <c r="AE203" s="59">
        <f t="shared" si="71"/>
        <v>0</v>
      </c>
      <c r="AF203" s="32">
        <f t="shared" si="76"/>
        <v>0</v>
      </c>
      <c r="AG203" s="40" t="str">
        <f>IF(A203&gt;$D$6,"",SUM($AB$10:AE203)/($Y$10+Y203)*2/A203*12)</f>
        <v/>
      </c>
      <c r="AH203" s="40" t="str">
        <f>IF(A203&gt;$D$6,"",SUM($AF$10:AF203)/($Y$10+Y203)*2/A203*12)</f>
        <v/>
      </c>
      <c r="AI203" s="32">
        <f t="shared" si="77"/>
        <v>0</v>
      </c>
      <c r="AQ203" s="32">
        <f>SUM(AB$10:AB203)</f>
        <v>840418.74910909391</v>
      </c>
      <c r="AR203" s="32">
        <f>SUM(AC$10:AC203)</f>
        <v>-741728.78666842484</v>
      </c>
      <c r="AS203" s="32">
        <f>SUM(AD$10:AD203)</f>
        <v>13860.000000000002</v>
      </c>
      <c r="AT203" s="32">
        <f>SUM(AE$10:AE203)</f>
        <v>176083.75892605007</v>
      </c>
      <c r="AU203" s="32">
        <f>SUM(AF$10:AF203)</f>
        <v>-42000</v>
      </c>
      <c r="AW203" s="32">
        <f t="shared" ref="AW203:BA250" si="92">Q203*$D$3</f>
        <v>0</v>
      </c>
      <c r="AX203" s="32">
        <f t="shared" si="92"/>
        <v>0</v>
      </c>
      <c r="AY203" s="32">
        <f t="shared" si="92"/>
        <v>0</v>
      </c>
      <c r="AZ203" s="32">
        <f t="shared" si="92"/>
        <v>0</v>
      </c>
      <c r="BA203" s="32">
        <f t="shared" si="92"/>
        <v>42000</v>
      </c>
      <c r="BB203" s="32">
        <f t="shared" si="81"/>
        <v>0</v>
      </c>
      <c r="BC203" s="32"/>
    </row>
    <row r="204" spans="1:55" x14ac:dyDescent="0.25">
      <c r="A204" s="29">
        <v>194</v>
      </c>
      <c r="B204" s="32">
        <f t="shared" si="88"/>
        <v>0</v>
      </c>
      <c r="C204" s="32">
        <f t="shared" si="78"/>
        <v>0</v>
      </c>
      <c r="D204" s="32">
        <f t="shared" si="79"/>
        <v>0</v>
      </c>
      <c r="E204" s="32"/>
      <c r="F204" s="32">
        <f t="shared" si="89"/>
        <v>0</v>
      </c>
      <c r="G204" s="45"/>
      <c r="H204" s="32"/>
      <c r="I204" s="32"/>
      <c r="J204" s="32"/>
      <c r="K204" s="32"/>
      <c r="L204" s="32">
        <f t="shared" si="82"/>
        <v>0</v>
      </c>
      <c r="M204" s="32">
        <f t="shared" si="83"/>
        <v>0</v>
      </c>
      <c r="N204" s="80">
        <v>50100</v>
      </c>
      <c r="O204" s="39">
        <f t="shared" si="84"/>
        <v>0</v>
      </c>
      <c r="P204" s="39">
        <f t="shared" si="80"/>
        <v>0.03</v>
      </c>
      <c r="Q204" s="39">
        <f t="shared" si="90"/>
        <v>0</v>
      </c>
      <c r="R204" s="39">
        <f t="shared" ref="R204:R249" si="93">IF(A204&gt;=$D$6,0,S205/$T$3)</f>
        <v>0</v>
      </c>
      <c r="S204" s="39">
        <f t="shared" si="74"/>
        <v>0</v>
      </c>
      <c r="T204" s="39">
        <f t="shared" si="72"/>
        <v>0</v>
      </c>
      <c r="U204" s="39">
        <f t="shared" si="75"/>
        <v>0.03</v>
      </c>
      <c r="V204" s="12"/>
      <c r="W204" s="32">
        <f t="shared" ref="W204:W250" si="94">SUM(Q204:T204)*$D$3</f>
        <v>0</v>
      </c>
      <c r="X204" s="32">
        <f t="shared" si="85"/>
        <v>42000</v>
      </c>
      <c r="Y204" s="32">
        <f t="shared" si="86"/>
        <v>42000</v>
      </c>
      <c r="Z204" s="32">
        <f t="shared" si="87"/>
        <v>42000</v>
      </c>
      <c r="AB204" s="32">
        <f t="shared" si="73"/>
        <v>0</v>
      </c>
      <c r="AC204" s="32">
        <f t="shared" si="91"/>
        <v>0</v>
      </c>
      <c r="AD204" s="32">
        <f t="shared" ref="AD204:AD250" si="95">IFERROR((E204+F204)*(Q204*(1-$X$2)+R204*(1-$X$3)+S204*(1-$X$4)+T204*(1-$X$5)+U204*(1-$X$6))/O204,0)</f>
        <v>0</v>
      </c>
      <c r="AE204" s="59">
        <f t="shared" ref="AE204:AE250" si="96">IFERROR((G204*$J$2+H204*$J$4+J204)*(Q204*(1-$X$2)+R204*(1-$X$3)+S204*(1-$X$4)+T204*(1-$X$5)+U204*(1-$X$6))/O204,0)</f>
        <v>0</v>
      </c>
      <c r="AF204" s="32">
        <f t="shared" si="76"/>
        <v>0</v>
      </c>
      <c r="AG204" s="40" t="str">
        <f>IF(A204&gt;$D$6,"",SUM($AB$10:AE204)/($Y$10+Y204)*2/A204*12)</f>
        <v/>
      </c>
      <c r="AH204" s="40" t="str">
        <f>IF(A204&gt;$D$6,"",SUM($AF$10:AF204)/($Y$10+Y204)*2/A204*12)</f>
        <v/>
      </c>
      <c r="AI204" s="32">
        <f t="shared" si="77"/>
        <v>0</v>
      </c>
      <c r="AQ204" s="32">
        <f>SUM(AB$10:AB204)</f>
        <v>840418.74910909391</v>
      </c>
      <c r="AR204" s="32">
        <f>SUM(AC$10:AC204)</f>
        <v>-741728.78666842484</v>
      </c>
      <c r="AS204" s="32">
        <f>SUM(AD$10:AD204)</f>
        <v>13860.000000000002</v>
      </c>
      <c r="AT204" s="32">
        <f>SUM(AE$10:AE204)</f>
        <v>176083.75892605007</v>
      </c>
      <c r="AU204" s="32">
        <f>SUM(AF$10:AF204)</f>
        <v>-42000</v>
      </c>
      <c r="AW204" s="32">
        <f t="shared" si="92"/>
        <v>0</v>
      </c>
      <c r="AX204" s="32">
        <f t="shared" si="92"/>
        <v>0</v>
      </c>
      <c r="AY204" s="32">
        <f t="shared" si="92"/>
        <v>0</v>
      </c>
      <c r="AZ204" s="32">
        <f t="shared" si="92"/>
        <v>0</v>
      </c>
      <c r="BA204" s="32">
        <f t="shared" si="92"/>
        <v>42000</v>
      </c>
      <c r="BB204" s="32">
        <f t="shared" si="81"/>
        <v>0</v>
      </c>
      <c r="BC204" s="32"/>
    </row>
    <row r="205" spans="1:55" x14ac:dyDescent="0.25">
      <c r="A205" s="29">
        <v>195</v>
      </c>
      <c r="B205" s="32">
        <f t="shared" si="88"/>
        <v>0</v>
      </c>
      <c r="C205" s="32">
        <f t="shared" si="78"/>
        <v>0</v>
      </c>
      <c r="D205" s="32">
        <f t="shared" si="79"/>
        <v>0</v>
      </c>
      <c r="E205" s="32"/>
      <c r="F205" s="32">
        <f t="shared" si="89"/>
        <v>0</v>
      </c>
      <c r="G205" s="32"/>
      <c r="H205" s="32"/>
      <c r="I205" s="32"/>
      <c r="J205" s="32"/>
      <c r="K205" s="32"/>
      <c r="L205" s="32">
        <f t="shared" si="82"/>
        <v>0</v>
      </c>
      <c r="M205" s="32">
        <f t="shared" si="83"/>
        <v>0</v>
      </c>
      <c r="N205" s="80">
        <v>50131</v>
      </c>
      <c r="O205" s="39">
        <f t="shared" si="84"/>
        <v>0</v>
      </c>
      <c r="P205" s="39">
        <f t="shared" si="80"/>
        <v>0.03</v>
      </c>
      <c r="Q205" s="39">
        <f t="shared" si="90"/>
        <v>0</v>
      </c>
      <c r="R205" s="39">
        <f t="shared" si="93"/>
        <v>0</v>
      </c>
      <c r="S205" s="39">
        <f t="shared" si="74"/>
        <v>0</v>
      </c>
      <c r="T205" s="39">
        <f t="shared" ref="T205:T249" si="97">IF(A205&gt;=$D$6,0,(U206-U205)/$T$5)</f>
        <v>0</v>
      </c>
      <c r="U205" s="39">
        <f t="shared" si="75"/>
        <v>0.03</v>
      </c>
      <c r="V205" s="12"/>
      <c r="W205" s="32">
        <f t="shared" si="94"/>
        <v>0</v>
      </c>
      <c r="X205" s="32">
        <f t="shared" si="85"/>
        <v>42000</v>
      </c>
      <c r="Y205" s="32">
        <f t="shared" si="86"/>
        <v>42000</v>
      </c>
      <c r="Z205" s="32">
        <f t="shared" si="87"/>
        <v>42000</v>
      </c>
      <c r="AB205" s="32">
        <f t="shared" ref="AB205:AB250" si="98">IFERROR(D205/O204*(Q204*(1-$X$2)+R204*(1-$X$3)+S204*(1-$X$4)+T204*(1-$X$5)+U204*(1-$X$6)),0)</f>
        <v>0</v>
      </c>
      <c r="AC205" s="32">
        <f t="shared" si="91"/>
        <v>0</v>
      </c>
      <c r="AD205" s="32">
        <f t="shared" si="95"/>
        <v>0</v>
      </c>
      <c r="AE205" s="59">
        <f t="shared" si="96"/>
        <v>0</v>
      </c>
      <c r="AF205" s="32">
        <f t="shared" si="76"/>
        <v>0</v>
      </c>
      <c r="AG205" s="40" t="str">
        <f>IF(A205&gt;$D$6,"",SUM($AB$10:AE205)/($Y$10+Y205)*2/A205*12)</f>
        <v/>
      </c>
      <c r="AH205" s="40" t="str">
        <f>IF(A205&gt;$D$6,"",SUM($AF$10:AF205)/($Y$10+Y205)*2/A205*12)</f>
        <v/>
      </c>
      <c r="AI205" s="32">
        <f t="shared" si="77"/>
        <v>0</v>
      </c>
      <c r="AQ205" s="32">
        <f>SUM(AB$10:AB205)</f>
        <v>840418.74910909391</v>
      </c>
      <c r="AR205" s="32">
        <f>SUM(AC$10:AC205)</f>
        <v>-741728.78666842484</v>
      </c>
      <c r="AS205" s="32">
        <f>SUM(AD$10:AD205)</f>
        <v>13860.000000000002</v>
      </c>
      <c r="AT205" s="32">
        <f>SUM(AE$10:AE205)</f>
        <v>176083.75892605007</v>
      </c>
      <c r="AU205" s="32">
        <f>SUM(AF$10:AF205)</f>
        <v>-42000</v>
      </c>
      <c r="AW205" s="32">
        <f t="shared" si="92"/>
        <v>0</v>
      </c>
      <c r="AX205" s="32">
        <f t="shared" si="92"/>
        <v>0</v>
      </c>
      <c r="AY205" s="32">
        <f t="shared" si="92"/>
        <v>0</v>
      </c>
      <c r="AZ205" s="32">
        <f t="shared" si="92"/>
        <v>0</v>
      </c>
      <c r="BA205" s="32">
        <f t="shared" si="92"/>
        <v>42000</v>
      </c>
      <c r="BB205" s="32">
        <f t="shared" si="81"/>
        <v>0</v>
      </c>
      <c r="BC205" s="32"/>
    </row>
    <row r="206" spans="1:55" x14ac:dyDescent="0.25">
      <c r="A206" s="29">
        <v>196</v>
      </c>
      <c r="B206" s="32">
        <f t="shared" si="88"/>
        <v>0</v>
      </c>
      <c r="C206" s="32">
        <f t="shared" si="78"/>
        <v>0</v>
      </c>
      <c r="D206" s="32">
        <f t="shared" si="79"/>
        <v>0</v>
      </c>
      <c r="E206" s="32"/>
      <c r="F206" s="32">
        <f t="shared" si="89"/>
        <v>0</v>
      </c>
      <c r="G206" s="32"/>
      <c r="H206" s="32"/>
      <c r="I206" s="32"/>
      <c r="J206" s="32"/>
      <c r="K206" s="32"/>
      <c r="L206" s="32">
        <f t="shared" si="82"/>
        <v>0</v>
      </c>
      <c r="M206" s="32">
        <f t="shared" si="83"/>
        <v>0</v>
      </c>
      <c r="N206" s="80">
        <v>50161</v>
      </c>
      <c r="O206" s="39">
        <f t="shared" si="84"/>
        <v>0</v>
      </c>
      <c r="P206" s="39">
        <f t="shared" si="80"/>
        <v>0.03</v>
      </c>
      <c r="Q206" s="39">
        <f t="shared" si="90"/>
        <v>0</v>
      </c>
      <c r="R206" s="39">
        <f t="shared" si="93"/>
        <v>0</v>
      </c>
      <c r="S206" s="39">
        <f t="shared" ref="S206:S249" si="99">IF(A206&gt;=$D$6,0,T207/$T$4)</f>
        <v>0</v>
      </c>
      <c r="T206" s="39">
        <f t="shared" si="97"/>
        <v>0</v>
      </c>
      <c r="U206" s="39">
        <f t="shared" ref="U206:U250" si="100">IF($A206&gt;D$6,Q$4,IF($A206&lt;3,0,Q$4*LN($A206-2)/LN(D$6-2)))</f>
        <v>0.03</v>
      </c>
      <c r="V206" s="12"/>
      <c r="W206" s="32">
        <f t="shared" si="94"/>
        <v>0</v>
      </c>
      <c r="X206" s="32">
        <f t="shared" si="85"/>
        <v>42000</v>
      </c>
      <c r="Y206" s="32">
        <f t="shared" si="86"/>
        <v>42000</v>
      </c>
      <c r="Z206" s="32">
        <f t="shared" si="87"/>
        <v>42000</v>
      </c>
      <c r="AB206" s="32">
        <f t="shared" si="98"/>
        <v>0</v>
      </c>
      <c r="AC206" s="32">
        <f t="shared" si="91"/>
        <v>0</v>
      </c>
      <c r="AD206" s="32">
        <f t="shared" si="95"/>
        <v>0</v>
      </c>
      <c r="AE206" s="59">
        <f t="shared" si="96"/>
        <v>0</v>
      </c>
      <c r="AF206" s="32">
        <f t="shared" ref="AF206:AF250" si="101">-(Z206-Z205)</f>
        <v>0</v>
      </c>
      <c r="AG206" s="40" t="str">
        <f>IF(A206&gt;$D$6,"",SUM($AB$10:AE206)/($Y$10+Y206)*2/A206*12)</f>
        <v/>
      </c>
      <c r="AH206" s="40" t="str">
        <f>IF(A206&gt;$D$6,"",SUM($AF$10:AF206)/($Y$10+Y206)*2/A206*12)</f>
        <v/>
      </c>
      <c r="AI206" s="32">
        <f t="shared" ref="AI206:AI250" si="102">Y205-Y206+AB206+AD206+AE206</f>
        <v>0</v>
      </c>
      <c r="AQ206" s="32">
        <f>SUM(AB$10:AB206)</f>
        <v>840418.74910909391</v>
      </c>
      <c r="AR206" s="32">
        <f>SUM(AC$10:AC206)</f>
        <v>-741728.78666842484</v>
      </c>
      <c r="AS206" s="32">
        <f>SUM(AD$10:AD206)</f>
        <v>13860.000000000002</v>
      </c>
      <c r="AT206" s="32">
        <f>SUM(AE$10:AE206)</f>
        <v>176083.75892605007</v>
      </c>
      <c r="AU206" s="32">
        <f>SUM(AF$10:AF206)</f>
        <v>-42000</v>
      </c>
      <c r="AW206" s="32">
        <f t="shared" si="92"/>
        <v>0</v>
      </c>
      <c r="AX206" s="32">
        <f t="shared" si="92"/>
        <v>0</v>
      </c>
      <c r="AY206" s="32">
        <f t="shared" si="92"/>
        <v>0</v>
      </c>
      <c r="AZ206" s="32">
        <f t="shared" si="92"/>
        <v>0</v>
      </c>
      <c r="BA206" s="32">
        <f t="shared" si="92"/>
        <v>42000</v>
      </c>
      <c r="BB206" s="32">
        <f t="shared" si="81"/>
        <v>0</v>
      </c>
      <c r="BC206" s="32"/>
    </row>
    <row r="207" spans="1:55" x14ac:dyDescent="0.25">
      <c r="A207" s="29">
        <v>197</v>
      </c>
      <c r="B207" s="32">
        <f t="shared" si="88"/>
        <v>0</v>
      </c>
      <c r="C207" s="32">
        <f t="shared" si="78"/>
        <v>0</v>
      </c>
      <c r="D207" s="32">
        <f t="shared" si="79"/>
        <v>0</v>
      </c>
      <c r="E207" s="32"/>
      <c r="F207" s="32">
        <f t="shared" si="89"/>
        <v>0</v>
      </c>
      <c r="G207" s="32"/>
      <c r="H207" s="32"/>
      <c r="I207" s="32"/>
      <c r="J207" s="32"/>
      <c r="K207" s="32"/>
      <c r="L207" s="32">
        <f t="shared" si="82"/>
        <v>0</v>
      </c>
      <c r="M207" s="32">
        <f t="shared" si="83"/>
        <v>0</v>
      </c>
      <c r="N207" s="80">
        <v>50192</v>
      </c>
      <c r="O207" s="39">
        <f t="shared" si="84"/>
        <v>0</v>
      </c>
      <c r="P207" s="39">
        <f t="shared" si="80"/>
        <v>0.03</v>
      </c>
      <c r="Q207" s="39">
        <f t="shared" si="90"/>
        <v>0</v>
      </c>
      <c r="R207" s="39">
        <f t="shared" si="93"/>
        <v>0</v>
      </c>
      <c r="S207" s="39">
        <f t="shared" si="99"/>
        <v>0</v>
      </c>
      <c r="T207" s="39">
        <f t="shared" si="97"/>
        <v>0</v>
      </c>
      <c r="U207" s="39">
        <f t="shared" si="100"/>
        <v>0.03</v>
      </c>
      <c r="V207" s="12"/>
      <c r="W207" s="32">
        <f t="shared" si="94"/>
        <v>0</v>
      </c>
      <c r="X207" s="32">
        <f t="shared" si="85"/>
        <v>42000</v>
      </c>
      <c r="Y207" s="32">
        <f t="shared" si="86"/>
        <v>42000</v>
      </c>
      <c r="Z207" s="32">
        <f t="shared" si="87"/>
        <v>42000</v>
      </c>
      <c r="AB207" s="32">
        <f t="shared" si="98"/>
        <v>0</v>
      </c>
      <c r="AC207" s="32">
        <f t="shared" si="91"/>
        <v>0</v>
      </c>
      <c r="AD207" s="32">
        <f t="shared" si="95"/>
        <v>0</v>
      </c>
      <c r="AE207" s="59">
        <f t="shared" si="96"/>
        <v>0</v>
      </c>
      <c r="AF207" s="32">
        <f t="shared" si="101"/>
        <v>0</v>
      </c>
      <c r="AG207" s="40" t="str">
        <f>IF(A207&gt;$D$6,"",SUM($AB$10:AE207)/($Y$10+Y207)*2/A207*12)</f>
        <v/>
      </c>
      <c r="AH207" s="40" t="str">
        <f>IF(A207&gt;$D$6,"",SUM($AF$10:AF207)/($Y$10+Y207)*2/A207*12)</f>
        <v/>
      </c>
      <c r="AI207" s="32">
        <f t="shared" si="102"/>
        <v>0</v>
      </c>
      <c r="AQ207" s="32">
        <f>SUM(AB$10:AB207)</f>
        <v>840418.74910909391</v>
      </c>
      <c r="AR207" s="32">
        <f>SUM(AC$10:AC207)</f>
        <v>-741728.78666842484</v>
      </c>
      <c r="AS207" s="32">
        <f>SUM(AD$10:AD207)</f>
        <v>13860.000000000002</v>
      </c>
      <c r="AT207" s="32">
        <f>SUM(AE$10:AE207)</f>
        <v>176083.75892605007</v>
      </c>
      <c r="AU207" s="32">
        <f>SUM(AF$10:AF207)</f>
        <v>-42000</v>
      </c>
      <c r="AW207" s="32">
        <f t="shared" si="92"/>
        <v>0</v>
      </c>
      <c r="AX207" s="32">
        <f t="shared" si="92"/>
        <v>0</v>
      </c>
      <c r="AY207" s="32">
        <f t="shared" si="92"/>
        <v>0</v>
      </c>
      <c r="AZ207" s="32">
        <f t="shared" si="92"/>
        <v>0</v>
      </c>
      <c r="BA207" s="32">
        <f t="shared" si="92"/>
        <v>42000</v>
      </c>
      <c r="BB207" s="32">
        <f t="shared" si="81"/>
        <v>0</v>
      </c>
      <c r="BC207" s="32"/>
    </row>
    <row r="208" spans="1:55" x14ac:dyDescent="0.25">
      <c r="A208" s="29">
        <v>198</v>
      </c>
      <c r="B208" s="32">
        <f t="shared" si="88"/>
        <v>0</v>
      </c>
      <c r="C208" s="32">
        <f t="shared" si="78"/>
        <v>0</v>
      </c>
      <c r="D208" s="32">
        <f t="shared" si="79"/>
        <v>0</v>
      </c>
      <c r="E208" s="32"/>
      <c r="F208" s="32">
        <f t="shared" si="89"/>
        <v>0</v>
      </c>
      <c r="G208" s="32"/>
      <c r="H208" s="32"/>
      <c r="I208" s="32"/>
      <c r="J208" s="32"/>
      <c r="K208" s="32"/>
      <c r="L208" s="32">
        <f t="shared" si="82"/>
        <v>0</v>
      </c>
      <c r="M208" s="32">
        <f t="shared" si="83"/>
        <v>0</v>
      </c>
      <c r="N208" s="80">
        <v>50222</v>
      </c>
      <c r="O208" s="39">
        <f t="shared" si="84"/>
        <v>0</v>
      </c>
      <c r="P208" s="39">
        <f t="shared" si="80"/>
        <v>0.03</v>
      </c>
      <c r="Q208" s="39">
        <f t="shared" si="90"/>
        <v>0</v>
      </c>
      <c r="R208" s="39">
        <f t="shared" si="93"/>
        <v>0</v>
      </c>
      <c r="S208" s="39">
        <f t="shared" si="99"/>
        <v>0</v>
      </c>
      <c r="T208" s="39">
        <f t="shared" si="97"/>
        <v>0</v>
      </c>
      <c r="U208" s="39">
        <f t="shared" si="100"/>
        <v>0.03</v>
      </c>
      <c r="V208" s="12"/>
      <c r="W208" s="32">
        <f t="shared" si="94"/>
        <v>0</v>
      </c>
      <c r="X208" s="32">
        <f t="shared" si="85"/>
        <v>42000</v>
      </c>
      <c r="Y208" s="32">
        <f t="shared" si="86"/>
        <v>42000</v>
      </c>
      <c r="Z208" s="32">
        <f t="shared" si="87"/>
        <v>42000</v>
      </c>
      <c r="AB208" s="32">
        <f t="shared" si="98"/>
        <v>0</v>
      </c>
      <c r="AC208" s="32">
        <f t="shared" si="91"/>
        <v>0</v>
      </c>
      <c r="AD208" s="32">
        <f t="shared" si="95"/>
        <v>0</v>
      </c>
      <c r="AE208" s="59">
        <f t="shared" si="96"/>
        <v>0</v>
      </c>
      <c r="AF208" s="32">
        <f t="shared" si="101"/>
        <v>0</v>
      </c>
      <c r="AG208" s="40" t="str">
        <f>IF(A208&gt;$D$6,"",SUM($AB$10:AE208)/($Y$10+Y208)*2/A208*12)</f>
        <v/>
      </c>
      <c r="AH208" s="40" t="str">
        <f>IF(A208&gt;$D$6,"",SUM($AF$10:AF208)/($Y$10+Y208)*2/A208*12)</f>
        <v/>
      </c>
      <c r="AI208" s="32">
        <f t="shared" si="102"/>
        <v>0</v>
      </c>
      <c r="AQ208" s="32">
        <f>SUM(AB$10:AB208)</f>
        <v>840418.74910909391</v>
      </c>
      <c r="AR208" s="32">
        <f>SUM(AC$10:AC208)</f>
        <v>-741728.78666842484</v>
      </c>
      <c r="AS208" s="32">
        <f>SUM(AD$10:AD208)</f>
        <v>13860.000000000002</v>
      </c>
      <c r="AT208" s="32">
        <f>SUM(AE$10:AE208)</f>
        <v>176083.75892605007</v>
      </c>
      <c r="AU208" s="32">
        <f>SUM(AF$10:AF208)</f>
        <v>-42000</v>
      </c>
      <c r="AW208" s="32">
        <f t="shared" si="92"/>
        <v>0</v>
      </c>
      <c r="AX208" s="32">
        <f t="shared" si="92"/>
        <v>0</v>
      </c>
      <c r="AY208" s="32">
        <f t="shared" si="92"/>
        <v>0</v>
      </c>
      <c r="AZ208" s="32">
        <f t="shared" si="92"/>
        <v>0</v>
      </c>
      <c r="BA208" s="32">
        <f t="shared" si="92"/>
        <v>42000</v>
      </c>
      <c r="BB208" s="32">
        <f t="shared" si="81"/>
        <v>0</v>
      </c>
      <c r="BC208" s="32"/>
    </row>
    <row r="209" spans="1:55" x14ac:dyDescent="0.25">
      <c r="A209" s="29">
        <v>199</v>
      </c>
      <c r="B209" s="32">
        <f t="shared" si="88"/>
        <v>0</v>
      </c>
      <c r="C209" s="32">
        <f t="shared" si="78"/>
        <v>0</v>
      </c>
      <c r="D209" s="32">
        <f t="shared" si="79"/>
        <v>0</v>
      </c>
      <c r="E209" s="32"/>
      <c r="F209" s="32">
        <f t="shared" si="89"/>
        <v>0</v>
      </c>
      <c r="G209" s="32"/>
      <c r="H209" s="32"/>
      <c r="I209" s="32"/>
      <c r="J209" s="32"/>
      <c r="K209" s="32"/>
      <c r="L209" s="32">
        <f t="shared" si="82"/>
        <v>0</v>
      </c>
      <c r="M209" s="32">
        <f t="shared" si="83"/>
        <v>0</v>
      </c>
      <c r="N209" s="80">
        <v>50253</v>
      </c>
      <c r="O209" s="39">
        <f t="shared" si="84"/>
        <v>0</v>
      </c>
      <c r="P209" s="39">
        <f t="shared" si="80"/>
        <v>0.03</v>
      </c>
      <c r="Q209" s="39">
        <f t="shared" si="90"/>
        <v>0</v>
      </c>
      <c r="R209" s="39">
        <f t="shared" si="93"/>
        <v>0</v>
      </c>
      <c r="S209" s="39">
        <f t="shared" si="99"/>
        <v>0</v>
      </c>
      <c r="T209" s="39">
        <f t="shared" si="97"/>
        <v>0</v>
      </c>
      <c r="U209" s="39">
        <f t="shared" si="100"/>
        <v>0.03</v>
      </c>
      <c r="V209" s="12"/>
      <c r="W209" s="32">
        <f t="shared" si="94"/>
        <v>0</v>
      </c>
      <c r="X209" s="32">
        <f t="shared" si="85"/>
        <v>42000</v>
      </c>
      <c r="Y209" s="32">
        <f t="shared" si="86"/>
        <v>42000</v>
      </c>
      <c r="Z209" s="32">
        <f t="shared" si="87"/>
        <v>42000</v>
      </c>
      <c r="AB209" s="32">
        <f t="shared" si="98"/>
        <v>0</v>
      </c>
      <c r="AC209" s="32">
        <f t="shared" si="91"/>
        <v>0</v>
      </c>
      <c r="AD209" s="32">
        <f t="shared" si="95"/>
        <v>0</v>
      </c>
      <c r="AE209" s="59">
        <f t="shared" si="96"/>
        <v>0</v>
      </c>
      <c r="AF209" s="32">
        <f t="shared" si="101"/>
        <v>0</v>
      </c>
      <c r="AG209" s="40" t="str">
        <f>IF(A209&gt;$D$6,"",SUM($AB$10:AE209)/($Y$10+Y209)*2/A209*12)</f>
        <v/>
      </c>
      <c r="AH209" s="40" t="str">
        <f>IF(A209&gt;$D$6,"",SUM($AF$10:AF209)/($Y$10+Y209)*2/A209*12)</f>
        <v/>
      </c>
      <c r="AI209" s="32">
        <f t="shared" si="102"/>
        <v>0</v>
      </c>
      <c r="AQ209" s="32">
        <f>SUM(AB$10:AB209)</f>
        <v>840418.74910909391</v>
      </c>
      <c r="AR209" s="32">
        <f>SUM(AC$10:AC209)</f>
        <v>-741728.78666842484</v>
      </c>
      <c r="AS209" s="32">
        <f>SUM(AD$10:AD209)</f>
        <v>13860.000000000002</v>
      </c>
      <c r="AT209" s="32">
        <f>SUM(AE$10:AE209)</f>
        <v>176083.75892605007</v>
      </c>
      <c r="AU209" s="32">
        <f>SUM(AF$10:AF209)</f>
        <v>-42000</v>
      </c>
      <c r="AW209" s="32">
        <f t="shared" si="92"/>
        <v>0</v>
      </c>
      <c r="AX209" s="32">
        <f t="shared" si="92"/>
        <v>0</v>
      </c>
      <c r="AY209" s="32">
        <f t="shared" si="92"/>
        <v>0</v>
      </c>
      <c r="AZ209" s="32">
        <f t="shared" si="92"/>
        <v>0</v>
      </c>
      <c r="BA209" s="32">
        <f t="shared" si="92"/>
        <v>42000</v>
      </c>
      <c r="BB209" s="32">
        <f t="shared" si="81"/>
        <v>0</v>
      </c>
      <c r="BC209" s="32"/>
    </row>
    <row r="210" spans="1:55" x14ac:dyDescent="0.25">
      <c r="A210" s="29">
        <v>200</v>
      </c>
      <c r="B210" s="32">
        <f t="shared" si="88"/>
        <v>0</v>
      </c>
      <c r="C210" s="32">
        <f t="shared" si="78"/>
        <v>0</v>
      </c>
      <c r="D210" s="32">
        <f t="shared" si="79"/>
        <v>0</v>
      </c>
      <c r="E210" s="32"/>
      <c r="F210" s="32">
        <f t="shared" si="89"/>
        <v>0</v>
      </c>
      <c r="G210" s="32"/>
      <c r="H210" s="32"/>
      <c r="I210" s="32"/>
      <c r="J210" s="32"/>
      <c r="K210" s="32"/>
      <c r="L210" s="32">
        <f t="shared" si="82"/>
        <v>0</v>
      </c>
      <c r="M210" s="32">
        <f t="shared" si="83"/>
        <v>0</v>
      </c>
      <c r="N210" s="80">
        <v>50284</v>
      </c>
      <c r="O210" s="39">
        <f t="shared" si="84"/>
        <v>0</v>
      </c>
      <c r="P210" s="39">
        <f t="shared" si="80"/>
        <v>0.03</v>
      </c>
      <c r="Q210" s="39">
        <f t="shared" si="90"/>
        <v>0</v>
      </c>
      <c r="R210" s="39">
        <f t="shared" si="93"/>
        <v>0</v>
      </c>
      <c r="S210" s="39">
        <f t="shared" si="99"/>
        <v>0</v>
      </c>
      <c r="T210" s="39">
        <f t="shared" si="97"/>
        <v>0</v>
      </c>
      <c r="U210" s="39">
        <f t="shared" si="100"/>
        <v>0.03</v>
      </c>
      <c r="V210" s="12"/>
      <c r="W210" s="32">
        <f t="shared" si="94"/>
        <v>0</v>
      </c>
      <c r="X210" s="32">
        <f t="shared" si="85"/>
        <v>42000</v>
      </c>
      <c r="Y210" s="32">
        <f t="shared" si="86"/>
        <v>42000</v>
      </c>
      <c r="Z210" s="32">
        <f t="shared" si="87"/>
        <v>42000</v>
      </c>
      <c r="AB210" s="32">
        <f t="shared" si="98"/>
        <v>0</v>
      </c>
      <c r="AC210" s="32">
        <f t="shared" si="91"/>
        <v>0</v>
      </c>
      <c r="AD210" s="32">
        <f t="shared" si="95"/>
        <v>0</v>
      </c>
      <c r="AE210" s="59">
        <f t="shared" si="96"/>
        <v>0</v>
      </c>
      <c r="AF210" s="32">
        <f t="shared" si="101"/>
        <v>0</v>
      </c>
      <c r="AG210" s="40" t="str">
        <f>IF(A210&gt;$D$6,"",SUM($AB$10:AE210)/($Y$10+Y210)*2/A210*12)</f>
        <v/>
      </c>
      <c r="AH210" s="40" t="str">
        <f>IF(A210&gt;$D$6,"",SUM($AF$10:AF210)/($Y$10+Y210)*2/A210*12)</f>
        <v/>
      </c>
      <c r="AI210" s="32">
        <f t="shared" si="102"/>
        <v>0</v>
      </c>
      <c r="AQ210" s="32">
        <f>SUM(AB$10:AB210)</f>
        <v>840418.74910909391</v>
      </c>
      <c r="AR210" s="32">
        <f>SUM(AC$10:AC210)</f>
        <v>-741728.78666842484</v>
      </c>
      <c r="AS210" s="32">
        <f>SUM(AD$10:AD210)</f>
        <v>13860.000000000002</v>
      </c>
      <c r="AT210" s="32">
        <f>SUM(AE$10:AE210)</f>
        <v>176083.75892605007</v>
      </c>
      <c r="AU210" s="32">
        <f>SUM(AF$10:AF210)</f>
        <v>-42000</v>
      </c>
      <c r="AW210" s="32">
        <f t="shared" si="92"/>
        <v>0</v>
      </c>
      <c r="AX210" s="32">
        <f t="shared" si="92"/>
        <v>0</v>
      </c>
      <c r="AY210" s="32">
        <f t="shared" si="92"/>
        <v>0</v>
      </c>
      <c r="AZ210" s="32">
        <f t="shared" si="92"/>
        <v>0</v>
      </c>
      <c r="BA210" s="32">
        <f t="shared" si="92"/>
        <v>42000</v>
      </c>
      <c r="BB210" s="32">
        <f t="shared" si="81"/>
        <v>0</v>
      </c>
      <c r="BC210" s="32"/>
    </row>
    <row r="211" spans="1:55" x14ac:dyDescent="0.25">
      <c r="A211" s="29">
        <v>201</v>
      </c>
      <c r="B211" s="32">
        <f t="shared" si="88"/>
        <v>0</v>
      </c>
      <c r="C211" s="32">
        <f t="shared" si="78"/>
        <v>0</v>
      </c>
      <c r="D211" s="32">
        <f t="shared" si="79"/>
        <v>0</v>
      </c>
      <c r="E211" s="32"/>
      <c r="F211" s="32">
        <f t="shared" si="89"/>
        <v>0</v>
      </c>
      <c r="G211" s="32"/>
      <c r="H211" s="32"/>
      <c r="I211" s="32"/>
      <c r="J211" s="32"/>
      <c r="K211" s="32"/>
      <c r="L211" s="32">
        <f t="shared" si="82"/>
        <v>0</v>
      </c>
      <c r="M211" s="32">
        <f t="shared" si="83"/>
        <v>0</v>
      </c>
      <c r="N211" s="80">
        <v>50314</v>
      </c>
      <c r="O211" s="39">
        <f t="shared" si="84"/>
        <v>0</v>
      </c>
      <c r="P211" s="39">
        <f t="shared" si="80"/>
        <v>0.03</v>
      </c>
      <c r="Q211" s="39">
        <f t="shared" si="90"/>
        <v>0</v>
      </c>
      <c r="R211" s="39">
        <f t="shared" si="93"/>
        <v>0</v>
      </c>
      <c r="S211" s="39">
        <f t="shared" si="99"/>
        <v>0</v>
      </c>
      <c r="T211" s="39">
        <f t="shared" si="97"/>
        <v>0</v>
      </c>
      <c r="U211" s="39">
        <f t="shared" si="100"/>
        <v>0.03</v>
      </c>
      <c r="V211" s="12"/>
      <c r="W211" s="32">
        <f t="shared" si="94"/>
        <v>0</v>
      </c>
      <c r="X211" s="32">
        <f t="shared" si="85"/>
        <v>42000</v>
      </c>
      <c r="Y211" s="32">
        <f t="shared" si="86"/>
        <v>42000</v>
      </c>
      <c r="Z211" s="32">
        <f t="shared" si="87"/>
        <v>42000</v>
      </c>
      <c r="AB211" s="32">
        <f t="shared" si="98"/>
        <v>0</v>
      </c>
      <c r="AC211" s="32">
        <f t="shared" si="91"/>
        <v>0</v>
      </c>
      <c r="AD211" s="32">
        <f t="shared" si="95"/>
        <v>0</v>
      </c>
      <c r="AE211" s="59">
        <f t="shared" si="96"/>
        <v>0</v>
      </c>
      <c r="AF211" s="32">
        <f t="shared" si="101"/>
        <v>0</v>
      </c>
      <c r="AG211" s="40" t="str">
        <f>IF(A211&gt;$D$6,"",SUM($AB$10:AE211)/($Y$10+Y211)*2/A211*12)</f>
        <v/>
      </c>
      <c r="AH211" s="40" t="str">
        <f>IF(A211&gt;$D$6,"",SUM($AF$10:AF211)/($Y$10+Y211)*2/A211*12)</f>
        <v/>
      </c>
      <c r="AI211" s="32">
        <f t="shared" si="102"/>
        <v>0</v>
      </c>
      <c r="AQ211" s="32">
        <f>SUM(AB$10:AB211)</f>
        <v>840418.74910909391</v>
      </c>
      <c r="AR211" s="32">
        <f>SUM(AC$10:AC211)</f>
        <v>-741728.78666842484</v>
      </c>
      <c r="AS211" s="32">
        <f>SUM(AD$10:AD211)</f>
        <v>13860.000000000002</v>
      </c>
      <c r="AT211" s="32">
        <f>SUM(AE$10:AE211)</f>
        <v>176083.75892605007</v>
      </c>
      <c r="AU211" s="32">
        <f>SUM(AF$10:AF211)</f>
        <v>-42000</v>
      </c>
      <c r="AW211" s="32">
        <f t="shared" si="92"/>
        <v>0</v>
      </c>
      <c r="AX211" s="32">
        <f t="shared" si="92"/>
        <v>0</v>
      </c>
      <c r="AY211" s="32">
        <f t="shared" si="92"/>
        <v>0</v>
      </c>
      <c r="AZ211" s="32">
        <f t="shared" si="92"/>
        <v>0</v>
      </c>
      <c r="BA211" s="32">
        <f t="shared" si="92"/>
        <v>42000</v>
      </c>
      <c r="BB211" s="32">
        <f t="shared" si="81"/>
        <v>0</v>
      </c>
      <c r="BC211" s="32"/>
    </row>
    <row r="212" spans="1:55" x14ac:dyDescent="0.25">
      <c r="A212" s="29">
        <v>202</v>
      </c>
      <c r="B212" s="32">
        <f t="shared" si="88"/>
        <v>0</v>
      </c>
      <c r="C212" s="32">
        <f t="shared" si="78"/>
        <v>0</v>
      </c>
      <c r="D212" s="32">
        <f t="shared" si="79"/>
        <v>0</v>
      </c>
      <c r="E212" s="32"/>
      <c r="F212" s="32">
        <f t="shared" si="89"/>
        <v>0</v>
      </c>
      <c r="G212" s="32"/>
      <c r="H212" s="32"/>
      <c r="I212" s="32"/>
      <c r="J212" s="32"/>
      <c r="K212" s="32"/>
      <c r="L212" s="32">
        <f t="shared" si="82"/>
        <v>0</v>
      </c>
      <c r="M212" s="32">
        <f t="shared" si="83"/>
        <v>0</v>
      </c>
      <c r="N212" s="80">
        <v>50345</v>
      </c>
      <c r="O212" s="39">
        <f t="shared" si="84"/>
        <v>0</v>
      </c>
      <c r="P212" s="39">
        <f t="shared" si="80"/>
        <v>0.03</v>
      </c>
      <c r="Q212" s="39">
        <f t="shared" si="90"/>
        <v>0</v>
      </c>
      <c r="R212" s="39">
        <f t="shared" si="93"/>
        <v>0</v>
      </c>
      <c r="S212" s="39">
        <f t="shared" si="99"/>
        <v>0</v>
      </c>
      <c r="T212" s="39">
        <f t="shared" si="97"/>
        <v>0</v>
      </c>
      <c r="U212" s="39">
        <f t="shared" si="100"/>
        <v>0.03</v>
      </c>
      <c r="V212" s="12"/>
      <c r="W212" s="32">
        <f t="shared" si="94"/>
        <v>0</v>
      </c>
      <c r="X212" s="32">
        <f t="shared" si="85"/>
        <v>42000</v>
      </c>
      <c r="Y212" s="32">
        <f t="shared" si="86"/>
        <v>42000</v>
      </c>
      <c r="Z212" s="32">
        <f t="shared" si="87"/>
        <v>42000</v>
      </c>
      <c r="AB212" s="32">
        <f t="shared" si="98"/>
        <v>0</v>
      </c>
      <c r="AC212" s="32">
        <f t="shared" si="91"/>
        <v>0</v>
      </c>
      <c r="AD212" s="32">
        <f t="shared" si="95"/>
        <v>0</v>
      </c>
      <c r="AE212" s="59">
        <f t="shared" si="96"/>
        <v>0</v>
      </c>
      <c r="AF212" s="32">
        <f t="shared" si="101"/>
        <v>0</v>
      </c>
      <c r="AG212" s="40" t="str">
        <f>IF(A212&gt;$D$6,"",SUM($AB$10:AE212)/($Y$10+Y212)*2/A212*12)</f>
        <v/>
      </c>
      <c r="AH212" s="40" t="str">
        <f>IF(A212&gt;$D$6,"",SUM($AF$10:AF212)/($Y$10+Y212)*2/A212*12)</f>
        <v/>
      </c>
      <c r="AI212" s="32">
        <f t="shared" si="102"/>
        <v>0</v>
      </c>
      <c r="AQ212" s="32">
        <f>SUM(AB$10:AB212)</f>
        <v>840418.74910909391</v>
      </c>
      <c r="AR212" s="32">
        <f>SUM(AC$10:AC212)</f>
        <v>-741728.78666842484</v>
      </c>
      <c r="AS212" s="32">
        <f>SUM(AD$10:AD212)</f>
        <v>13860.000000000002</v>
      </c>
      <c r="AT212" s="32">
        <f>SUM(AE$10:AE212)</f>
        <v>176083.75892605007</v>
      </c>
      <c r="AU212" s="32">
        <f>SUM(AF$10:AF212)</f>
        <v>-42000</v>
      </c>
      <c r="AW212" s="32">
        <f t="shared" si="92"/>
        <v>0</v>
      </c>
      <c r="AX212" s="32">
        <f t="shared" si="92"/>
        <v>0</v>
      </c>
      <c r="AY212" s="32">
        <f t="shared" si="92"/>
        <v>0</v>
      </c>
      <c r="AZ212" s="32">
        <f t="shared" si="92"/>
        <v>0</v>
      </c>
      <c r="BA212" s="32">
        <f t="shared" si="92"/>
        <v>42000</v>
      </c>
      <c r="BB212" s="32">
        <f t="shared" si="81"/>
        <v>0</v>
      </c>
      <c r="BC212" s="32"/>
    </row>
    <row r="213" spans="1:55" x14ac:dyDescent="0.25">
      <c r="A213" s="29">
        <v>203</v>
      </c>
      <c r="B213" s="32">
        <f t="shared" si="88"/>
        <v>0</v>
      </c>
      <c r="C213" s="32">
        <f t="shared" si="78"/>
        <v>0</v>
      </c>
      <c r="D213" s="32">
        <f t="shared" si="79"/>
        <v>0</v>
      </c>
      <c r="E213" s="32"/>
      <c r="F213" s="32">
        <f t="shared" si="89"/>
        <v>0</v>
      </c>
      <c r="G213" s="32"/>
      <c r="H213" s="32"/>
      <c r="I213" s="32"/>
      <c r="J213" s="32"/>
      <c r="K213" s="32"/>
      <c r="L213" s="32">
        <f t="shared" si="82"/>
        <v>0</v>
      </c>
      <c r="M213" s="32">
        <f t="shared" si="83"/>
        <v>0</v>
      </c>
      <c r="N213" s="80">
        <v>50375</v>
      </c>
      <c r="O213" s="39">
        <f t="shared" si="84"/>
        <v>0</v>
      </c>
      <c r="P213" s="39">
        <f t="shared" si="80"/>
        <v>0.03</v>
      </c>
      <c r="Q213" s="39">
        <f t="shared" si="90"/>
        <v>0</v>
      </c>
      <c r="R213" s="39">
        <f t="shared" si="93"/>
        <v>0</v>
      </c>
      <c r="S213" s="39">
        <f t="shared" si="99"/>
        <v>0</v>
      </c>
      <c r="T213" s="39">
        <f t="shared" si="97"/>
        <v>0</v>
      </c>
      <c r="U213" s="39">
        <f t="shared" si="100"/>
        <v>0.03</v>
      </c>
      <c r="V213" s="12"/>
      <c r="W213" s="32">
        <f t="shared" si="94"/>
        <v>0</v>
      </c>
      <c r="X213" s="32">
        <f t="shared" si="85"/>
        <v>42000</v>
      </c>
      <c r="Y213" s="32">
        <f t="shared" si="86"/>
        <v>42000</v>
      </c>
      <c r="Z213" s="32">
        <f t="shared" si="87"/>
        <v>42000</v>
      </c>
      <c r="AB213" s="32">
        <f t="shared" si="98"/>
        <v>0</v>
      </c>
      <c r="AC213" s="32">
        <f t="shared" si="91"/>
        <v>0</v>
      </c>
      <c r="AD213" s="32">
        <f t="shared" si="95"/>
        <v>0</v>
      </c>
      <c r="AE213" s="59">
        <f t="shared" si="96"/>
        <v>0</v>
      </c>
      <c r="AF213" s="32">
        <f t="shared" si="101"/>
        <v>0</v>
      </c>
      <c r="AG213" s="40" t="str">
        <f>IF(A213&gt;$D$6,"",SUM($AB$10:AE213)/($Y$10+Y213)*2/A213*12)</f>
        <v/>
      </c>
      <c r="AH213" s="40" t="str">
        <f>IF(A213&gt;$D$6,"",SUM($AF$10:AF213)/($Y$10+Y213)*2/A213*12)</f>
        <v/>
      </c>
      <c r="AI213" s="32">
        <f t="shared" si="102"/>
        <v>0</v>
      </c>
      <c r="AQ213" s="32">
        <f>SUM(AB$10:AB213)</f>
        <v>840418.74910909391</v>
      </c>
      <c r="AR213" s="32">
        <f>SUM(AC$10:AC213)</f>
        <v>-741728.78666842484</v>
      </c>
      <c r="AS213" s="32">
        <f>SUM(AD$10:AD213)</f>
        <v>13860.000000000002</v>
      </c>
      <c r="AT213" s="32">
        <f>SUM(AE$10:AE213)</f>
        <v>176083.75892605007</v>
      </c>
      <c r="AU213" s="32">
        <f>SUM(AF$10:AF213)</f>
        <v>-42000</v>
      </c>
      <c r="AW213" s="32">
        <f t="shared" si="92"/>
        <v>0</v>
      </c>
      <c r="AX213" s="32">
        <f t="shared" si="92"/>
        <v>0</v>
      </c>
      <c r="AY213" s="32">
        <f t="shared" si="92"/>
        <v>0</v>
      </c>
      <c r="AZ213" s="32">
        <f t="shared" si="92"/>
        <v>0</v>
      </c>
      <c r="BA213" s="32">
        <f t="shared" si="92"/>
        <v>42000</v>
      </c>
      <c r="BB213" s="32">
        <f t="shared" si="81"/>
        <v>0</v>
      </c>
      <c r="BC213" s="32"/>
    </row>
    <row r="214" spans="1:55" x14ac:dyDescent="0.25">
      <c r="A214" s="29">
        <v>204</v>
      </c>
      <c r="B214" s="32">
        <f t="shared" si="88"/>
        <v>0</v>
      </c>
      <c r="C214" s="32">
        <f t="shared" si="78"/>
        <v>0</v>
      </c>
      <c r="D214" s="32">
        <f t="shared" si="79"/>
        <v>0</v>
      </c>
      <c r="E214" s="32"/>
      <c r="F214" s="32">
        <f t="shared" si="89"/>
        <v>0</v>
      </c>
      <c r="G214" s="67">
        <f>IF(B214&gt;0,B214*$J$1,0)</f>
        <v>0</v>
      </c>
      <c r="H214" s="32"/>
      <c r="I214" s="32"/>
      <c r="J214" s="32"/>
      <c r="K214" s="32"/>
      <c r="L214" s="32">
        <f t="shared" si="82"/>
        <v>0</v>
      </c>
      <c r="M214" s="32">
        <f t="shared" si="83"/>
        <v>0</v>
      </c>
      <c r="N214" s="80">
        <v>50406</v>
      </c>
      <c r="O214" s="39">
        <f t="shared" si="84"/>
        <v>0</v>
      </c>
      <c r="P214" s="39">
        <f t="shared" si="80"/>
        <v>0.03</v>
      </c>
      <c r="Q214" s="39">
        <f t="shared" si="90"/>
        <v>0</v>
      </c>
      <c r="R214" s="39">
        <f t="shared" si="93"/>
        <v>0</v>
      </c>
      <c r="S214" s="39">
        <f t="shared" si="99"/>
        <v>0</v>
      </c>
      <c r="T214" s="39">
        <f t="shared" si="97"/>
        <v>0</v>
      </c>
      <c r="U214" s="39">
        <f t="shared" si="100"/>
        <v>0.03</v>
      </c>
      <c r="V214" s="12"/>
      <c r="W214" s="32">
        <f t="shared" si="94"/>
        <v>0</v>
      </c>
      <c r="X214" s="32">
        <f t="shared" si="85"/>
        <v>42000</v>
      </c>
      <c r="Y214" s="32">
        <f t="shared" si="86"/>
        <v>42000</v>
      </c>
      <c r="Z214" s="32">
        <f t="shared" si="87"/>
        <v>42000</v>
      </c>
      <c r="AB214" s="32">
        <f t="shared" si="98"/>
        <v>0</v>
      </c>
      <c r="AC214" s="32">
        <f t="shared" si="91"/>
        <v>0</v>
      </c>
      <c r="AD214" s="32">
        <f t="shared" si="95"/>
        <v>0</v>
      </c>
      <c r="AE214" s="59">
        <f t="shared" si="96"/>
        <v>0</v>
      </c>
      <c r="AF214" s="32">
        <f t="shared" si="101"/>
        <v>0</v>
      </c>
      <c r="AG214" s="40" t="str">
        <f>IF(A214&gt;$D$6,"",SUM($AB$10:AE214)/($Y$10+Y214)*2/A214*12)</f>
        <v/>
      </c>
      <c r="AH214" s="40" t="str">
        <f>IF(A214&gt;$D$6,"",SUM($AF$10:AF214)/($Y$10+Y214)*2/A214*12)</f>
        <v/>
      </c>
      <c r="AI214" s="32">
        <f t="shared" si="102"/>
        <v>0</v>
      </c>
      <c r="AQ214" s="32">
        <f>SUM(AB$10:AB214)</f>
        <v>840418.74910909391</v>
      </c>
      <c r="AR214" s="32">
        <f>SUM(AC$10:AC214)</f>
        <v>-741728.78666842484</v>
      </c>
      <c r="AS214" s="32">
        <f>SUM(AD$10:AD214)</f>
        <v>13860.000000000002</v>
      </c>
      <c r="AT214" s="32">
        <f>SUM(AE$10:AE214)</f>
        <v>176083.75892605007</v>
      </c>
      <c r="AU214" s="32">
        <f>SUM(AF$10:AF214)</f>
        <v>-42000</v>
      </c>
      <c r="AW214" s="32">
        <f t="shared" si="92"/>
        <v>0</v>
      </c>
      <c r="AX214" s="32">
        <f t="shared" si="92"/>
        <v>0</v>
      </c>
      <c r="AY214" s="32">
        <f t="shared" si="92"/>
        <v>0</v>
      </c>
      <c r="AZ214" s="32">
        <f t="shared" si="92"/>
        <v>0</v>
      </c>
      <c r="BA214" s="32">
        <f t="shared" si="92"/>
        <v>42000</v>
      </c>
      <c r="BB214" s="32">
        <f t="shared" si="81"/>
        <v>0</v>
      </c>
      <c r="BC214" s="32"/>
    </row>
    <row r="215" spans="1:55" x14ac:dyDescent="0.25">
      <c r="A215" s="29">
        <v>205</v>
      </c>
      <c r="B215" s="32">
        <f t="shared" si="88"/>
        <v>0</v>
      </c>
      <c r="C215" s="32">
        <f t="shared" ref="C215:C250" si="103">MIN(B214,IF($D$4="Ануїтет",-PMT($G$2/12,$D$6-12,$B$22,0,0)-D215,$D$3/$D$6))</f>
        <v>0</v>
      </c>
      <c r="D215" s="32">
        <f t="shared" ref="D215:D250" si="104">B214*$G$2/12</f>
        <v>0</v>
      </c>
      <c r="E215" s="32"/>
      <c r="F215" s="32">
        <f t="shared" si="89"/>
        <v>0</v>
      </c>
      <c r="G215" s="32"/>
      <c r="H215" s="32"/>
      <c r="I215" s="32"/>
      <c r="J215" s="32"/>
      <c r="K215" s="32"/>
      <c r="L215" s="32">
        <f t="shared" si="82"/>
        <v>0</v>
      </c>
      <c r="M215" s="32">
        <f t="shared" si="83"/>
        <v>0</v>
      </c>
      <c r="N215" s="80">
        <v>50437</v>
      </c>
      <c r="O215" s="39">
        <f t="shared" si="84"/>
        <v>0</v>
      </c>
      <c r="P215" s="39">
        <f t="shared" si="80"/>
        <v>0.03</v>
      </c>
      <c r="Q215" s="39">
        <f t="shared" si="90"/>
        <v>0</v>
      </c>
      <c r="R215" s="39">
        <f t="shared" si="93"/>
        <v>0</v>
      </c>
      <c r="S215" s="39">
        <f t="shared" si="99"/>
        <v>0</v>
      </c>
      <c r="T215" s="39">
        <f t="shared" si="97"/>
        <v>0</v>
      </c>
      <c r="U215" s="39">
        <f t="shared" si="100"/>
        <v>0.03</v>
      </c>
      <c r="V215" s="12"/>
      <c r="W215" s="32">
        <f t="shared" si="94"/>
        <v>0</v>
      </c>
      <c r="X215" s="32">
        <f t="shared" si="85"/>
        <v>42000</v>
      </c>
      <c r="Y215" s="32">
        <f t="shared" si="86"/>
        <v>42000</v>
      </c>
      <c r="Z215" s="32">
        <f t="shared" si="87"/>
        <v>42000</v>
      </c>
      <c r="AB215" s="32">
        <f t="shared" si="98"/>
        <v>0</v>
      </c>
      <c r="AC215" s="32">
        <f t="shared" si="91"/>
        <v>0</v>
      </c>
      <c r="AD215" s="32">
        <f t="shared" si="95"/>
        <v>0</v>
      </c>
      <c r="AE215" s="59">
        <f t="shared" si="96"/>
        <v>0</v>
      </c>
      <c r="AF215" s="32">
        <f t="shared" si="101"/>
        <v>0</v>
      </c>
      <c r="AG215" s="40" t="str">
        <f>IF(A215&gt;$D$6,"",SUM($AB$10:AE215)/($Y$10+Y215)*2/A215*12)</f>
        <v/>
      </c>
      <c r="AH215" s="40" t="str">
        <f>IF(A215&gt;$D$6,"",SUM($AF$10:AF215)/($Y$10+Y215)*2/A215*12)</f>
        <v/>
      </c>
      <c r="AI215" s="32">
        <f t="shared" si="102"/>
        <v>0</v>
      </c>
      <c r="AQ215" s="32">
        <f>SUM(AB$10:AB215)</f>
        <v>840418.74910909391</v>
      </c>
      <c r="AR215" s="32">
        <f>SUM(AC$10:AC215)</f>
        <v>-741728.78666842484</v>
      </c>
      <c r="AS215" s="32">
        <f>SUM(AD$10:AD215)</f>
        <v>13860.000000000002</v>
      </c>
      <c r="AT215" s="32">
        <f>SUM(AE$10:AE215)</f>
        <v>176083.75892605007</v>
      </c>
      <c r="AU215" s="32">
        <f>SUM(AF$10:AF215)</f>
        <v>-42000</v>
      </c>
      <c r="AW215" s="32">
        <f t="shared" si="92"/>
        <v>0</v>
      </c>
      <c r="AX215" s="32">
        <f t="shared" si="92"/>
        <v>0</v>
      </c>
      <c r="AY215" s="32">
        <f t="shared" si="92"/>
        <v>0</v>
      </c>
      <c r="AZ215" s="32">
        <f t="shared" si="92"/>
        <v>0</v>
      </c>
      <c r="BA215" s="32">
        <f t="shared" si="92"/>
        <v>42000</v>
      </c>
      <c r="BB215" s="32">
        <f t="shared" si="81"/>
        <v>0</v>
      </c>
      <c r="BC215" s="32"/>
    </row>
    <row r="216" spans="1:55" x14ac:dyDescent="0.25">
      <c r="A216" s="29">
        <v>206</v>
      </c>
      <c r="B216" s="32">
        <f t="shared" si="88"/>
        <v>0</v>
      </c>
      <c r="C216" s="32">
        <f t="shared" si="103"/>
        <v>0</v>
      </c>
      <c r="D216" s="32">
        <f t="shared" si="104"/>
        <v>0</v>
      </c>
      <c r="E216" s="32"/>
      <c r="F216" s="32">
        <f t="shared" si="89"/>
        <v>0</v>
      </c>
      <c r="G216" s="32"/>
      <c r="H216" s="32"/>
      <c r="I216" s="32"/>
      <c r="J216" s="32"/>
      <c r="K216" s="32"/>
      <c r="L216" s="32">
        <f t="shared" si="82"/>
        <v>0</v>
      </c>
      <c r="M216" s="32">
        <f t="shared" si="83"/>
        <v>0</v>
      </c>
      <c r="N216" s="80">
        <v>50465</v>
      </c>
      <c r="O216" s="39">
        <f t="shared" si="84"/>
        <v>0</v>
      </c>
      <c r="P216" s="39">
        <f t="shared" si="80"/>
        <v>0.03</v>
      </c>
      <c r="Q216" s="39">
        <f t="shared" si="90"/>
        <v>0</v>
      </c>
      <c r="R216" s="39">
        <f t="shared" si="93"/>
        <v>0</v>
      </c>
      <c r="S216" s="39">
        <f t="shared" si="99"/>
        <v>0</v>
      </c>
      <c r="T216" s="39">
        <f t="shared" si="97"/>
        <v>0</v>
      </c>
      <c r="U216" s="39">
        <f t="shared" si="100"/>
        <v>0.03</v>
      </c>
      <c r="V216" s="12"/>
      <c r="W216" s="32">
        <f t="shared" si="94"/>
        <v>0</v>
      </c>
      <c r="X216" s="32">
        <f t="shared" si="85"/>
        <v>42000</v>
      </c>
      <c r="Y216" s="32">
        <f t="shared" si="86"/>
        <v>42000</v>
      </c>
      <c r="Z216" s="32">
        <f t="shared" si="87"/>
        <v>42000</v>
      </c>
      <c r="AB216" s="32">
        <f t="shared" si="98"/>
        <v>0</v>
      </c>
      <c r="AC216" s="32">
        <f t="shared" si="91"/>
        <v>0</v>
      </c>
      <c r="AD216" s="32">
        <f t="shared" si="95"/>
        <v>0</v>
      </c>
      <c r="AE216" s="59">
        <f t="shared" si="96"/>
        <v>0</v>
      </c>
      <c r="AF216" s="32">
        <f t="shared" si="101"/>
        <v>0</v>
      </c>
      <c r="AG216" s="40" t="str">
        <f>IF(A216&gt;$D$6,"",SUM($AB$10:AE216)/($Y$10+Y216)*2/A216*12)</f>
        <v/>
      </c>
      <c r="AH216" s="40" t="str">
        <f>IF(A216&gt;$D$6,"",SUM($AF$10:AF216)/($Y$10+Y216)*2/A216*12)</f>
        <v/>
      </c>
      <c r="AI216" s="32">
        <f t="shared" si="102"/>
        <v>0</v>
      </c>
      <c r="AQ216" s="32">
        <f>SUM(AB$10:AB216)</f>
        <v>840418.74910909391</v>
      </c>
      <c r="AR216" s="32">
        <f>SUM(AC$10:AC216)</f>
        <v>-741728.78666842484</v>
      </c>
      <c r="AS216" s="32">
        <f>SUM(AD$10:AD216)</f>
        <v>13860.000000000002</v>
      </c>
      <c r="AT216" s="32">
        <f>SUM(AE$10:AE216)</f>
        <v>176083.75892605007</v>
      </c>
      <c r="AU216" s="32">
        <f>SUM(AF$10:AF216)</f>
        <v>-42000</v>
      </c>
      <c r="AW216" s="32">
        <f t="shared" si="92"/>
        <v>0</v>
      </c>
      <c r="AX216" s="32">
        <f t="shared" si="92"/>
        <v>0</v>
      </c>
      <c r="AY216" s="32">
        <f t="shared" si="92"/>
        <v>0</v>
      </c>
      <c r="AZ216" s="32">
        <f t="shared" si="92"/>
        <v>0</v>
      </c>
      <c r="BA216" s="32">
        <f t="shared" si="92"/>
        <v>42000</v>
      </c>
      <c r="BB216" s="32">
        <f t="shared" si="81"/>
        <v>0</v>
      </c>
      <c r="BC216" s="32"/>
    </row>
    <row r="217" spans="1:55" x14ac:dyDescent="0.25">
      <c r="A217" s="29">
        <v>207</v>
      </c>
      <c r="B217" s="32">
        <f t="shared" si="88"/>
        <v>0</v>
      </c>
      <c r="C217" s="32">
        <f t="shared" si="103"/>
        <v>0</v>
      </c>
      <c r="D217" s="32">
        <f t="shared" si="104"/>
        <v>0</v>
      </c>
      <c r="E217" s="32"/>
      <c r="F217" s="32">
        <f t="shared" si="89"/>
        <v>0</v>
      </c>
      <c r="G217" s="32"/>
      <c r="H217" s="32"/>
      <c r="I217" s="32"/>
      <c r="J217" s="32"/>
      <c r="K217" s="32"/>
      <c r="L217" s="32">
        <f t="shared" si="82"/>
        <v>0</v>
      </c>
      <c r="M217" s="32">
        <f t="shared" si="83"/>
        <v>0</v>
      </c>
      <c r="N217" s="80">
        <v>50496</v>
      </c>
      <c r="O217" s="39">
        <f t="shared" si="84"/>
        <v>0</v>
      </c>
      <c r="P217" s="39">
        <f t="shared" si="80"/>
        <v>0.03</v>
      </c>
      <c r="Q217" s="39">
        <f t="shared" si="90"/>
        <v>0</v>
      </c>
      <c r="R217" s="39">
        <f t="shared" si="93"/>
        <v>0</v>
      </c>
      <c r="S217" s="39">
        <f t="shared" si="99"/>
        <v>0</v>
      </c>
      <c r="T217" s="39">
        <f t="shared" si="97"/>
        <v>0</v>
      </c>
      <c r="U217" s="39">
        <f t="shared" si="100"/>
        <v>0.03</v>
      </c>
      <c r="V217" s="12"/>
      <c r="W217" s="32">
        <f t="shared" si="94"/>
        <v>0</v>
      </c>
      <c r="X217" s="32">
        <f t="shared" si="85"/>
        <v>42000</v>
      </c>
      <c r="Y217" s="32">
        <f t="shared" si="86"/>
        <v>42000</v>
      </c>
      <c r="Z217" s="32">
        <f t="shared" si="87"/>
        <v>42000</v>
      </c>
      <c r="AB217" s="32">
        <f t="shared" si="98"/>
        <v>0</v>
      </c>
      <c r="AC217" s="32">
        <f t="shared" si="91"/>
        <v>0</v>
      </c>
      <c r="AD217" s="32">
        <f t="shared" si="95"/>
        <v>0</v>
      </c>
      <c r="AE217" s="59">
        <f t="shared" si="96"/>
        <v>0</v>
      </c>
      <c r="AF217" s="32">
        <f t="shared" si="101"/>
        <v>0</v>
      </c>
      <c r="AG217" s="40" t="str">
        <f>IF(A217&gt;$D$6,"",SUM($AB$10:AE217)/($Y$10+Y217)*2/A217*12)</f>
        <v/>
      </c>
      <c r="AH217" s="40" t="str">
        <f>IF(A217&gt;$D$6,"",SUM($AF$10:AF217)/($Y$10+Y217)*2/A217*12)</f>
        <v/>
      </c>
      <c r="AI217" s="32">
        <f t="shared" si="102"/>
        <v>0</v>
      </c>
      <c r="AQ217" s="32">
        <f>SUM(AB$10:AB217)</f>
        <v>840418.74910909391</v>
      </c>
      <c r="AR217" s="32">
        <f>SUM(AC$10:AC217)</f>
        <v>-741728.78666842484</v>
      </c>
      <c r="AS217" s="32">
        <f>SUM(AD$10:AD217)</f>
        <v>13860.000000000002</v>
      </c>
      <c r="AT217" s="32">
        <f>SUM(AE$10:AE217)</f>
        <v>176083.75892605007</v>
      </c>
      <c r="AU217" s="32">
        <f>SUM(AF$10:AF217)</f>
        <v>-42000</v>
      </c>
      <c r="AW217" s="32">
        <f t="shared" si="92"/>
        <v>0</v>
      </c>
      <c r="AX217" s="32">
        <f t="shared" si="92"/>
        <v>0</v>
      </c>
      <c r="AY217" s="32">
        <f t="shared" si="92"/>
        <v>0</v>
      </c>
      <c r="AZ217" s="32">
        <f t="shared" si="92"/>
        <v>0</v>
      </c>
      <c r="BA217" s="32">
        <f t="shared" si="92"/>
        <v>42000</v>
      </c>
      <c r="BB217" s="32">
        <f t="shared" si="81"/>
        <v>0</v>
      </c>
      <c r="BC217" s="32"/>
    </row>
    <row r="218" spans="1:55" x14ac:dyDescent="0.25">
      <c r="A218" s="29">
        <v>208</v>
      </c>
      <c r="B218" s="32">
        <f t="shared" si="88"/>
        <v>0</v>
      </c>
      <c r="C218" s="32">
        <f t="shared" si="103"/>
        <v>0</v>
      </c>
      <c r="D218" s="32">
        <f t="shared" si="104"/>
        <v>0</v>
      </c>
      <c r="E218" s="32"/>
      <c r="F218" s="32">
        <f t="shared" si="89"/>
        <v>0</v>
      </c>
      <c r="G218" s="32"/>
      <c r="H218" s="32"/>
      <c r="I218" s="32"/>
      <c r="J218" s="32"/>
      <c r="K218" s="32"/>
      <c r="L218" s="32">
        <f t="shared" si="82"/>
        <v>0</v>
      </c>
      <c r="M218" s="32">
        <f t="shared" si="83"/>
        <v>0</v>
      </c>
      <c r="N218" s="80">
        <v>50526</v>
      </c>
      <c r="O218" s="39">
        <f t="shared" si="84"/>
        <v>0</v>
      </c>
      <c r="P218" s="39">
        <f t="shared" si="80"/>
        <v>0.03</v>
      </c>
      <c r="Q218" s="39">
        <f t="shared" si="90"/>
        <v>0</v>
      </c>
      <c r="R218" s="39">
        <f t="shared" si="93"/>
        <v>0</v>
      </c>
      <c r="S218" s="39">
        <f t="shared" si="99"/>
        <v>0</v>
      </c>
      <c r="T218" s="39">
        <f t="shared" si="97"/>
        <v>0</v>
      </c>
      <c r="U218" s="39">
        <f t="shared" si="100"/>
        <v>0.03</v>
      </c>
      <c r="V218" s="12"/>
      <c r="W218" s="32">
        <f t="shared" si="94"/>
        <v>0</v>
      </c>
      <c r="X218" s="32">
        <f t="shared" si="85"/>
        <v>42000</v>
      </c>
      <c r="Y218" s="32">
        <f t="shared" si="86"/>
        <v>42000</v>
      </c>
      <c r="Z218" s="32">
        <f t="shared" si="87"/>
        <v>42000</v>
      </c>
      <c r="AB218" s="32">
        <f t="shared" si="98"/>
        <v>0</v>
      </c>
      <c r="AC218" s="32">
        <f t="shared" si="91"/>
        <v>0</v>
      </c>
      <c r="AD218" s="32">
        <f t="shared" si="95"/>
        <v>0</v>
      </c>
      <c r="AE218" s="59">
        <f t="shared" si="96"/>
        <v>0</v>
      </c>
      <c r="AF218" s="32">
        <f t="shared" si="101"/>
        <v>0</v>
      </c>
      <c r="AG218" s="40" t="str">
        <f>IF(A218&gt;$D$6,"",SUM($AB$10:AE218)/($Y$10+Y218)*2/A218*12)</f>
        <v/>
      </c>
      <c r="AH218" s="40" t="str">
        <f>IF(A218&gt;$D$6,"",SUM($AF$10:AF218)/($Y$10+Y218)*2/A218*12)</f>
        <v/>
      </c>
      <c r="AI218" s="32">
        <f t="shared" si="102"/>
        <v>0</v>
      </c>
      <c r="AQ218" s="32">
        <f>SUM(AB$10:AB218)</f>
        <v>840418.74910909391</v>
      </c>
      <c r="AR218" s="32">
        <f>SUM(AC$10:AC218)</f>
        <v>-741728.78666842484</v>
      </c>
      <c r="AS218" s="32">
        <f>SUM(AD$10:AD218)</f>
        <v>13860.000000000002</v>
      </c>
      <c r="AT218" s="32">
        <f>SUM(AE$10:AE218)</f>
        <v>176083.75892605007</v>
      </c>
      <c r="AU218" s="32">
        <f>SUM(AF$10:AF218)</f>
        <v>-42000</v>
      </c>
      <c r="AW218" s="32">
        <f t="shared" si="92"/>
        <v>0</v>
      </c>
      <c r="AX218" s="32">
        <f t="shared" si="92"/>
        <v>0</v>
      </c>
      <c r="AY218" s="32">
        <f t="shared" si="92"/>
        <v>0</v>
      </c>
      <c r="AZ218" s="32">
        <f t="shared" si="92"/>
        <v>0</v>
      </c>
      <c r="BA218" s="32">
        <f t="shared" si="92"/>
        <v>42000</v>
      </c>
      <c r="BB218" s="32">
        <f t="shared" si="81"/>
        <v>0</v>
      </c>
      <c r="BC218" s="32"/>
    </row>
    <row r="219" spans="1:55" x14ac:dyDescent="0.25">
      <c r="A219" s="29">
        <v>209</v>
      </c>
      <c r="B219" s="32">
        <f t="shared" si="88"/>
        <v>0</v>
      </c>
      <c r="C219" s="32">
        <f t="shared" si="103"/>
        <v>0</v>
      </c>
      <c r="D219" s="32">
        <f t="shared" si="104"/>
        <v>0</v>
      </c>
      <c r="E219" s="32"/>
      <c r="F219" s="32">
        <f t="shared" si="89"/>
        <v>0</v>
      </c>
      <c r="G219" s="32"/>
      <c r="H219" s="32"/>
      <c r="I219" s="32"/>
      <c r="J219" s="32"/>
      <c r="K219" s="32"/>
      <c r="L219" s="32">
        <f t="shared" si="82"/>
        <v>0</v>
      </c>
      <c r="M219" s="32">
        <f t="shared" si="83"/>
        <v>0</v>
      </c>
      <c r="N219" s="80">
        <v>50557</v>
      </c>
      <c r="O219" s="39">
        <f t="shared" si="84"/>
        <v>0</v>
      </c>
      <c r="P219" s="39">
        <f t="shared" si="80"/>
        <v>0.03</v>
      </c>
      <c r="Q219" s="39">
        <f t="shared" si="90"/>
        <v>0</v>
      </c>
      <c r="R219" s="39">
        <f t="shared" si="93"/>
        <v>0</v>
      </c>
      <c r="S219" s="39">
        <f t="shared" si="99"/>
        <v>0</v>
      </c>
      <c r="T219" s="39">
        <f t="shared" si="97"/>
        <v>0</v>
      </c>
      <c r="U219" s="39">
        <f t="shared" si="100"/>
        <v>0.03</v>
      </c>
      <c r="V219" s="12"/>
      <c r="W219" s="32">
        <f t="shared" si="94"/>
        <v>0</v>
      </c>
      <c r="X219" s="32">
        <f t="shared" si="85"/>
        <v>42000</v>
      </c>
      <c r="Y219" s="32">
        <f t="shared" si="86"/>
        <v>42000</v>
      </c>
      <c r="Z219" s="32">
        <f t="shared" si="87"/>
        <v>42000</v>
      </c>
      <c r="AB219" s="32">
        <f t="shared" si="98"/>
        <v>0</v>
      </c>
      <c r="AC219" s="32">
        <f t="shared" si="91"/>
        <v>0</v>
      </c>
      <c r="AD219" s="32">
        <f t="shared" si="95"/>
        <v>0</v>
      </c>
      <c r="AE219" s="59">
        <f t="shared" si="96"/>
        <v>0</v>
      </c>
      <c r="AF219" s="32">
        <f t="shared" si="101"/>
        <v>0</v>
      </c>
      <c r="AG219" s="40" t="str">
        <f>IF(A219&gt;$D$6,"",SUM($AB$10:AE219)/($Y$10+Y219)*2/A219*12)</f>
        <v/>
      </c>
      <c r="AH219" s="40" t="str">
        <f>IF(A219&gt;$D$6,"",SUM($AF$10:AF219)/($Y$10+Y219)*2/A219*12)</f>
        <v/>
      </c>
      <c r="AI219" s="32">
        <f t="shared" si="102"/>
        <v>0</v>
      </c>
      <c r="AQ219" s="32">
        <f>SUM(AB$10:AB219)</f>
        <v>840418.74910909391</v>
      </c>
      <c r="AR219" s="32">
        <f>SUM(AC$10:AC219)</f>
        <v>-741728.78666842484</v>
      </c>
      <c r="AS219" s="32">
        <f>SUM(AD$10:AD219)</f>
        <v>13860.000000000002</v>
      </c>
      <c r="AT219" s="32">
        <f>SUM(AE$10:AE219)</f>
        <v>176083.75892605007</v>
      </c>
      <c r="AU219" s="32">
        <f>SUM(AF$10:AF219)</f>
        <v>-42000</v>
      </c>
      <c r="AW219" s="32">
        <f t="shared" si="92"/>
        <v>0</v>
      </c>
      <c r="AX219" s="32">
        <f t="shared" si="92"/>
        <v>0</v>
      </c>
      <c r="AY219" s="32">
        <f t="shared" si="92"/>
        <v>0</v>
      </c>
      <c r="AZ219" s="32">
        <f t="shared" si="92"/>
        <v>0</v>
      </c>
      <c r="BA219" s="32">
        <f t="shared" si="92"/>
        <v>42000</v>
      </c>
      <c r="BB219" s="32">
        <f t="shared" si="81"/>
        <v>0</v>
      </c>
      <c r="BC219" s="32"/>
    </row>
    <row r="220" spans="1:55" x14ac:dyDescent="0.25">
      <c r="A220" s="29">
        <v>210</v>
      </c>
      <c r="B220" s="32">
        <f t="shared" si="88"/>
        <v>0</v>
      </c>
      <c r="C220" s="32">
        <f t="shared" si="103"/>
        <v>0</v>
      </c>
      <c r="D220" s="32">
        <f t="shared" si="104"/>
        <v>0</v>
      </c>
      <c r="E220" s="32"/>
      <c r="F220" s="32">
        <f t="shared" si="89"/>
        <v>0</v>
      </c>
      <c r="G220" s="45"/>
      <c r="H220" s="32"/>
      <c r="I220" s="32"/>
      <c r="J220" s="32"/>
      <c r="K220" s="32"/>
      <c r="L220" s="32">
        <f t="shared" si="82"/>
        <v>0</v>
      </c>
      <c r="M220" s="32">
        <f t="shared" si="83"/>
        <v>0</v>
      </c>
      <c r="N220" s="80">
        <v>50587</v>
      </c>
      <c r="O220" s="39">
        <f t="shared" si="84"/>
        <v>0</v>
      </c>
      <c r="P220" s="39">
        <f t="shared" si="80"/>
        <v>0.03</v>
      </c>
      <c r="Q220" s="39">
        <f t="shared" si="90"/>
        <v>0</v>
      </c>
      <c r="R220" s="39">
        <f t="shared" si="93"/>
        <v>0</v>
      </c>
      <c r="S220" s="39">
        <f t="shared" si="99"/>
        <v>0</v>
      </c>
      <c r="T220" s="39">
        <f t="shared" si="97"/>
        <v>0</v>
      </c>
      <c r="U220" s="39">
        <f t="shared" si="100"/>
        <v>0.03</v>
      </c>
      <c r="V220" s="12"/>
      <c r="W220" s="32">
        <f t="shared" si="94"/>
        <v>0</v>
      </c>
      <c r="X220" s="32">
        <f t="shared" si="85"/>
        <v>42000</v>
      </c>
      <c r="Y220" s="32">
        <f t="shared" si="86"/>
        <v>42000</v>
      </c>
      <c r="Z220" s="32">
        <f t="shared" si="87"/>
        <v>42000</v>
      </c>
      <c r="AB220" s="32">
        <f t="shared" si="98"/>
        <v>0</v>
      </c>
      <c r="AC220" s="32">
        <f t="shared" si="91"/>
        <v>0</v>
      </c>
      <c r="AD220" s="32">
        <f t="shared" si="95"/>
        <v>0</v>
      </c>
      <c r="AE220" s="59">
        <f t="shared" si="96"/>
        <v>0</v>
      </c>
      <c r="AF220" s="32">
        <f t="shared" si="101"/>
        <v>0</v>
      </c>
      <c r="AG220" s="40" t="str">
        <f>IF(A220&gt;$D$6,"",SUM($AB$10:AE220)/($Y$10+Y220)*2/A220*12)</f>
        <v/>
      </c>
      <c r="AH220" s="40" t="str">
        <f>IF(A220&gt;$D$6,"",SUM($AF$10:AF220)/($Y$10+Y220)*2/A220*12)</f>
        <v/>
      </c>
      <c r="AI220" s="32">
        <f t="shared" si="102"/>
        <v>0</v>
      </c>
      <c r="AQ220" s="32">
        <f>SUM(AB$10:AB220)</f>
        <v>840418.74910909391</v>
      </c>
      <c r="AR220" s="32">
        <f>SUM(AC$10:AC220)</f>
        <v>-741728.78666842484</v>
      </c>
      <c r="AS220" s="32">
        <f>SUM(AD$10:AD220)</f>
        <v>13860.000000000002</v>
      </c>
      <c r="AT220" s="32">
        <f>SUM(AE$10:AE220)</f>
        <v>176083.75892605007</v>
      </c>
      <c r="AU220" s="32">
        <f>SUM(AF$10:AF220)</f>
        <v>-42000</v>
      </c>
      <c r="AW220" s="32">
        <f t="shared" si="92"/>
        <v>0</v>
      </c>
      <c r="AX220" s="32">
        <f t="shared" si="92"/>
        <v>0</v>
      </c>
      <c r="AY220" s="32">
        <f t="shared" si="92"/>
        <v>0</v>
      </c>
      <c r="AZ220" s="32">
        <f t="shared" si="92"/>
        <v>0</v>
      </c>
      <c r="BA220" s="32">
        <f t="shared" si="92"/>
        <v>42000</v>
      </c>
      <c r="BB220" s="32">
        <f t="shared" si="81"/>
        <v>0</v>
      </c>
      <c r="BC220" s="32"/>
    </row>
    <row r="221" spans="1:55" x14ac:dyDescent="0.25">
      <c r="A221" s="29">
        <v>211</v>
      </c>
      <c r="B221" s="32">
        <f t="shared" si="88"/>
        <v>0</v>
      </c>
      <c r="C221" s="32">
        <f t="shared" si="103"/>
        <v>0</v>
      </c>
      <c r="D221" s="32">
        <f t="shared" si="104"/>
        <v>0</v>
      </c>
      <c r="E221" s="32"/>
      <c r="F221" s="32">
        <f t="shared" si="89"/>
        <v>0</v>
      </c>
      <c r="G221" s="32"/>
      <c r="H221" s="32"/>
      <c r="I221" s="32"/>
      <c r="J221" s="32"/>
      <c r="K221" s="32"/>
      <c r="L221" s="32">
        <f t="shared" si="82"/>
        <v>0</v>
      </c>
      <c r="M221" s="32">
        <f t="shared" si="83"/>
        <v>0</v>
      </c>
      <c r="N221" s="80">
        <v>50618</v>
      </c>
      <c r="O221" s="39">
        <f t="shared" si="84"/>
        <v>0</v>
      </c>
      <c r="P221" s="39">
        <f t="shared" si="80"/>
        <v>0.03</v>
      </c>
      <c r="Q221" s="39">
        <f t="shared" si="90"/>
        <v>0</v>
      </c>
      <c r="R221" s="39">
        <f t="shared" si="93"/>
        <v>0</v>
      </c>
      <c r="S221" s="39">
        <f t="shared" si="99"/>
        <v>0</v>
      </c>
      <c r="T221" s="39">
        <f t="shared" si="97"/>
        <v>0</v>
      </c>
      <c r="U221" s="39">
        <f t="shared" si="100"/>
        <v>0.03</v>
      </c>
      <c r="V221" s="12"/>
      <c r="W221" s="32">
        <f t="shared" si="94"/>
        <v>0</v>
      </c>
      <c r="X221" s="32">
        <f t="shared" si="85"/>
        <v>42000</v>
      </c>
      <c r="Y221" s="32">
        <f t="shared" si="86"/>
        <v>42000</v>
      </c>
      <c r="Z221" s="32">
        <f t="shared" si="87"/>
        <v>42000</v>
      </c>
      <c r="AB221" s="32">
        <f t="shared" si="98"/>
        <v>0</v>
      </c>
      <c r="AC221" s="32">
        <f t="shared" si="91"/>
        <v>0</v>
      </c>
      <c r="AD221" s="32">
        <f t="shared" si="95"/>
        <v>0</v>
      </c>
      <c r="AE221" s="59">
        <f t="shared" si="96"/>
        <v>0</v>
      </c>
      <c r="AF221" s="32">
        <f t="shared" si="101"/>
        <v>0</v>
      </c>
      <c r="AG221" s="40" t="str">
        <f>IF(A221&gt;$D$6,"",SUM($AB$10:AE221)/($Y$10+Y221)*2/A221*12)</f>
        <v/>
      </c>
      <c r="AH221" s="40" t="str">
        <f>IF(A221&gt;$D$6,"",SUM($AF$10:AF221)/($Y$10+Y221)*2/A221*12)</f>
        <v/>
      </c>
      <c r="AI221" s="32">
        <f t="shared" si="102"/>
        <v>0</v>
      </c>
      <c r="AQ221" s="32">
        <f>SUM(AB$10:AB221)</f>
        <v>840418.74910909391</v>
      </c>
      <c r="AR221" s="32">
        <f>SUM(AC$10:AC221)</f>
        <v>-741728.78666842484</v>
      </c>
      <c r="AS221" s="32">
        <f>SUM(AD$10:AD221)</f>
        <v>13860.000000000002</v>
      </c>
      <c r="AT221" s="32">
        <f>SUM(AE$10:AE221)</f>
        <v>176083.75892605007</v>
      </c>
      <c r="AU221" s="32">
        <f>SUM(AF$10:AF221)</f>
        <v>-42000</v>
      </c>
      <c r="AW221" s="32">
        <f t="shared" si="92"/>
        <v>0</v>
      </c>
      <c r="AX221" s="32">
        <f t="shared" si="92"/>
        <v>0</v>
      </c>
      <c r="AY221" s="32">
        <f t="shared" si="92"/>
        <v>0</v>
      </c>
      <c r="AZ221" s="32">
        <f t="shared" si="92"/>
        <v>0</v>
      </c>
      <c r="BA221" s="32">
        <f t="shared" si="92"/>
        <v>42000</v>
      </c>
      <c r="BB221" s="32">
        <f t="shared" si="81"/>
        <v>0</v>
      </c>
      <c r="BC221" s="32"/>
    </row>
    <row r="222" spans="1:55" x14ac:dyDescent="0.25">
      <c r="A222" s="29">
        <v>212</v>
      </c>
      <c r="B222" s="32">
        <f t="shared" si="88"/>
        <v>0</v>
      </c>
      <c r="C222" s="32">
        <f t="shared" si="103"/>
        <v>0</v>
      </c>
      <c r="D222" s="32">
        <f t="shared" si="104"/>
        <v>0</v>
      </c>
      <c r="E222" s="32"/>
      <c r="F222" s="32">
        <f t="shared" si="89"/>
        <v>0</v>
      </c>
      <c r="G222" s="32"/>
      <c r="H222" s="32"/>
      <c r="I222" s="32"/>
      <c r="J222" s="32"/>
      <c r="K222" s="32"/>
      <c r="L222" s="32">
        <f t="shared" si="82"/>
        <v>0</v>
      </c>
      <c r="M222" s="32">
        <f t="shared" si="83"/>
        <v>0</v>
      </c>
      <c r="N222" s="80">
        <v>50649</v>
      </c>
      <c r="O222" s="39">
        <f t="shared" si="84"/>
        <v>0</v>
      </c>
      <c r="P222" s="39">
        <f t="shared" si="80"/>
        <v>0.03</v>
      </c>
      <c r="Q222" s="39">
        <f t="shared" si="90"/>
        <v>0</v>
      </c>
      <c r="R222" s="39">
        <f t="shared" si="93"/>
        <v>0</v>
      </c>
      <c r="S222" s="39">
        <f t="shared" si="99"/>
        <v>0</v>
      </c>
      <c r="T222" s="39">
        <f t="shared" si="97"/>
        <v>0</v>
      </c>
      <c r="U222" s="39">
        <f t="shared" si="100"/>
        <v>0.03</v>
      </c>
      <c r="V222" s="12"/>
      <c r="W222" s="32">
        <f t="shared" si="94"/>
        <v>0</v>
      </c>
      <c r="X222" s="32">
        <f t="shared" si="85"/>
        <v>42000</v>
      </c>
      <c r="Y222" s="32">
        <f t="shared" si="86"/>
        <v>42000</v>
      </c>
      <c r="Z222" s="32">
        <f t="shared" si="87"/>
        <v>42000</v>
      </c>
      <c r="AB222" s="32">
        <f t="shared" si="98"/>
        <v>0</v>
      </c>
      <c r="AC222" s="32">
        <f t="shared" si="91"/>
        <v>0</v>
      </c>
      <c r="AD222" s="32">
        <f t="shared" si="95"/>
        <v>0</v>
      </c>
      <c r="AE222" s="59">
        <f t="shared" si="96"/>
        <v>0</v>
      </c>
      <c r="AF222" s="32">
        <f t="shared" si="101"/>
        <v>0</v>
      </c>
      <c r="AG222" s="40" t="str">
        <f>IF(A222&gt;$D$6,"",SUM($AB$10:AE222)/($Y$10+Y222)*2/A222*12)</f>
        <v/>
      </c>
      <c r="AH222" s="40" t="str">
        <f>IF(A222&gt;$D$6,"",SUM($AF$10:AF222)/($Y$10+Y222)*2/A222*12)</f>
        <v/>
      </c>
      <c r="AI222" s="32">
        <f t="shared" si="102"/>
        <v>0</v>
      </c>
      <c r="AQ222" s="32">
        <f>SUM(AB$10:AB222)</f>
        <v>840418.74910909391</v>
      </c>
      <c r="AR222" s="32">
        <f>SUM(AC$10:AC222)</f>
        <v>-741728.78666842484</v>
      </c>
      <c r="AS222" s="32">
        <f>SUM(AD$10:AD222)</f>
        <v>13860.000000000002</v>
      </c>
      <c r="AT222" s="32">
        <f>SUM(AE$10:AE222)</f>
        <v>176083.75892605007</v>
      </c>
      <c r="AU222" s="32">
        <f>SUM(AF$10:AF222)</f>
        <v>-42000</v>
      </c>
      <c r="AW222" s="32">
        <f t="shared" si="92"/>
        <v>0</v>
      </c>
      <c r="AX222" s="32">
        <f t="shared" si="92"/>
        <v>0</v>
      </c>
      <c r="AY222" s="32">
        <f t="shared" si="92"/>
        <v>0</v>
      </c>
      <c r="AZ222" s="32">
        <f t="shared" si="92"/>
        <v>0</v>
      </c>
      <c r="BA222" s="32">
        <f t="shared" si="92"/>
        <v>42000</v>
      </c>
      <c r="BB222" s="32">
        <f t="shared" si="81"/>
        <v>0</v>
      </c>
      <c r="BC222" s="32"/>
    </row>
    <row r="223" spans="1:55" x14ac:dyDescent="0.25">
      <c r="A223" s="29">
        <v>213</v>
      </c>
      <c r="B223" s="32">
        <f t="shared" si="88"/>
        <v>0</v>
      </c>
      <c r="C223" s="32">
        <f t="shared" si="103"/>
        <v>0</v>
      </c>
      <c r="D223" s="32">
        <f t="shared" si="104"/>
        <v>0</v>
      </c>
      <c r="E223" s="32"/>
      <c r="F223" s="32">
        <f t="shared" si="89"/>
        <v>0</v>
      </c>
      <c r="G223" s="32"/>
      <c r="H223" s="32"/>
      <c r="I223" s="32"/>
      <c r="J223" s="32"/>
      <c r="K223" s="32"/>
      <c r="L223" s="32">
        <f t="shared" si="82"/>
        <v>0</v>
      </c>
      <c r="M223" s="32">
        <f t="shared" si="83"/>
        <v>0</v>
      </c>
      <c r="N223" s="80">
        <v>50679</v>
      </c>
      <c r="O223" s="39">
        <f t="shared" si="84"/>
        <v>0</v>
      </c>
      <c r="P223" s="39">
        <f t="shared" si="80"/>
        <v>0.03</v>
      </c>
      <c r="Q223" s="39">
        <f t="shared" si="90"/>
        <v>0</v>
      </c>
      <c r="R223" s="39">
        <f t="shared" si="93"/>
        <v>0</v>
      </c>
      <c r="S223" s="39">
        <f t="shared" si="99"/>
        <v>0</v>
      </c>
      <c r="T223" s="39">
        <f t="shared" si="97"/>
        <v>0</v>
      </c>
      <c r="U223" s="39">
        <f t="shared" si="100"/>
        <v>0.03</v>
      </c>
      <c r="V223" s="12"/>
      <c r="W223" s="32">
        <f t="shared" si="94"/>
        <v>0</v>
      </c>
      <c r="X223" s="32">
        <f t="shared" si="85"/>
        <v>42000</v>
      </c>
      <c r="Y223" s="32">
        <f t="shared" si="86"/>
        <v>42000</v>
      </c>
      <c r="Z223" s="32">
        <f t="shared" si="87"/>
        <v>42000</v>
      </c>
      <c r="AB223" s="32">
        <f t="shared" si="98"/>
        <v>0</v>
      </c>
      <c r="AC223" s="32">
        <f t="shared" si="91"/>
        <v>0</v>
      </c>
      <c r="AD223" s="32">
        <f t="shared" si="95"/>
        <v>0</v>
      </c>
      <c r="AE223" s="59">
        <f t="shared" si="96"/>
        <v>0</v>
      </c>
      <c r="AF223" s="32">
        <f t="shared" si="101"/>
        <v>0</v>
      </c>
      <c r="AG223" s="40" t="str">
        <f>IF(A223&gt;$D$6,"",SUM($AB$10:AE223)/($Y$10+Y223)*2/A223*12)</f>
        <v/>
      </c>
      <c r="AH223" s="40" t="str">
        <f>IF(A223&gt;$D$6,"",SUM($AF$10:AF223)/($Y$10+Y223)*2/A223*12)</f>
        <v/>
      </c>
      <c r="AI223" s="32">
        <f t="shared" si="102"/>
        <v>0</v>
      </c>
      <c r="AQ223" s="32">
        <f>SUM(AB$10:AB223)</f>
        <v>840418.74910909391</v>
      </c>
      <c r="AR223" s="32">
        <f>SUM(AC$10:AC223)</f>
        <v>-741728.78666842484</v>
      </c>
      <c r="AS223" s="32">
        <f>SUM(AD$10:AD223)</f>
        <v>13860.000000000002</v>
      </c>
      <c r="AT223" s="32">
        <f>SUM(AE$10:AE223)</f>
        <v>176083.75892605007</v>
      </c>
      <c r="AU223" s="32">
        <f>SUM(AF$10:AF223)</f>
        <v>-42000</v>
      </c>
      <c r="AW223" s="32">
        <f t="shared" si="92"/>
        <v>0</v>
      </c>
      <c r="AX223" s="32">
        <f t="shared" si="92"/>
        <v>0</v>
      </c>
      <c r="AY223" s="32">
        <f t="shared" si="92"/>
        <v>0</v>
      </c>
      <c r="AZ223" s="32">
        <f t="shared" si="92"/>
        <v>0</v>
      </c>
      <c r="BA223" s="32">
        <f t="shared" si="92"/>
        <v>42000</v>
      </c>
      <c r="BB223" s="32">
        <f t="shared" si="81"/>
        <v>0</v>
      </c>
      <c r="BC223" s="32"/>
    </row>
    <row r="224" spans="1:55" x14ac:dyDescent="0.25">
      <c r="A224" s="29">
        <v>214</v>
      </c>
      <c r="B224" s="32">
        <f t="shared" si="88"/>
        <v>0</v>
      </c>
      <c r="C224" s="32">
        <f t="shared" si="103"/>
        <v>0</v>
      </c>
      <c r="D224" s="32">
        <f t="shared" si="104"/>
        <v>0</v>
      </c>
      <c r="E224" s="32"/>
      <c r="F224" s="32">
        <f t="shared" si="89"/>
        <v>0</v>
      </c>
      <c r="G224" s="32"/>
      <c r="H224" s="32"/>
      <c r="I224" s="32"/>
      <c r="J224" s="32"/>
      <c r="K224" s="32"/>
      <c r="L224" s="32">
        <f t="shared" si="82"/>
        <v>0</v>
      </c>
      <c r="M224" s="32">
        <f t="shared" si="83"/>
        <v>0</v>
      </c>
      <c r="N224" s="80">
        <v>50710</v>
      </c>
      <c r="O224" s="39">
        <f t="shared" si="84"/>
        <v>0</v>
      </c>
      <c r="P224" s="39">
        <f t="shared" si="80"/>
        <v>0.03</v>
      </c>
      <c r="Q224" s="39">
        <f t="shared" si="90"/>
        <v>0</v>
      </c>
      <c r="R224" s="39">
        <f t="shared" si="93"/>
        <v>0</v>
      </c>
      <c r="S224" s="39">
        <f t="shared" si="99"/>
        <v>0</v>
      </c>
      <c r="T224" s="39">
        <f t="shared" si="97"/>
        <v>0</v>
      </c>
      <c r="U224" s="39">
        <f t="shared" si="100"/>
        <v>0.03</v>
      </c>
      <c r="V224" s="12"/>
      <c r="W224" s="32">
        <f t="shared" si="94"/>
        <v>0</v>
      </c>
      <c r="X224" s="32">
        <f t="shared" si="85"/>
        <v>42000</v>
      </c>
      <c r="Y224" s="32">
        <f t="shared" si="86"/>
        <v>42000</v>
      </c>
      <c r="Z224" s="32">
        <f t="shared" si="87"/>
        <v>42000</v>
      </c>
      <c r="AB224" s="32">
        <f t="shared" si="98"/>
        <v>0</v>
      </c>
      <c r="AC224" s="32">
        <f t="shared" si="91"/>
        <v>0</v>
      </c>
      <c r="AD224" s="32">
        <f t="shared" si="95"/>
        <v>0</v>
      </c>
      <c r="AE224" s="59">
        <f t="shared" si="96"/>
        <v>0</v>
      </c>
      <c r="AF224" s="32">
        <f t="shared" si="101"/>
        <v>0</v>
      </c>
      <c r="AG224" s="40" t="str">
        <f>IF(A224&gt;$D$6,"",SUM($AB$10:AE224)/($Y$10+Y224)*2/A224*12)</f>
        <v/>
      </c>
      <c r="AH224" s="40" t="str">
        <f>IF(A224&gt;$D$6,"",SUM($AF$10:AF224)/($Y$10+Y224)*2/A224*12)</f>
        <v/>
      </c>
      <c r="AI224" s="32">
        <f t="shared" si="102"/>
        <v>0</v>
      </c>
      <c r="AQ224" s="32">
        <f>SUM(AB$10:AB224)</f>
        <v>840418.74910909391</v>
      </c>
      <c r="AR224" s="32">
        <f>SUM(AC$10:AC224)</f>
        <v>-741728.78666842484</v>
      </c>
      <c r="AS224" s="32">
        <f>SUM(AD$10:AD224)</f>
        <v>13860.000000000002</v>
      </c>
      <c r="AT224" s="32">
        <f>SUM(AE$10:AE224)</f>
        <v>176083.75892605007</v>
      </c>
      <c r="AU224" s="32">
        <f>SUM(AF$10:AF224)</f>
        <v>-42000</v>
      </c>
      <c r="AW224" s="32">
        <f t="shared" si="92"/>
        <v>0</v>
      </c>
      <c r="AX224" s="32">
        <f t="shared" si="92"/>
        <v>0</v>
      </c>
      <c r="AY224" s="32">
        <f t="shared" si="92"/>
        <v>0</v>
      </c>
      <c r="AZ224" s="32">
        <f t="shared" si="92"/>
        <v>0</v>
      </c>
      <c r="BA224" s="32">
        <f t="shared" si="92"/>
        <v>42000</v>
      </c>
      <c r="BB224" s="32">
        <f t="shared" si="81"/>
        <v>0</v>
      </c>
      <c r="BC224" s="32"/>
    </row>
    <row r="225" spans="1:55" x14ac:dyDescent="0.25">
      <c r="A225" s="29">
        <v>215</v>
      </c>
      <c r="B225" s="32">
        <f t="shared" si="88"/>
        <v>0</v>
      </c>
      <c r="C225" s="32">
        <f t="shared" si="103"/>
        <v>0</v>
      </c>
      <c r="D225" s="32">
        <f t="shared" si="104"/>
        <v>0</v>
      </c>
      <c r="E225" s="32"/>
      <c r="F225" s="32">
        <f t="shared" si="89"/>
        <v>0</v>
      </c>
      <c r="G225" s="32"/>
      <c r="H225" s="32"/>
      <c r="I225" s="32"/>
      <c r="J225" s="32"/>
      <c r="K225" s="32"/>
      <c r="L225" s="32">
        <f t="shared" si="82"/>
        <v>0</v>
      </c>
      <c r="M225" s="32">
        <f t="shared" si="83"/>
        <v>0</v>
      </c>
      <c r="N225" s="80">
        <v>50740</v>
      </c>
      <c r="O225" s="39">
        <f t="shared" si="84"/>
        <v>0</v>
      </c>
      <c r="P225" s="39">
        <f t="shared" si="80"/>
        <v>0.03</v>
      </c>
      <c r="Q225" s="39">
        <f t="shared" si="90"/>
        <v>0</v>
      </c>
      <c r="R225" s="39">
        <f t="shared" si="93"/>
        <v>0</v>
      </c>
      <c r="S225" s="39">
        <f t="shared" si="99"/>
        <v>0</v>
      </c>
      <c r="T225" s="39">
        <f t="shared" si="97"/>
        <v>0</v>
      </c>
      <c r="U225" s="39">
        <f t="shared" si="100"/>
        <v>0.03</v>
      </c>
      <c r="V225" s="12"/>
      <c r="W225" s="32">
        <f t="shared" si="94"/>
        <v>0</v>
      </c>
      <c r="X225" s="32">
        <f t="shared" si="85"/>
        <v>42000</v>
      </c>
      <c r="Y225" s="32">
        <f t="shared" si="86"/>
        <v>42000</v>
      </c>
      <c r="Z225" s="32">
        <f t="shared" si="87"/>
        <v>42000</v>
      </c>
      <c r="AB225" s="32">
        <f t="shared" si="98"/>
        <v>0</v>
      </c>
      <c r="AC225" s="32">
        <f t="shared" si="91"/>
        <v>0</v>
      </c>
      <c r="AD225" s="32">
        <f t="shared" si="95"/>
        <v>0</v>
      </c>
      <c r="AE225" s="59">
        <f t="shared" si="96"/>
        <v>0</v>
      </c>
      <c r="AF225" s="32">
        <f t="shared" si="101"/>
        <v>0</v>
      </c>
      <c r="AG225" s="40" t="str">
        <f>IF(A225&gt;$D$6,"",SUM($AB$10:AE225)/($Y$10+Y225)*2/A225*12)</f>
        <v/>
      </c>
      <c r="AH225" s="40" t="str">
        <f>IF(A225&gt;$D$6,"",SUM($AF$10:AF225)/($Y$10+Y225)*2/A225*12)</f>
        <v/>
      </c>
      <c r="AI225" s="32">
        <f t="shared" si="102"/>
        <v>0</v>
      </c>
      <c r="AQ225" s="32">
        <f>SUM(AB$10:AB225)</f>
        <v>840418.74910909391</v>
      </c>
      <c r="AR225" s="32">
        <f>SUM(AC$10:AC225)</f>
        <v>-741728.78666842484</v>
      </c>
      <c r="AS225" s="32">
        <f>SUM(AD$10:AD225)</f>
        <v>13860.000000000002</v>
      </c>
      <c r="AT225" s="32">
        <f>SUM(AE$10:AE225)</f>
        <v>176083.75892605007</v>
      </c>
      <c r="AU225" s="32">
        <f>SUM(AF$10:AF225)</f>
        <v>-42000</v>
      </c>
      <c r="AW225" s="32">
        <f t="shared" si="92"/>
        <v>0</v>
      </c>
      <c r="AX225" s="32">
        <f t="shared" si="92"/>
        <v>0</v>
      </c>
      <c r="AY225" s="32">
        <f t="shared" si="92"/>
        <v>0</v>
      </c>
      <c r="AZ225" s="32">
        <f t="shared" si="92"/>
        <v>0</v>
      </c>
      <c r="BA225" s="32">
        <f t="shared" si="92"/>
        <v>42000</v>
      </c>
      <c r="BB225" s="32">
        <f t="shared" si="81"/>
        <v>0</v>
      </c>
      <c r="BC225" s="32"/>
    </row>
    <row r="226" spans="1:55" x14ac:dyDescent="0.25">
      <c r="A226" s="29">
        <v>216</v>
      </c>
      <c r="B226" s="32">
        <f t="shared" si="88"/>
        <v>0</v>
      </c>
      <c r="C226" s="32">
        <f t="shared" si="103"/>
        <v>0</v>
      </c>
      <c r="D226" s="32">
        <f t="shared" si="104"/>
        <v>0</v>
      </c>
      <c r="E226" s="32"/>
      <c r="F226" s="32">
        <f t="shared" si="89"/>
        <v>0</v>
      </c>
      <c r="G226" s="67">
        <f>IF(B226&gt;0,B226*$J$1,0)</f>
        <v>0</v>
      </c>
      <c r="H226" s="32"/>
      <c r="I226" s="32"/>
      <c r="J226" s="32"/>
      <c r="K226" s="32"/>
      <c r="L226" s="32">
        <f t="shared" si="82"/>
        <v>0</v>
      </c>
      <c r="M226" s="32">
        <f t="shared" si="83"/>
        <v>0</v>
      </c>
      <c r="N226" s="80">
        <v>50771</v>
      </c>
      <c r="O226" s="39">
        <f t="shared" si="84"/>
        <v>0</v>
      </c>
      <c r="P226" s="39">
        <f t="shared" si="80"/>
        <v>0.03</v>
      </c>
      <c r="Q226" s="39">
        <f t="shared" si="90"/>
        <v>0</v>
      </c>
      <c r="R226" s="39">
        <f t="shared" si="93"/>
        <v>0</v>
      </c>
      <c r="S226" s="39">
        <f t="shared" si="99"/>
        <v>0</v>
      </c>
      <c r="T226" s="39">
        <f t="shared" si="97"/>
        <v>0</v>
      </c>
      <c r="U226" s="39">
        <f t="shared" si="100"/>
        <v>0.03</v>
      </c>
      <c r="V226" s="12"/>
      <c r="W226" s="32">
        <f t="shared" si="94"/>
        <v>0</v>
      </c>
      <c r="X226" s="32">
        <f t="shared" si="85"/>
        <v>42000</v>
      </c>
      <c r="Y226" s="32">
        <f t="shared" si="86"/>
        <v>42000</v>
      </c>
      <c r="Z226" s="32">
        <f t="shared" si="87"/>
        <v>42000</v>
      </c>
      <c r="AB226" s="32">
        <f t="shared" si="98"/>
        <v>0</v>
      </c>
      <c r="AC226" s="32">
        <f t="shared" si="91"/>
        <v>0</v>
      </c>
      <c r="AD226" s="32">
        <f t="shared" si="95"/>
        <v>0</v>
      </c>
      <c r="AE226" s="59">
        <f t="shared" si="96"/>
        <v>0</v>
      </c>
      <c r="AF226" s="32">
        <f t="shared" si="101"/>
        <v>0</v>
      </c>
      <c r="AG226" s="40" t="str">
        <f>IF(A226&gt;$D$6,"",SUM($AB$10:AE226)/($Y$10+Y226)*2/A226*12)</f>
        <v/>
      </c>
      <c r="AH226" s="40" t="str">
        <f>IF(A226&gt;$D$6,"",SUM($AF$10:AF226)/($Y$10+Y226)*2/A226*12)</f>
        <v/>
      </c>
      <c r="AI226" s="32">
        <f t="shared" si="102"/>
        <v>0</v>
      </c>
      <c r="AQ226" s="32">
        <f>SUM(AB$10:AB226)</f>
        <v>840418.74910909391</v>
      </c>
      <c r="AR226" s="32">
        <f>SUM(AC$10:AC226)</f>
        <v>-741728.78666842484</v>
      </c>
      <c r="AS226" s="32">
        <f>SUM(AD$10:AD226)</f>
        <v>13860.000000000002</v>
      </c>
      <c r="AT226" s="32">
        <f>SUM(AE$10:AE226)</f>
        <v>176083.75892605007</v>
      </c>
      <c r="AU226" s="32">
        <f>SUM(AF$10:AF226)</f>
        <v>-42000</v>
      </c>
      <c r="AW226" s="32">
        <f t="shared" si="92"/>
        <v>0</v>
      </c>
      <c r="AX226" s="32">
        <f t="shared" si="92"/>
        <v>0</v>
      </c>
      <c r="AY226" s="32">
        <f t="shared" si="92"/>
        <v>0</v>
      </c>
      <c r="AZ226" s="32">
        <f t="shared" si="92"/>
        <v>0</v>
      </c>
      <c r="BA226" s="32">
        <f t="shared" si="92"/>
        <v>42000</v>
      </c>
      <c r="BB226" s="32">
        <f t="shared" si="81"/>
        <v>0</v>
      </c>
      <c r="BC226" s="32"/>
    </row>
    <row r="227" spans="1:55" x14ac:dyDescent="0.25">
      <c r="A227" s="29">
        <v>217</v>
      </c>
      <c r="B227" s="32">
        <f t="shared" si="88"/>
        <v>0</v>
      </c>
      <c r="C227" s="32">
        <f t="shared" si="103"/>
        <v>0</v>
      </c>
      <c r="D227" s="32">
        <f t="shared" si="104"/>
        <v>0</v>
      </c>
      <c r="E227" s="32"/>
      <c r="F227" s="32">
        <f t="shared" si="89"/>
        <v>0</v>
      </c>
      <c r="G227" s="32"/>
      <c r="H227" s="32"/>
      <c r="I227" s="32"/>
      <c r="J227" s="32"/>
      <c r="K227" s="32"/>
      <c r="L227" s="32">
        <f t="shared" si="82"/>
        <v>0</v>
      </c>
      <c r="M227" s="32">
        <f t="shared" si="83"/>
        <v>0</v>
      </c>
      <c r="N227" s="80">
        <v>50802</v>
      </c>
      <c r="O227" s="39">
        <f t="shared" si="84"/>
        <v>0</v>
      </c>
      <c r="P227" s="39">
        <f t="shared" si="80"/>
        <v>0.03</v>
      </c>
      <c r="Q227" s="39">
        <f t="shared" si="90"/>
        <v>0</v>
      </c>
      <c r="R227" s="39">
        <f t="shared" si="93"/>
        <v>0</v>
      </c>
      <c r="S227" s="39">
        <f t="shared" si="99"/>
        <v>0</v>
      </c>
      <c r="T227" s="39">
        <f t="shared" si="97"/>
        <v>0</v>
      </c>
      <c r="U227" s="39">
        <f t="shared" si="100"/>
        <v>0.03</v>
      </c>
      <c r="V227" s="12"/>
      <c r="W227" s="32">
        <f t="shared" si="94"/>
        <v>0</v>
      </c>
      <c r="X227" s="32">
        <f t="shared" si="85"/>
        <v>42000</v>
      </c>
      <c r="Y227" s="32">
        <f t="shared" si="86"/>
        <v>42000</v>
      </c>
      <c r="Z227" s="32">
        <f t="shared" si="87"/>
        <v>42000</v>
      </c>
      <c r="AB227" s="32">
        <f t="shared" si="98"/>
        <v>0</v>
      </c>
      <c r="AC227" s="32">
        <f t="shared" si="91"/>
        <v>0</v>
      </c>
      <c r="AD227" s="32">
        <f t="shared" si="95"/>
        <v>0</v>
      </c>
      <c r="AE227" s="59">
        <f t="shared" si="96"/>
        <v>0</v>
      </c>
      <c r="AF227" s="32">
        <f t="shared" si="101"/>
        <v>0</v>
      </c>
      <c r="AG227" s="40" t="str">
        <f>IF(A227&gt;$D$6,"",SUM($AB$10:AE227)/($Y$10+Y227)*2/A227*12)</f>
        <v/>
      </c>
      <c r="AH227" s="40" t="str">
        <f>IF(A227&gt;$D$6,"",SUM($AF$10:AF227)/($Y$10+Y227)*2/A227*12)</f>
        <v/>
      </c>
      <c r="AI227" s="32">
        <f t="shared" si="102"/>
        <v>0</v>
      </c>
      <c r="AQ227" s="32">
        <f>SUM(AB$10:AB227)</f>
        <v>840418.74910909391</v>
      </c>
      <c r="AR227" s="32">
        <f>SUM(AC$10:AC227)</f>
        <v>-741728.78666842484</v>
      </c>
      <c r="AS227" s="32">
        <f>SUM(AD$10:AD227)</f>
        <v>13860.000000000002</v>
      </c>
      <c r="AT227" s="32">
        <f>SUM(AE$10:AE227)</f>
        <v>176083.75892605007</v>
      </c>
      <c r="AU227" s="32">
        <f>SUM(AF$10:AF227)</f>
        <v>-42000</v>
      </c>
      <c r="AW227" s="32">
        <f t="shared" si="92"/>
        <v>0</v>
      </c>
      <c r="AX227" s="32">
        <f t="shared" si="92"/>
        <v>0</v>
      </c>
      <c r="AY227" s="32">
        <f t="shared" si="92"/>
        <v>0</v>
      </c>
      <c r="AZ227" s="32">
        <f t="shared" si="92"/>
        <v>0</v>
      </c>
      <c r="BA227" s="32">
        <f t="shared" si="92"/>
        <v>42000</v>
      </c>
      <c r="BB227" s="32">
        <f t="shared" si="81"/>
        <v>0</v>
      </c>
      <c r="BC227" s="32"/>
    </row>
    <row r="228" spans="1:55" x14ac:dyDescent="0.25">
      <c r="A228" s="29">
        <v>218</v>
      </c>
      <c r="B228" s="32">
        <f t="shared" si="88"/>
        <v>0</v>
      </c>
      <c r="C228" s="32">
        <f t="shared" si="103"/>
        <v>0</v>
      </c>
      <c r="D228" s="32">
        <f t="shared" si="104"/>
        <v>0</v>
      </c>
      <c r="E228" s="32"/>
      <c r="F228" s="32">
        <f t="shared" si="89"/>
        <v>0</v>
      </c>
      <c r="G228" s="32"/>
      <c r="H228" s="32"/>
      <c r="I228" s="32"/>
      <c r="J228" s="32"/>
      <c r="K228" s="32"/>
      <c r="L228" s="32">
        <f t="shared" si="82"/>
        <v>0</v>
      </c>
      <c r="M228" s="32">
        <f t="shared" si="83"/>
        <v>0</v>
      </c>
      <c r="N228" s="80">
        <v>50830</v>
      </c>
      <c r="O228" s="39">
        <f t="shared" si="84"/>
        <v>0</v>
      </c>
      <c r="P228" s="39">
        <f t="shared" si="80"/>
        <v>0.03</v>
      </c>
      <c r="Q228" s="39">
        <f t="shared" si="90"/>
        <v>0</v>
      </c>
      <c r="R228" s="39">
        <f t="shared" si="93"/>
        <v>0</v>
      </c>
      <c r="S228" s="39">
        <f t="shared" si="99"/>
        <v>0</v>
      </c>
      <c r="T228" s="39">
        <f t="shared" si="97"/>
        <v>0</v>
      </c>
      <c r="U228" s="39">
        <f t="shared" si="100"/>
        <v>0.03</v>
      </c>
      <c r="V228" s="12"/>
      <c r="W228" s="32">
        <f t="shared" si="94"/>
        <v>0</v>
      </c>
      <c r="X228" s="32">
        <f t="shared" si="85"/>
        <v>42000</v>
      </c>
      <c r="Y228" s="32">
        <f t="shared" si="86"/>
        <v>42000</v>
      </c>
      <c r="Z228" s="32">
        <f t="shared" si="87"/>
        <v>42000</v>
      </c>
      <c r="AB228" s="32">
        <f t="shared" si="98"/>
        <v>0</v>
      </c>
      <c r="AC228" s="32">
        <f t="shared" si="91"/>
        <v>0</v>
      </c>
      <c r="AD228" s="32">
        <f t="shared" si="95"/>
        <v>0</v>
      </c>
      <c r="AE228" s="59">
        <f t="shared" si="96"/>
        <v>0</v>
      </c>
      <c r="AF228" s="32">
        <f t="shared" si="101"/>
        <v>0</v>
      </c>
      <c r="AG228" s="40" t="str">
        <f>IF(A228&gt;$D$6,"",SUM($AB$10:AE228)/($Y$10+Y228)*2/A228*12)</f>
        <v/>
      </c>
      <c r="AH228" s="40" t="str">
        <f>IF(A228&gt;$D$6,"",SUM($AF$10:AF228)/($Y$10+Y228)*2/A228*12)</f>
        <v/>
      </c>
      <c r="AI228" s="32">
        <f t="shared" si="102"/>
        <v>0</v>
      </c>
      <c r="AQ228" s="32">
        <f>SUM(AB$10:AB228)</f>
        <v>840418.74910909391</v>
      </c>
      <c r="AR228" s="32">
        <f>SUM(AC$10:AC228)</f>
        <v>-741728.78666842484</v>
      </c>
      <c r="AS228" s="32">
        <f>SUM(AD$10:AD228)</f>
        <v>13860.000000000002</v>
      </c>
      <c r="AT228" s="32">
        <f>SUM(AE$10:AE228)</f>
        <v>176083.75892605007</v>
      </c>
      <c r="AU228" s="32">
        <f>SUM(AF$10:AF228)</f>
        <v>-42000</v>
      </c>
      <c r="AW228" s="32">
        <f t="shared" si="92"/>
        <v>0</v>
      </c>
      <c r="AX228" s="32">
        <f t="shared" si="92"/>
        <v>0</v>
      </c>
      <c r="AY228" s="32">
        <f t="shared" si="92"/>
        <v>0</v>
      </c>
      <c r="AZ228" s="32">
        <f t="shared" si="92"/>
        <v>0</v>
      </c>
      <c r="BA228" s="32">
        <f t="shared" si="92"/>
        <v>42000</v>
      </c>
      <c r="BB228" s="32">
        <f t="shared" si="81"/>
        <v>0</v>
      </c>
      <c r="BC228" s="32"/>
    </row>
    <row r="229" spans="1:55" x14ac:dyDescent="0.25">
      <c r="A229" s="29">
        <v>219</v>
      </c>
      <c r="B229" s="32">
        <f t="shared" si="88"/>
        <v>0</v>
      </c>
      <c r="C229" s="32">
        <f t="shared" si="103"/>
        <v>0</v>
      </c>
      <c r="D229" s="32">
        <f t="shared" si="104"/>
        <v>0</v>
      </c>
      <c r="E229" s="32"/>
      <c r="F229" s="32">
        <f t="shared" si="89"/>
        <v>0</v>
      </c>
      <c r="G229" s="32"/>
      <c r="H229" s="32"/>
      <c r="I229" s="32"/>
      <c r="J229" s="32"/>
      <c r="K229" s="32"/>
      <c r="L229" s="32">
        <f t="shared" si="82"/>
        <v>0</v>
      </c>
      <c r="M229" s="32">
        <f t="shared" si="83"/>
        <v>0</v>
      </c>
      <c r="N229" s="80">
        <v>50861</v>
      </c>
      <c r="O229" s="39">
        <f t="shared" si="84"/>
        <v>0</v>
      </c>
      <c r="P229" s="39">
        <f t="shared" si="80"/>
        <v>0.03</v>
      </c>
      <c r="Q229" s="39">
        <f t="shared" si="90"/>
        <v>0</v>
      </c>
      <c r="R229" s="39">
        <f t="shared" si="93"/>
        <v>0</v>
      </c>
      <c r="S229" s="39">
        <f t="shared" si="99"/>
        <v>0</v>
      </c>
      <c r="T229" s="39">
        <f t="shared" si="97"/>
        <v>0</v>
      </c>
      <c r="U229" s="39">
        <f t="shared" si="100"/>
        <v>0.03</v>
      </c>
      <c r="V229" s="12"/>
      <c r="W229" s="32">
        <f t="shared" si="94"/>
        <v>0</v>
      </c>
      <c r="X229" s="32">
        <f t="shared" si="85"/>
        <v>42000</v>
      </c>
      <c r="Y229" s="32">
        <f t="shared" si="86"/>
        <v>42000</v>
      </c>
      <c r="Z229" s="32">
        <f t="shared" si="87"/>
        <v>42000</v>
      </c>
      <c r="AB229" s="32">
        <f t="shared" si="98"/>
        <v>0</v>
      </c>
      <c r="AC229" s="32">
        <f t="shared" si="91"/>
        <v>0</v>
      </c>
      <c r="AD229" s="32">
        <f t="shared" si="95"/>
        <v>0</v>
      </c>
      <c r="AE229" s="59">
        <f t="shared" si="96"/>
        <v>0</v>
      </c>
      <c r="AF229" s="32">
        <f t="shared" si="101"/>
        <v>0</v>
      </c>
      <c r="AG229" s="40" t="str">
        <f>IF(A229&gt;$D$6,"",SUM($AB$10:AE229)/($Y$10+Y229)*2/A229*12)</f>
        <v/>
      </c>
      <c r="AH229" s="40" t="str">
        <f>IF(A229&gt;$D$6,"",SUM($AF$10:AF229)/($Y$10+Y229)*2/A229*12)</f>
        <v/>
      </c>
      <c r="AI229" s="32">
        <f t="shared" si="102"/>
        <v>0</v>
      </c>
      <c r="AQ229" s="32">
        <f>SUM(AB$10:AB229)</f>
        <v>840418.74910909391</v>
      </c>
      <c r="AR229" s="32">
        <f>SUM(AC$10:AC229)</f>
        <v>-741728.78666842484</v>
      </c>
      <c r="AS229" s="32">
        <f>SUM(AD$10:AD229)</f>
        <v>13860.000000000002</v>
      </c>
      <c r="AT229" s="32">
        <f>SUM(AE$10:AE229)</f>
        <v>176083.75892605007</v>
      </c>
      <c r="AU229" s="32">
        <f>SUM(AF$10:AF229)</f>
        <v>-42000</v>
      </c>
      <c r="AW229" s="32">
        <f t="shared" si="92"/>
        <v>0</v>
      </c>
      <c r="AX229" s="32">
        <f t="shared" si="92"/>
        <v>0</v>
      </c>
      <c r="AY229" s="32">
        <f t="shared" si="92"/>
        <v>0</v>
      </c>
      <c r="AZ229" s="32">
        <f t="shared" si="92"/>
        <v>0</v>
      </c>
      <c r="BA229" s="32">
        <f t="shared" si="92"/>
        <v>42000</v>
      </c>
      <c r="BB229" s="32">
        <f t="shared" si="81"/>
        <v>0</v>
      </c>
      <c r="BC229" s="32"/>
    </row>
    <row r="230" spans="1:55" x14ac:dyDescent="0.25">
      <c r="A230" s="29">
        <v>220</v>
      </c>
      <c r="B230" s="32">
        <f t="shared" si="88"/>
        <v>0</v>
      </c>
      <c r="C230" s="32">
        <f t="shared" si="103"/>
        <v>0</v>
      </c>
      <c r="D230" s="32">
        <f t="shared" si="104"/>
        <v>0</v>
      </c>
      <c r="E230" s="32"/>
      <c r="F230" s="32">
        <f t="shared" si="89"/>
        <v>0</v>
      </c>
      <c r="G230" s="32"/>
      <c r="H230" s="32"/>
      <c r="I230" s="32"/>
      <c r="J230" s="32"/>
      <c r="K230" s="32"/>
      <c r="L230" s="32">
        <f t="shared" si="82"/>
        <v>0</v>
      </c>
      <c r="M230" s="32">
        <f t="shared" si="83"/>
        <v>0</v>
      </c>
      <c r="N230" s="80">
        <v>50891</v>
      </c>
      <c r="O230" s="39">
        <f t="shared" si="84"/>
        <v>0</v>
      </c>
      <c r="P230" s="39">
        <f t="shared" si="80"/>
        <v>0.03</v>
      </c>
      <c r="Q230" s="39">
        <f t="shared" si="90"/>
        <v>0</v>
      </c>
      <c r="R230" s="39">
        <f t="shared" si="93"/>
        <v>0</v>
      </c>
      <c r="S230" s="39">
        <f t="shared" si="99"/>
        <v>0</v>
      </c>
      <c r="T230" s="39">
        <f t="shared" si="97"/>
        <v>0</v>
      </c>
      <c r="U230" s="39">
        <f t="shared" si="100"/>
        <v>0.03</v>
      </c>
      <c r="V230" s="12"/>
      <c r="W230" s="32">
        <f t="shared" si="94"/>
        <v>0</v>
      </c>
      <c r="X230" s="32">
        <f t="shared" si="85"/>
        <v>42000</v>
      </c>
      <c r="Y230" s="32">
        <f t="shared" si="86"/>
        <v>42000</v>
      </c>
      <c r="Z230" s="32">
        <f t="shared" si="87"/>
        <v>42000</v>
      </c>
      <c r="AB230" s="32">
        <f t="shared" si="98"/>
        <v>0</v>
      </c>
      <c r="AC230" s="32">
        <f t="shared" si="91"/>
        <v>0</v>
      </c>
      <c r="AD230" s="32">
        <f t="shared" si="95"/>
        <v>0</v>
      </c>
      <c r="AE230" s="59">
        <f t="shared" si="96"/>
        <v>0</v>
      </c>
      <c r="AF230" s="32">
        <f t="shared" si="101"/>
        <v>0</v>
      </c>
      <c r="AG230" s="40" t="str">
        <f>IF(A230&gt;$D$6,"",SUM($AB$10:AE230)/($Y$10+Y230)*2/A230*12)</f>
        <v/>
      </c>
      <c r="AH230" s="40" t="str">
        <f>IF(A230&gt;$D$6,"",SUM($AF$10:AF230)/($Y$10+Y230)*2/A230*12)</f>
        <v/>
      </c>
      <c r="AI230" s="32">
        <f t="shared" si="102"/>
        <v>0</v>
      </c>
      <c r="AQ230" s="32">
        <f>SUM(AB$10:AB230)</f>
        <v>840418.74910909391</v>
      </c>
      <c r="AR230" s="32">
        <f>SUM(AC$10:AC230)</f>
        <v>-741728.78666842484</v>
      </c>
      <c r="AS230" s="32">
        <f>SUM(AD$10:AD230)</f>
        <v>13860.000000000002</v>
      </c>
      <c r="AT230" s="32">
        <f>SUM(AE$10:AE230)</f>
        <v>176083.75892605007</v>
      </c>
      <c r="AU230" s="32">
        <f>SUM(AF$10:AF230)</f>
        <v>-42000</v>
      </c>
      <c r="AW230" s="32">
        <f t="shared" si="92"/>
        <v>0</v>
      </c>
      <c r="AX230" s="32">
        <f t="shared" si="92"/>
        <v>0</v>
      </c>
      <c r="AY230" s="32">
        <f t="shared" si="92"/>
        <v>0</v>
      </c>
      <c r="AZ230" s="32">
        <f t="shared" si="92"/>
        <v>0</v>
      </c>
      <c r="BA230" s="32">
        <f t="shared" si="92"/>
        <v>42000</v>
      </c>
      <c r="BB230" s="32">
        <f t="shared" si="81"/>
        <v>0</v>
      </c>
      <c r="BC230" s="32"/>
    </row>
    <row r="231" spans="1:55" x14ac:dyDescent="0.25">
      <c r="A231" s="29">
        <v>221</v>
      </c>
      <c r="B231" s="32">
        <f t="shared" si="88"/>
        <v>0</v>
      </c>
      <c r="C231" s="32">
        <f t="shared" si="103"/>
        <v>0</v>
      </c>
      <c r="D231" s="32">
        <f t="shared" si="104"/>
        <v>0</v>
      </c>
      <c r="E231" s="32"/>
      <c r="F231" s="32">
        <f t="shared" si="89"/>
        <v>0</v>
      </c>
      <c r="G231" s="32"/>
      <c r="H231" s="32"/>
      <c r="I231" s="32"/>
      <c r="J231" s="32"/>
      <c r="K231" s="32"/>
      <c r="L231" s="32">
        <f t="shared" si="82"/>
        <v>0</v>
      </c>
      <c r="M231" s="32">
        <f t="shared" si="83"/>
        <v>0</v>
      </c>
      <c r="N231" s="80">
        <v>50922</v>
      </c>
      <c r="O231" s="39">
        <f t="shared" si="84"/>
        <v>0</v>
      </c>
      <c r="P231" s="39">
        <f t="shared" si="80"/>
        <v>0.03</v>
      </c>
      <c r="Q231" s="39">
        <f t="shared" si="90"/>
        <v>0</v>
      </c>
      <c r="R231" s="39">
        <f t="shared" si="93"/>
        <v>0</v>
      </c>
      <c r="S231" s="39">
        <f t="shared" si="99"/>
        <v>0</v>
      </c>
      <c r="T231" s="39">
        <f t="shared" si="97"/>
        <v>0</v>
      </c>
      <c r="U231" s="39">
        <f t="shared" si="100"/>
        <v>0.03</v>
      </c>
      <c r="V231" s="12"/>
      <c r="W231" s="32">
        <f t="shared" si="94"/>
        <v>0</v>
      </c>
      <c r="X231" s="32">
        <f t="shared" si="85"/>
        <v>42000</v>
      </c>
      <c r="Y231" s="32">
        <f t="shared" si="86"/>
        <v>42000</v>
      </c>
      <c r="Z231" s="32">
        <f t="shared" si="87"/>
        <v>42000</v>
      </c>
      <c r="AB231" s="32">
        <f t="shared" si="98"/>
        <v>0</v>
      </c>
      <c r="AC231" s="32">
        <f t="shared" si="91"/>
        <v>0</v>
      </c>
      <c r="AD231" s="32">
        <f t="shared" si="95"/>
        <v>0</v>
      </c>
      <c r="AE231" s="59">
        <f t="shared" si="96"/>
        <v>0</v>
      </c>
      <c r="AF231" s="32">
        <f t="shared" si="101"/>
        <v>0</v>
      </c>
      <c r="AG231" s="40" t="str">
        <f>IF(A231&gt;$D$6,"",SUM($AB$10:AE231)/($Y$10+Y231)*2/A231*12)</f>
        <v/>
      </c>
      <c r="AH231" s="40" t="str">
        <f>IF(A231&gt;$D$6,"",SUM($AF$10:AF231)/($Y$10+Y231)*2/A231*12)</f>
        <v/>
      </c>
      <c r="AI231" s="32">
        <f t="shared" si="102"/>
        <v>0</v>
      </c>
      <c r="AQ231" s="32">
        <f>SUM(AB$10:AB231)</f>
        <v>840418.74910909391</v>
      </c>
      <c r="AR231" s="32">
        <f>SUM(AC$10:AC231)</f>
        <v>-741728.78666842484</v>
      </c>
      <c r="AS231" s="32">
        <f>SUM(AD$10:AD231)</f>
        <v>13860.000000000002</v>
      </c>
      <c r="AT231" s="32">
        <f>SUM(AE$10:AE231)</f>
        <v>176083.75892605007</v>
      </c>
      <c r="AU231" s="32">
        <f>SUM(AF$10:AF231)</f>
        <v>-42000</v>
      </c>
      <c r="AW231" s="32">
        <f t="shared" si="92"/>
        <v>0</v>
      </c>
      <c r="AX231" s="32">
        <f t="shared" si="92"/>
        <v>0</v>
      </c>
      <c r="AY231" s="32">
        <f t="shared" si="92"/>
        <v>0</v>
      </c>
      <c r="AZ231" s="32">
        <f t="shared" si="92"/>
        <v>0</v>
      </c>
      <c r="BA231" s="32">
        <f t="shared" si="92"/>
        <v>42000</v>
      </c>
      <c r="BB231" s="32">
        <f t="shared" si="81"/>
        <v>0</v>
      </c>
      <c r="BC231" s="32"/>
    </row>
    <row r="232" spans="1:55" x14ac:dyDescent="0.25">
      <c r="A232" s="29">
        <v>222</v>
      </c>
      <c r="B232" s="32">
        <f t="shared" si="88"/>
        <v>0</v>
      </c>
      <c r="C232" s="32">
        <f t="shared" si="103"/>
        <v>0</v>
      </c>
      <c r="D232" s="32">
        <f t="shared" si="104"/>
        <v>0</v>
      </c>
      <c r="E232" s="32"/>
      <c r="F232" s="32">
        <f t="shared" si="89"/>
        <v>0</v>
      </c>
      <c r="G232" s="32"/>
      <c r="H232" s="32"/>
      <c r="I232" s="32"/>
      <c r="J232" s="32"/>
      <c r="K232" s="32"/>
      <c r="L232" s="32">
        <f t="shared" si="82"/>
        <v>0</v>
      </c>
      <c r="M232" s="32">
        <f t="shared" si="83"/>
        <v>0</v>
      </c>
      <c r="N232" s="80">
        <v>50952</v>
      </c>
      <c r="O232" s="39">
        <f t="shared" si="84"/>
        <v>0</v>
      </c>
      <c r="P232" s="39">
        <f t="shared" si="80"/>
        <v>0.03</v>
      </c>
      <c r="Q232" s="39">
        <f t="shared" si="90"/>
        <v>0</v>
      </c>
      <c r="R232" s="39">
        <f t="shared" si="93"/>
        <v>0</v>
      </c>
      <c r="S232" s="39">
        <f t="shared" si="99"/>
        <v>0</v>
      </c>
      <c r="T232" s="39">
        <f t="shared" si="97"/>
        <v>0</v>
      </c>
      <c r="U232" s="39">
        <f t="shared" si="100"/>
        <v>0.03</v>
      </c>
      <c r="V232" s="12"/>
      <c r="W232" s="32">
        <f t="shared" si="94"/>
        <v>0</v>
      </c>
      <c r="X232" s="32">
        <f t="shared" si="85"/>
        <v>42000</v>
      </c>
      <c r="Y232" s="32">
        <f t="shared" si="86"/>
        <v>42000</v>
      </c>
      <c r="Z232" s="32">
        <f t="shared" si="87"/>
        <v>42000</v>
      </c>
      <c r="AB232" s="32">
        <f t="shared" si="98"/>
        <v>0</v>
      </c>
      <c r="AC232" s="32">
        <f t="shared" si="91"/>
        <v>0</v>
      </c>
      <c r="AD232" s="32">
        <f t="shared" si="95"/>
        <v>0</v>
      </c>
      <c r="AE232" s="59">
        <f t="shared" si="96"/>
        <v>0</v>
      </c>
      <c r="AF232" s="32">
        <f t="shared" si="101"/>
        <v>0</v>
      </c>
      <c r="AG232" s="40" t="str">
        <f>IF(A232&gt;$D$6,"",SUM($AB$10:AE232)/($Y$10+Y232)*2/A232*12)</f>
        <v/>
      </c>
      <c r="AH232" s="40" t="str">
        <f>IF(A232&gt;$D$6,"",SUM($AF$10:AF232)/($Y$10+Y232)*2/A232*12)</f>
        <v/>
      </c>
      <c r="AI232" s="32">
        <f t="shared" si="102"/>
        <v>0</v>
      </c>
      <c r="AQ232" s="32">
        <f>SUM(AB$10:AB232)</f>
        <v>840418.74910909391</v>
      </c>
      <c r="AR232" s="32">
        <f>SUM(AC$10:AC232)</f>
        <v>-741728.78666842484</v>
      </c>
      <c r="AS232" s="32">
        <f>SUM(AD$10:AD232)</f>
        <v>13860.000000000002</v>
      </c>
      <c r="AT232" s="32">
        <f>SUM(AE$10:AE232)</f>
        <v>176083.75892605007</v>
      </c>
      <c r="AU232" s="32">
        <f>SUM(AF$10:AF232)</f>
        <v>-42000</v>
      </c>
      <c r="AW232" s="32">
        <f t="shared" si="92"/>
        <v>0</v>
      </c>
      <c r="AX232" s="32">
        <f t="shared" si="92"/>
        <v>0</v>
      </c>
      <c r="AY232" s="32">
        <f t="shared" si="92"/>
        <v>0</v>
      </c>
      <c r="AZ232" s="32">
        <f t="shared" si="92"/>
        <v>0</v>
      </c>
      <c r="BA232" s="32">
        <f t="shared" si="92"/>
        <v>42000</v>
      </c>
      <c r="BB232" s="32">
        <f t="shared" si="81"/>
        <v>0</v>
      </c>
      <c r="BC232" s="32"/>
    </row>
    <row r="233" spans="1:55" x14ac:dyDescent="0.25">
      <c r="A233" s="29">
        <v>223</v>
      </c>
      <c r="B233" s="32">
        <f t="shared" si="88"/>
        <v>0</v>
      </c>
      <c r="C233" s="32">
        <f t="shared" si="103"/>
        <v>0</v>
      </c>
      <c r="D233" s="32">
        <f t="shared" si="104"/>
        <v>0</v>
      </c>
      <c r="E233" s="32"/>
      <c r="F233" s="32">
        <f t="shared" si="89"/>
        <v>0</v>
      </c>
      <c r="G233" s="32"/>
      <c r="H233" s="32"/>
      <c r="I233" s="32"/>
      <c r="J233" s="32"/>
      <c r="K233" s="32"/>
      <c r="L233" s="32">
        <f t="shared" si="82"/>
        <v>0</v>
      </c>
      <c r="M233" s="32">
        <f t="shared" si="83"/>
        <v>0</v>
      </c>
      <c r="N233" s="80">
        <v>50983</v>
      </c>
      <c r="O233" s="39">
        <f t="shared" si="84"/>
        <v>0</v>
      </c>
      <c r="P233" s="39">
        <f t="shared" si="80"/>
        <v>0.03</v>
      </c>
      <c r="Q233" s="39">
        <f t="shared" si="90"/>
        <v>0</v>
      </c>
      <c r="R233" s="39">
        <f t="shared" si="93"/>
        <v>0</v>
      </c>
      <c r="S233" s="39">
        <f t="shared" si="99"/>
        <v>0</v>
      </c>
      <c r="T233" s="39">
        <f t="shared" si="97"/>
        <v>0</v>
      </c>
      <c r="U233" s="39">
        <f t="shared" si="100"/>
        <v>0.03</v>
      </c>
      <c r="V233" s="12"/>
      <c r="W233" s="32">
        <f t="shared" si="94"/>
        <v>0</v>
      </c>
      <c r="X233" s="32">
        <f t="shared" si="85"/>
        <v>42000</v>
      </c>
      <c r="Y233" s="32">
        <f t="shared" si="86"/>
        <v>42000</v>
      </c>
      <c r="Z233" s="32">
        <f t="shared" si="87"/>
        <v>42000</v>
      </c>
      <c r="AB233" s="32">
        <f t="shared" si="98"/>
        <v>0</v>
      </c>
      <c r="AC233" s="32">
        <f t="shared" si="91"/>
        <v>0</v>
      </c>
      <c r="AD233" s="32">
        <f t="shared" si="95"/>
        <v>0</v>
      </c>
      <c r="AE233" s="59">
        <f t="shared" si="96"/>
        <v>0</v>
      </c>
      <c r="AF233" s="32">
        <f t="shared" si="101"/>
        <v>0</v>
      </c>
      <c r="AG233" s="40" t="str">
        <f>IF(A233&gt;$D$6,"",SUM($AB$10:AE233)/($Y$10+Y233)*2/A233*12)</f>
        <v/>
      </c>
      <c r="AH233" s="40" t="str">
        <f>IF(A233&gt;$D$6,"",SUM($AF$10:AF233)/($Y$10+Y233)*2/A233*12)</f>
        <v/>
      </c>
      <c r="AI233" s="32">
        <f t="shared" si="102"/>
        <v>0</v>
      </c>
      <c r="AQ233" s="32">
        <f>SUM(AB$10:AB233)</f>
        <v>840418.74910909391</v>
      </c>
      <c r="AR233" s="32">
        <f>SUM(AC$10:AC233)</f>
        <v>-741728.78666842484</v>
      </c>
      <c r="AS233" s="32">
        <f>SUM(AD$10:AD233)</f>
        <v>13860.000000000002</v>
      </c>
      <c r="AT233" s="32">
        <f>SUM(AE$10:AE233)</f>
        <v>176083.75892605007</v>
      </c>
      <c r="AU233" s="32">
        <f>SUM(AF$10:AF233)</f>
        <v>-42000</v>
      </c>
      <c r="AW233" s="32">
        <f t="shared" si="92"/>
        <v>0</v>
      </c>
      <c r="AX233" s="32">
        <f t="shared" si="92"/>
        <v>0</v>
      </c>
      <c r="AY233" s="32">
        <f t="shared" si="92"/>
        <v>0</v>
      </c>
      <c r="AZ233" s="32">
        <f t="shared" si="92"/>
        <v>0</v>
      </c>
      <c r="BA233" s="32">
        <f t="shared" si="92"/>
        <v>42000</v>
      </c>
      <c r="BB233" s="32">
        <f t="shared" si="81"/>
        <v>0</v>
      </c>
      <c r="BC233" s="32"/>
    </row>
    <row r="234" spans="1:55" x14ac:dyDescent="0.25">
      <c r="A234" s="29">
        <v>224</v>
      </c>
      <c r="B234" s="32">
        <f t="shared" si="88"/>
        <v>0</v>
      </c>
      <c r="C234" s="32">
        <f t="shared" si="103"/>
        <v>0</v>
      </c>
      <c r="D234" s="32">
        <f t="shared" si="104"/>
        <v>0</v>
      </c>
      <c r="E234" s="32"/>
      <c r="F234" s="32">
        <f t="shared" si="89"/>
        <v>0</v>
      </c>
      <c r="G234" s="32"/>
      <c r="H234" s="32"/>
      <c r="I234" s="32"/>
      <c r="J234" s="32"/>
      <c r="K234" s="32"/>
      <c r="L234" s="32">
        <f t="shared" si="82"/>
        <v>0</v>
      </c>
      <c r="M234" s="32">
        <f t="shared" si="83"/>
        <v>0</v>
      </c>
      <c r="N234" s="80">
        <v>51014</v>
      </c>
      <c r="O234" s="39">
        <f t="shared" si="84"/>
        <v>0</v>
      </c>
      <c r="P234" s="39">
        <f t="shared" ref="P234:P250" si="105">SUM(Q234:U234)</f>
        <v>0.03</v>
      </c>
      <c r="Q234" s="39">
        <f t="shared" si="90"/>
        <v>0</v>
      </c>
      <c r="R234" s="39">
        <f t="shared" si="93"/>
        <v>0</v>
      </c>
      <c r="S234" s="39">
        <f t="shared" si="99"/>
        <v>0</v>
      </c>
      <c r="T234" s="39">
        <f t="shared" si="97"/>
        <v>0</v>
      </c>
      <c r="U234" s="39">
        <f t="shared" si="100"/>
        <v>0.03</v>
      </c>
      <c r="V234" s="12"/>
      <c r="W234" s="32">
        <f t="shared" si="94"/>
        <v>0</v>
      </c>
      <c r="X234" s="32">
        <f t="shared" si="85"/>
        <v>42000</v>
      </c>
      <c r="Y234" s="32">
        <f t="shared" si="86"/>
        <v>42000</v>
      </c>
      <c r="Z234" s="32">
        <f t="shared" si="87"/>
        <v>42000</v>
      </c>
      <c r="AB234" s="32">
        <f t="shared" si="98"/>
        <v>0</v>
      </c>
      <c r="AC234" s="32">
        <f t="shared" si="91"/>
        <v>0</v>
      </c>
      <c r="AD234" s="32">
        <f t="shared" si="95"/>
        <v>0</v>
      </c>
      <c r="AE234" s="59">
        <f t="shared" si="96"/>
        <v>0</v>
      </c>
      <c r="AF234" s="32">
        <f t="shared" si="101"/>
        <v>0</v>
      </c>
      <c r="AG234" s="40" t="str">
        <f>IF(A234&gt;$D$6,"",SUM($AB$10:AE234)/($Y$10+Y234)*2/A234*12)</f>
        <v/>
      </c>
      <c r="AH234" s="40" t="str">
        <f>IF(A234&gt;$D$6,"",SUM($AF$10:AF234)/($Y$10+Y234)*2/A234*12)</f>
        <v/>
      </c>
      <c r="AI234" s="32">
        <f t="shared" si="102"/>
        <v>0</v>
      </c>
      <c r="AQ234" s="32">
        <f>SUM(AB$10:AB234)</f>
        <v>840418.74910909391</v>
      </c>
      <c r="AR234" s="32">
        <f>SUM(AC$10:AC234)</f>
        <v>-741728.78666842484</v>
      </c>
      <c r="AS234" s="32">
        <f>SUM(AD$10:AD234)</f>
        <v>13860.000000000002</v>
      </c>
      <c r="AT234" s="32">
        <f>SUM(AE$10:AE234)</f>
        <v>176083.75892605007</v>
      </c>
      <c r="AU234" s="32">
        <f>SUM(AF$10:AF234)</f>
        <v>-42000</v>
      </c>
      <c r="AW234" s="32">
        <f t="shared" si="92"/>
        <v>0</v>
      </c>
      <c r="AX234" s="32">
        <f t="shared" si="92"/>
        <v>0</v>
      </c>
      <c r="AY234" s="32">
        <f t="shared" si="92"/>
        <v>0</v>
      </c>
      <c r="AZ234" s="32">
        <f t="shared" si="92"/>
        <v>0</v>
      </c>
      <c r="BA234" s="32">
        <f t="shared" si="92"/>
        <v>42000</v>
      </c>
      <c r="BB234" s="32">
        <f t="shared" ref="BB234:BB250" si="106">MAX(SUM(D234:G234)-AB234-AD234-AE234,0)</f>
        <v>0</v>
      </c>
      <c r="BC234" s="32"/>
    </row>
    <row r="235" spans="1:55" x14ac:dyDescent="0.25">
      <c r="A235" s="29">
        <v>225</v>
      </c>
      <c r="B235" s="32">
        <f t="shared" si="88"/>
        <v>0</v>
      </c>
      <c r="C235" s="32">
        <f t="shared" si="103"/>
        <v>0</v>
      </c>
      <c r="D235" s="32">
        <f t="shared" si="104"/>
        <v>0</v>
      </c>
      <c r="E235" s="32"/>
      <c r="F235" s="32">
        <f t="shared" si="89"/>
        <v>0</v>
      </c>
      <c r="G235" s="32"/>
      <c r="H235" s="32"/>
      <c r="I235" s="32"/>
      <c r="J235" s="32"/>
      <c r="K235" s="32"/>
      <c r="L235" s="32">
        <f t="shared" si="82"/>
        <v>0</v>
      </c>
      <c r="M235" s="32">
        <f t="shared" si="83"/>
        <v>0</v>
      </c>
      <c r="N235" s="80">
        <v>51044</v>
      </c>
      <c r="O235" s="39">
        <f t="shared" si="84"/>
        <v>0</v>
      </c>
      <c r="P235" s="39">
        <f t="shared" si="105"/>
        <v>0.03</v>
      </c>
      <c r="Q235" s="39">
        <f t="shared" si="90"/>
        <v>0</v>
      </c>
      <c r="R235" s="39">
        <f t="shared" si="93"/>
        <v>0</v>
      </c>
      <c r="S235" s="39">
        <f t="shared" si="99"/>
        <v>0</v>
      </c>
      <c r="T235" s="39">
        <f t="shared" si="97"/>
        <v>0</v>
      </c>
      <c r="U235" s="39">
        <f t="shared" si="100"/>
        <v>0.03</v>
      </c>
      <c r="V235" s="12"/>
      <c r="W235" s="32">
        <f t="shared" si="94"/>
        <v>0</v>
      </c>
      <c r="X235" s="32">
        <f t="shared" si="85"/>
        <v>42000</v>
      </c>
      <c r="Y235" s="32">
        <f t="shared" si="86"/>
        <v>42000</v>
      </c>
      <c r="Z235" s="32">
        <f t="shared" si="87"/>
        <v>42000</v>
      </c>
      <c r="AB235" s="32">
        <f t="shared" si="98"/>
        <v>0</v>
      </c>
      <c r="AC235" s="32">
        <f t="shared" si="91"/>
        <v>0</v>
      </c>
      <c r="AD235" s="32">
        <f t="shared" si="95"/>
        <v>0</v>
      </c>
      <c r="AE235" s="59">
        <f t="shared" si="96"/>
        <v>0</v>
      </c>
      <c r="AF235" s="32">
        <f t="shared" si="101"/>
        <v>0</v>
      </c>
      <c r="AG235" s="40" t="str">
        <f>IF(A235&gt;$D$6,"",SUM($AB$10:AE235)/($Y$10+Y235)*2/A235*12)</f>
        <v/>
      </c>
      <c r="AH235" s="40" t="str">
        <f>IF(A235&gt;$D$6,"",SUM($AF$10:AF235)/($Y$10+Y235)*2/A235*12)</f>
        <v/>
      </c>
      <c r="AI235" s="32">
        <f t="shared" si="102"/>
        <v>0</v>
      </c>
      <c r="AQ235" s="32">
        <f>SUM(AB$10:AB235)</f>
        <v>840418.74910909391</v>
      </c>
      <c r="AR235" s="32">
        <f>SUM(AC$10:AC235)</f>
        <v>-741728.78666842484</v>
      </c>
      <c r="AS235" s="32">
        <f>SUM(AD$10:AD235)</f>
        <v>13860.000000000002</v>
      </c>
      <c r="AT235" s="32">
        <f>SUM(AE$10:AE235)</f>
        <v>176083.75892605007</v>
      </c>
      <c r="AU235" s="32">
        <f>SUM(AF$10:AF235)</f>
        <v>-42000</v>
      </c>
      <c r="AW235" s="32">
        <f t="shared" si="92"/>
        <v>0</v>
      </c>
      <c r="AX235" s="32">
        <f t="shared" si="92"/>
        <v>0</v>
      </c>
      <c r="AY235" s="32">
        <f t="shared" si="92"/>
        <v>0</v>
      </c>
      <c r="AZ235" s="32">
        <f t="shared" si="92"/>
        <v>0</v>
      </c>
      <c r="BA235" s="32">
        <f t="shared" si="92"/>
        <v>42000</v>
      </c>
      <c r="BB235" s="32">
        <f t="shared" si="106"/>
        <v>0</v>
      </c>
      <c r="BC235" s="32"/>
    </row>
    <row r="236" spans="1:55" x14ac:dyDescent="0.25">
      <c r="A236" s="29">
        <v>226</v>
      </c>
      <c r="B236" s="32">
        <f t="shared" si="88"/>
        <v>0</v>
      </c>
      <c r="C236" s="32">
        <f t="shared" si="103"/>
        <v>0</v>
      </c>
      <c r="D236" s="32">
        <f t="shared" si="104"/>
        <v>0</v>
      </c>
      <c r="E236" s="32"/>
      <c r="F236" s="32">
        <f t="shared" si="89"/>
        <v>0</v>
      </c>
      <c r="G236" s="32"/>
      <c r="H236" s="32"/>
      <c r="I236" s="32"/>
      <c r="J236" s="32"/>
      <c r="K236" s="32"/>
      <c r="L236" s="32">
        <f t="shared" si="82"/>
        <v>0</v>
      </c>
      <c r="M236" s="32">
        <f t="shared" si="83"/>
        <v>0</v>
      </c>
      <c r="N236" s="80">
        <v>51075</v>
      </c>
      <c r="O236" s="39">
        <f t="shared" si="84"/>
        <v>0</v>
      </c>
      <c r="P236" s="39">
        <f t="shared" si="105"/>
        <v>0.03</v>
      </c>
      <c r="Q236" s="39">
        <f t="shared" si="90"/>
        <v>0</v>
      </c>
      <c r="R236" s="39">
        <f t="shared" si="93"/>
        <v>0</v>
      </c>
      <c r="S236" s="39">
        <f t="shared" si="99"/>
        <v>0</v>
      </c>
      <c r="T236" s="39">
        <f t="shared" si="97"/>
        <v>0</v>
      </c>
      <c r="U236" s="39">
        <f t="shared" si="100"/>
        <v>0.03</v>
      </c>
      <c r="V236" s="12"/>
      <c r="W236" s="32">
        <f t="shared" si="94"/>
        <v>0</v>
      </c>
      <c r="X236" s="32">
        <f t="shared" si="85"/>
        <v>42000</v>
      </c>
      <c r="Y236" s="32">
        <f t="shared" si="86"/>
        <v>42000</v>
      </c>
      <c r="Z236" s="32">
        <f t="shared" si="87"/>
        <v>42000</v>
      </c>
      <c r="AB236" s="32">
        <f t="shared" si="98"/>
        <v>0</v>
      </c>
      <c r="AC236" s="32">
        <f t="shared" si="91"/>
        <v>0</v>
      </c>
      <c r="AD236" s="32">
        <f t="shared" si="95"/>
        <v>0</v>
      </c>
      <c r="AE236" s="59">
        <f t="shared" si="96"/>
        <v>0</v>
      </c>
      <c r="AF236" s="32">
        <f t="shared" si="101"/>
        <v>0</v>
      </c>
      <c r="AG236" s="40" t="str">
        <f>IF(A236&gt;$D$6,"",SUM($AB$10:AE236)/($Y$10+Y236)*2/A236*12)</f>
        <v/>
      </c>
      <c r="AH236" s="40" t="str">
        <f>IF(A236&gt;$D$6,"",SUM($AF$10:AF236)/($Y$10+Y236)*2/A236*12)</f>
        <v/>
      </c>
      <c r="AI236" s="32">
        <f t="shared" si="102"/>
        <v>0</v>
      </c>
      <c r="AQ236" s="32">
        <f>SUM(AB$10:AB236)</f>
        <v>840418.74910909391</v>
      </c>
      <c r="AR236" s="32">
        <f>SUM(AC$10:AC236)</f>
        <v>-741728.78666842484</v>
      </c>
      <c r="AS236" s="32">
        <f>SUM(AD$10:AD236)</f>
        <v>13860.000000000002</v>
      </c>
      <c r="AT236" s="32">
        <f>SUM(AE$10:AE236)</f>
        <v>176083.75892605007</v>
      </c>
      <c r="AU236" s="32">
        <f>SUM(AF$10:AF236)</f>
        <v>-42000</v>
      </c>
      <c r="AW236" s="32">
        <f t="shared" si="92"/>
        <v>0</v>
      </c>
      <c r="AX236" s="32">
        <f t="shared" si="92"/>
        <v>0</v>
      </c>
      <c r="AY236" s="32">
        <f t="shared" si="92"/>
        <v>0</v>
      </c>
      <c r="AZ236" s="32">
        <f t="shared" si="92"/>
        <v>0</v>
      </c>
      <c r="BA236" s="32">
        <f t="shared" si="92"/>
        <v>42000</v>
      </c>
      <c r="BB236" s="32">
        <f t="shared" si="106"/>
        <v>0</v>
      </c>
      <c r="BC236" s="32"/>
    </row>
    <row r="237" spans="1:55" x14ac:dyDescent="0.25">
      <c r="A237" s="29">
        <v>227</v>
      </c>
      <c r="B237" s="32">
        <f t="shared" si="88"/>
        <v>0</v>
      </c>
      <c r="C237" s="32">
        <f t="shared" si="103"/>
        <v>0</v>
      </c>
      <c r="D237" s="32">
        <f t="shared" si="104"/>
        <v>0</v>
      </c>
      <c r="E237" s="32"/>
      <c r="F237" s="32">
        <f t="shared" si="89"/>
        <v>0</v>
      </c>
      <c r="G237" s="32"/>
      <c r="H237" s="32"/>
      <c r="I237" s="32"/>
      <c r="J237" s="32"/>
      <c r="K237" s="32"/>
      <c r="L237" s="32">
        <f t="shared" si="82"/>
        <v>0</v>
      </c>
      <c r="M237" s="32">
        <f t="shared" si="83"/>
        <v>0</v>
      </c>
      <c r="N237" s="80">
        <v>51105</v>
      </c>
      <c r="O237" s="39">
        <f t="shared" si="84"/>
        <v>0</v>
      </c>
      <c r="P237" s="39">
        <f t="shared" si="105"/>
        <v>0.03</v>
      </c>
      <c r="Q237" s="39">
        <f t="shared" si="90"/>
        <v>0</v>
      </c>
      <c r="R237" s="39">
        <f t="shared" si="93"/>
        <v>0</v>
      </c>
      <c r="S237" s="39">
        <f t="shared" si="99"/>
        <v>0</v>
      </c>
      <c r="T237" s="39">
        <f t="shared" si="97"/>
        <v>0</v>
      </c>
      <c r="U237" s="39">
        <f t="shared" si="100"/>
        <v>0.03</v>
      </c>
      <c r="V237" s="12"/>
      <c r="W237" s="32">
        <f t="shared" si="94"/>
        <v>0</v>
      </c>
      <c r="X237" s="32">
        <f t="shared" si="85"/>
        <v>42000</v>
      </c>
      <c r="Y237" s="32">
        <f t="shared" si="86"/>
        <v>42000</v>
      </c>
      <c r="Z237" s="32">
        <f t="shared" si="87"/>
        <v>42000</v>
      </c>
      <c r="AB237" s="32">
        <f t="shared" si="98"/>
        <v>0</v>
      </c>
      <c r="AC237" s="32">
        <f t="shared" si="91"/>
        <v>0</v>
      </c>
      <c r="AD237" s="32">
        <f t="shared" si="95"/>
        <v>0</v>
      </c>
      <c r="AE237" s="59">
        <f t="shared" si="96"/>
        <v>0</v>
      </c>
      <c r="AF237" s="32">
        <f t="shared" si="101"/>
        <v>0</v>
      </c>
      <c r="AG237" s="40" t="str">
        <f>IF(A237&gt;$D$6,"",SUM($AB$10:AE237)/($Y$10+Y237)*2/A237*12)</f>
        <v/>
      </c>
      <c r="AH237" s="40" t="str">
        <f>IF(A237&gt;$D$6,"",SUM($AF$10:AF237)/($Y$10+Y237)*2/A237*12)</f>
        <v/>
      </c>
      <c r="AI237" s="32">
        <f t="shared" si="102"/>
        <v>0</v>
      </c>
      <c r="AQ237" s="32">
        <f>SUM(AB$10:AB237)</f>
        <v>840418.74910909391</v>
      </c>
      <c r="AR237" s="32">
        <f>SUM(AC$10:AC237)</f>
        <v>-741728.78666842484</v>
      </c>
      <c r="AS237" s="32">
        <f>SUM(AD$10:AD237)</f>
        <v>13860.000000000002</v>
      </c>
      <c r="AT237" s="32">
        <f>SUM(AE$10:AE237)</f>
        <v>176083.75892605007</v>
      </c>
      <c r="AU237" s="32">
        <f>SUM(AF$10:AF237)</f>
        <v>-42000</v>
      </c>
      <c r="AW237" s="32">
        <f t="shared" si="92"/>
        <v>0</v>
      </c>
      <c r="AX237" s="32">
        <f t="shared" si="92"/>
        <v>0</v>
      </c>
      <c r="AY237" s="32">
        <f t="shared" si="92"/>
        <v>0</v>
      </c>
      <c r="AZ237" s="32">
        <f t="shared" si="92"/>
        <v>0</v>
      </c>
      <c r="BA237" s="32">
        <f t="shared" si="92"/>
        <v>42000</v>
      </c>
      <c r="BB237" s="32">
        <f t="shared" si="106"/>
        <v>0</v>
      </c>
      <c r="BC237" s="32"/>
    </row>
    <row r="238" spans="1:55" x14ac:dyDescent="0.25">
      <c r="A238" s="29">
        <v>228</v>
      </c>
      <c r="B238" s="32">
        <f t="shared" si="88"/>
        <v>0</v>
      </c>
      <c r="C238" s="32">
        <f t="shared" si="103"/>
        <v>0</v>
      </c>
      <c r="D238" s="32">
        <f t="shared" si="104"/>
        <v>0</v>
      </c>
      <c r="E238" s="32"/>
      <c r="F238" s="32">
        <f t="shared" si="89"/>
        <v>0</v>
      </c>
      <c r="G238" s="67">
        <f>IF(B238&gt;0,B238*$J$1,0)</f>
        <v>0</v>
      </c>
      <c r="H238" s="32"/>
      <c r="I238" s="32"/>
      <c r="J238" s="32"/>
      <c r="K238" s="32"/>
      <c r="L238" s="32">
        <f t="shared" si="82"/>
        <v>0</v>
      </c>
      <c r="M238" s="32">
        <f t="shared" si="83"/>
        <v>0</v>
      </c>
      <c r="N238" s="80">
        <v>51136</v>
      </c>
      <c r="O238" s="39">
        <f t="shared" si="84"/>
        <v>0</v>
      </c>
      <c r="P238" s="39">
        <f t="shared" si="105"/>
        <v>0.03</v>
      </c>
      <c r="Q238" s="39">
        <f t="shared" si="90"/>
        <v>0</v>
      </c>
      <c r="R238" s="39">
        <f t="shared" si="93"/>
        <v>0</v>
      </c>
      <c r="S238" s="39">
        <f t="shared" si="99"/>
        <v>0</v>
      </c>
      <c r="T238" s="39">
        <f t="shared" si="97"/>
        <v>0</v>
      </c>
      <c r="U238" s="39">
        <f t="shared" si="100"/>
        <v>0.03</v>
      </c>
      <c r="V238" s="12"/>
      <c r="W238" s="32">
        <f t="shared" si="94"/>
        <v>0</v>
      </c>
      <c r="X238" s="32">
        <f t="shared" si="85"/>
        <v>42000</v>
      </c>
      <c r="Y238" s="32">
        <f t="shared" si="86"/>
        <v>42000</v>
      </c>
      <c r="Z238" s="32">
        <f t="shared" si="87"/>
        <v>42000</v>
      </c>
      <c r="AB238" s="32">
        <f t="shared" si="98"/>
        <v>0</v>
      </c>
      <c r="AC238" s="32">
        <f t="shared" si="91"/>
        <v>0</v>
      </c>
      <c r="AD238" s="32">
        <f t="shared" si="95"/>
        <v>0</v>
      </c>
      <c r="AE238" s="59">
        <f t="shared" si="96"/>
        <v>0</v>
      </c>
      <c r="AF238" s="32">
        <f t="shared" si="101"/>
        <v>0</v>
      </c>
      <c r="AG238" s="40" t="str">
        <f>IF(A238&gt;$D$6,"",SUM($AB$10:AE238)/($Y$10+Y238)*2/A238*12)</f>
        <v/>
      </c>
      <c r="AH238" s="40" t="str">
        <f>IF(A238&gt;$D$6,"",SUM($AF$10:AF238)/($Y$10+Y238)*2/A238*12)</f>
        <v/>
      </c>
      <c r="AI238" s="32">
        <f t="shared" si="102"/>
        <v>0</v>
      </c>
      <c r="AQ238" s="32">
        <f>SUM(AB$10:AB238)</f>
        <v>840418.74910909391</v>
      </c>
      <c r="AR238" s="32">
        <f>SUM(AC$10:AC238)</f>
        <v>-741728.78666842484</v>
      </c>
      <c r="AS238" s="32">
        <f>SUM(AD$10:AD238)</f>
        <v>13860.000000000002</v>
      </c>
      <c r="AT238" s="32">
        <f>SUM(AE$10:AE238)</f>
        <v>176083.75892605007</v>
      </c>
      <c r="AU238" s="32">
        <f>SUM(AF$10:AF238)</f>
        <v>-42000</v>
      </c>
      <c r="AW238" s="32">
        <f t="shared" si="92"/>
        <v>0</v>
      </c>
      <c r="AX238" s="32">
        <f t="shared" si="92"/>
        <v>0</v>
      </c>
      <c r="AY238" s="32">
        <f t="shared" si="92"/>
        <v>0</v>
      </c>
      <c r="AZ238" s="32">
        <f t="shared" si="92"/>
        <v>0</v>
      </c>
      <c r="BA238" s="32">
        <f t="shared" si="92"/>
        <v>42000</v>
      </c>
      <c r="BB238" s="32">
        <f t="shared" si="106"/>
        <v>0</v>
      </c>
      <c r="BC238" s="32"/>
    </row>
    <row r="239" spans="1:55" x14ac:dyDescent="0.25">
      <c r="A239" s="29">
        <v>229</v>
      </c>
      <c r="B239" s="32">
        <f t="shared" si="88"/>
        <v>0</v>
      </c>
      <c r="C239" s="32">
        <f t="shared" si="103"/>
        <v>0</v>
      </c>
      <c r="D239" s="32">
        <f t="shared" si="104"/>
        <v>0</v>
      </c>
      <c r="E239" s="32"/>
      <c r="F239" s="32">
        <f t="shared" si="89"/>
        <v>0</v>
      </c>
      <c r="G239" s="32"/>
      <c r="H239" s="32"/>
      <c r="I239" s="32"/>
      <c r="J239" s="32"/>
      <c r="K239" s="32"/>
      <c r="L239" s="32">
        <f t="shared" si="82"/>
        <v>0</v>
      </c>
      <c r="M239" s="32">
        <f t="shared" si="83"/>
        <v>0</v>
      </c>
      <c r="N239" s="80">
        <v>51167</v>
      </c>
      <c r="O239" s="39">
        <f t="shared" si="84"/>
        <v>0</v>
      </c>
      <c r="P239" s="39">
        <f t="shared" si="105"/>
        <v>0.03</v>
      </c>
      <c r="Q239" s="39">
        <f t="shared" si="90"/>
        <v>0</v>
      </c>
      <c r="R239" s="39">
        <f t="shared" si="93"/>
        <v>0</v>
      </c>
      <c r="S239" s="39">
        <f t="shared" si="99"/>
        <v>0</v>
      </c>
      <c r="T239" s="39">
        <f t="shared" si="97"/>
        <v>0</v>
      </c>
      <c r="U239" s="39">
        <f t="shared" si="100"/>
        <v>0.03</v>
      </c>
      <c r="V239" s="12"/>
      <c r="W239" s="32">
        <f t="shared" si="94"/>
        <v>0</v>
      </c>
      <c r="X239" s="32">
        <f t="shared" si="85"/>
        <v>42000</v>
      </c>
      <c r="Y239" s="32">
        <f t="shared" si="86"/>
        <v>42000</v>
      </c>
      <c r="Z239" s="32">
        <f t="shared" si="87"/>
        <v>42000</v>
      </c>
      <c r="AB239" s="32">
        <f t="shared" si="98"/>
        <v>0</v>
      </c>
      <c r="AC239" s="32">
        <f t="shared" si="91"/>
        <v>0</v>
      </c>
      <c r="AD239" s="32">
        <f t="shared" si="95"/>
        <v>0</v>
      </c>
      <c r="AE239" s="59">
        <f t="shared" si="96"/>
        <v>0</v>
      </c>
      <c r="AF239" s="32">
        <f t="shared" si="101"/>
        <v>0</v>
      </c>
      <c r="AG239" s="40" t="str">
        <f>IF(A239&gt;$D$6,"",SUM($AB$10:AE239)/($Y$10+Y239)*2/A239*12)</f>
        <v/>
      </c>
      <c r="AH239" s="40" t="str">
        <f>IF(A239&gt;$D$6,"",SUM($AF$10:AF239)/($Y$10+Y239)*2/A239*12)</f>
        <v/>
      </c>
      <c r="AI239" s="32">
        <f t="shared" si="102"/>
        <v>0</v>
      </c>
      <c r="AQ239" s="32">
        <f>SUM(AB$10:AB239)</f>
        <v>840418.74910909391</v>
      </c>
      <c r="AR239" s="32">
        <f>SUM(AC$10:AC239)</f>
        <v>-741728.78666842484</v>
      </c>
      <c r="AS239" s="32">
        <f>SUM(AD$10:AD239)</f>
        <v>13860.000000000002</v>
      </c>
      <c r="AT239" s="32">
        <f>SUM(AE$10:AE239)</f>
        <v>176083.75892605007</v>
      </c>
      <c r="AU239" s="32">
        <f>SUM(AF$10:AF239)</f>
        <v>-42000</v>
      </c>
      <c r="AW239" s="32">
        <f t="shared" si="92"/>
        <v>0</v>
      </c>
      <c r="AX239" s="32">
        <f t="shared" si="92"/>
        <v>0</v>
      </c>
      <c r="AY239" s="32">
        <f t="shared" si="92"/>
        <v>0</v>
      </c>
      <c r="AZ239" s="32">
        <f t="shared" si="92"/>
        <v>0</v>
      </c>
      <c r="BA239" s="32">
        <f t="shared" si="92"/>
        <v>42000</v>
      </c>
      <c r="BB239" s="32">
        <f t="shared" si="106"/>
        <v>0</v>
      </c>
      <c r="BC239" s="32"/>
    </row>
    <row r="240" spans="1:55" x14ac:dyDescent="0.25">
      <c r="A240" s="29">
        <v>230</v>
      </c>
      <c r="B240" s="32">
        <f t="shared" si="88"/>
        <v>0</v>
      </c>
      <c r="C240" s="32">
        <f t="shared" si="103"/>
        <v>0</v>
      </c>
      <c r="D240" s="32">
        <f t="shared" si="104"/>
        <v>0</v>
      </c>
      <c r="E240" s="32"/>
      <c r="F240" s="32">
        <f t="shared" si="89"/>
        <v>0</v>
      </c>
      <c r="G240" s="32"/>
      <c r="H240" s="32"/>
      <c r="I240" s="32"/>
      <c r="J240" s="32"/>
      <c r="K240" s="32"/>
      <c r="L240" s="32">
        <f t="shared" si="82"/>
        <v>0</v>
      </c>
      <c r="M240" s="32">
        <f t="shared" si="83"/>
        <v>0</v>
      </c>
      <c r="N240" s="80">
        <v>51196</v>
      </c>
      <c r="O240" s="39">
        <f t="shared" si="84"/>
        <v>0</v>
      </c>
      <c r="P240" s="39">
        <f t="shared" si="105"/>
        <v>0.03</v>
      </c>
      <c r="Q240" s="39">
        <f t="shared" si="90"/>
        <v>0</v>
      </c>
      <c r="R240" s="39">
        <f t="shared" si="93"/>
        <v>0</v>
      </c>
      <c r="S240" s="39">
        <f t="shared" si="99"/>
        <v>0</v>
      </c>
      <c r="T240" s="39">
        <f t="shared" si="97"/>
        <v>0</v>
      </c>
      <c r="U240" s="39">
        <f t="shared" si="100"/>
        <v>0.03</v>
      </c>
      <c r="V240" s="12"/>
      <c r="W240" s="32">
        <f t="shared" si="94"/>
        <v>0</v>
      </c>
      <c r="X240" s="32">
        <f t="shared" si="85"/>
        <v>42000</v>
      </c>
      <c r="Y240" s="32">
        <f t="shared" si="86"/>
        <v>42000</v>
      </c>
      <c r="Z240" s="32">
        <f t="shared" si="87"/>
        <v>42000</v>
      </c>
      <c r="AB240" s="32">
        <f t="shared" si="98"/>
        <v>0</v>
      </c>
      <c r="AC240" s="32">
        <f t="shared" si="91"/>
        <v>0</v>
      </c>
      <c r="AD240" s="32">
        <f t="shared" si="95"/>
        <v>0</v>
      </c>
      <c r="AE240" s="59">
        <f t="shared" si="96"/>
        <v>0</v>
      </c>
      <c r="AF240" s="32">
        <f t="shared" si="101"/>
        <v>0</v>
      </c>
      <c r="AG240" s="40" t="str">
        <f>IF(A240&gt;$D$6,"",SUM($AB$10:AE240)/($Y$10+Y240)*2/A240*12)</f>
        <v/>
      </c>
      <c r="AH240" s="40" t="str">
        <f>IF(A240&gt;$D$6,"",SUM($AF$10:AF240)/($Y$10+Y240)*2/A240*12)</f>
        <v/>
      </c>
      <c r="AI240" s="32">
        <f t="shared" si="102"/>
        <v>0</v>
      </c>
      <c r="AQ240" s="32">
        <f>SUM(AB$10:AB240)</f>
        <v>840418.74910909391</v>
      </c>
      <c r="AR240" s="32">
        <f>SUM(AC$10:AC240)</f>
        <v>-741728.78666842484</v>
      </c>
      <c r="AS240" s="32">
        <f>SUM(AD$10:AD240)</f>
        <v>13860.000000000002</v>
      </c>
      <c r="AT240" s="32">
        <f>SUM(AE$10:AE240)</f>
        <v>176083.75892605007</v>
      </c>
      <c r="AU240" s="32">
        <f>SUM(AF$10:AF240)</f>
        <v>-42000</v>
      </c>
      <c r="AW240" s="32">
        <f t="shared" si="92"/>
        <v>0</v>
      </c>
      <c r="AX240" s="32">
        <f t="shared" si="92"/>
        <v>0</v>
      </c>
      <c r="AY240" s="32">
        <f t="shared" si="92"/>
        <v>0</v>
      </c>
      <c r="AZ240" s="32">
        <f t="shared" si="92"/>
        <v>0</v>
      </c>
      <c r="BA240" s="32">
        <f t="shared" si="92"/>
        <v>42000</v>
      </c>
      <c r="BB240" s="32">
        <f t="shared" si="106"/>
        <v>0</v>
      </c>
      <c r="BC240" s="32"/>
    </row>
    <row r="241" spans="1:55" x14ac:dyDescent="0.25">
      <c r="A241" s="29">
        <v>231</v>
      </c>
      <c r="B241" s="32">
        <f t="shared" si="88"/>
        <v>0</v>
      </c>
      <c r="C241" s="32">
        <f t="shared" si="103"/>
        <v>0</v>
      </c>
      <c r="D241" s="32">
        <f t="shared" si="104"/>
        <v>0</v>
      </c>
      <c r="E241" s="32"/>
      <c r="F241" s="32">
        <f t="shared" si="89"/>
        <v>0</v>
      </c>
      <c r="G241" s="32"/>
      <c r="H241" s="32"/>
      <c r="I241" s="32"/>
      <c r="J241" s="32"/>
      <c r="K241" s="32"/>
      <c r="L241" s="32">
        <f t="shared" si="82"/>
        <v>0</v>
      </c>
      <c r="M241" s="32">
        <f t="shared" si="83"/>
        <v>0</v>
      </c>
      <c r="N241" s="80">
        <v>51227</v>
      </c>
      <c r="O241" s="39">
        <f t="shared" si="84"/>
        <v>0</v>
      </c>
      <c r="P241" s="39">
        <f t="shared" si="105"/>
        <v>0.03</v>
      </c>
      <c r="Q241" s="39">
        <f t="shared" si="90"/>
        <v>0</v>
      </c>
      <c r="R241" s="39">
        <f t="shared" si="93"/>
        <v>0</v>
      </c>
      <c r="S241" s="39">
        <f t="shared" si="99"/>
        <v>0</v>
      </c>
      <c r="T241" s="39">
        <f t="shared" si="97"/>
        <v>0</v>
      </c>
      <c r="U241" s="39">
        <f t="shared" si="100"/>
        <v>0.03</v>
      </c>
      <c r="V241" s="12"/>
      <c r="W241" s="32">
        <f t="shared" si="94"/>
        <v>0</v>
      </c>
      <c r="X241" s="32">
        <f t="shared" si="85"/>
        <v>42000</v>
      </c>
      <c r="Y241" s="32">
        <f t="shared" si="86"/>
        <v>42000</v>
      </c>
      <c r="Z241" s="32">
        <f t="shared" si="87"/>
        <v>42000</v>
      </c>
      <c r="AB241" s="32">
        <f t="shared" si="98"/>
        <v>0</v>
      </c>
      <c r="AC241" s="32">
        <f t="shared" si="91"/>
        <v>0</v>
      </c>
      <c r="AD241" s="32">
        <f t="shared" si="95"/>
        <v>0</v>
      </c>
      <c r="AE241" s="59">
        <f t="shared" si="96"/>
        <v>0</v>
      </c>
      <c r="AF241" s="32">
        <f t="shared" si="101"/>
        <v>0</v>
      </c>
      <c r="AG241" s="40" t="str">
        <f>IF(A241&gt;$D$6,"",SUM($AB$10:AE241)/($Y$10+Y241)*2/A241*12)</f>
        <v/>
      </c>
      <c r="AH241" s="40" t="str">
        <f>IF(A241&gt;$D$6,"",SUM($AF$10:AF241)/($Y$10+Y241)*2/A241*12)</f>
        <v/>
      </c>
      <c r="AI241" s="32">
        <f t="shared" si="102"/>
        <v>0</v>
      </c>
      <c r="AQ241" s="32">
        <f>SUM(AB$10:AB241)</f>
        <v>840418.74910909391</v>
      </c>
      <c r="AR241" s="32">
        <f>SUM(AC$10:AC241)</f>
        <v>-741728.78666842484</v>
      </c>
      <c r="AS241" s="32">
        <f>SUM(AD$10:AD241)</f>
        <v>13860.000000000002</v>
      </c>
      <c r="AT241" s="32">
        <f>SUM(AE$10:AE241)</f>
        <v>176083.75892605007</v>
      </c>
      <c r="AU241" s="32">
        <f>SUM(AF$10:AF241)</f>
        <v>-42000</v>
      </c>
      <c r="AW241" s="32">
        <f t="shared" si="92"/>
        <v>0</v>
      </c>
      <c r="AX241" s="32">
        <f t="shared" si="92"/>
        <v>0</v>
      </c>
      <c r="AY241" s="32">
        <f t="shared" si="92"/>
        <v>0</v>
      </c>
      <c r="AZ241" s="32">
        <f t="shared" si="92"/>
        <v>0</v>
      </c>
      <c r="BA241" s="32">
        <f t="shared" si="92"/>
        <v>42000</v>
      </c>
      <c r="BB241" s="32">
        <f t="shared" si="106"/>
        <v>0</v>
      </c>
      <c r="BC241" s="32"/>
    </row>
    <row r="242" spans="1:55" x14ac:dyDescent="0.25">
      <c r="A242" s="29">
        <v>232</v>
      </c>
      <c r="B242" s="32">
        <f t="shared" si="88"/>
        <v>0</v>
      </c>
      <c r="C242" s="32">
        <f t="shared" si="103"/>
        <v>0</v>
      </c>
      <c r="D242" s="32">
        <f t="shared" si="104"/>
        <v>0</v>
      </c>
      <c r="E242" s="32"/>
      <c r="F242" s="32">
        <f t="shared" si="89"/>
        <v>0</v>
      </c>
      <c r="G242" s="32"/>
      <c r="H242" s="32"/>
      <c r="I242" s="32"/>
      <c r="J242" s="32"/>
      <c r="K242" s="32"/>
      <c r="L242" s="32">
        <f t="shared" si="82"/>
        <v>0</v>
      </c>
      <c r="M242" s="32">
        <f t="shared" si="83"/>
        <v>0</v>
      </c>
      <c r="N242" s="80">
        <v>51257</v>
      </c>
      <c r="O242" s="39">
        <f t="shared" si="84"/>
        <v>0</v>
      </c>
      <c r="P242" s="39">
        <f t="shared" si="105"/>
        <v>0.03</v>
      </c>
      <c r="Q242" s="39">
        <f t="shared" si="90"/>
        <v>0</v>
      </c>
      <c r="R242" s="39">
        <f t="shared" si="93"/>
        <v>0</v>
      </c>
      <c r="S242" s="39">
        <f t="shared" si="99"/>
        <v>0</v>
      </c>
      <c r="T242" s="39">
        <f t="shared" si="97"/>
        <v>0</v>
      </c>
      <c r="U242" s="39">
        <f t="shared" si="100"/>
        <v>0.03</v>
      </c>
      <c r="V242" s="12"/>
      <c r="W242" s="32">
        <f t="shared" si="94"/>
        <v>0</v>
      </c>
      <c r="X242" s="32">
        <f t="shared" si="85"/>
        <v>42000</v>
      </c>
      <c r="Y242" s="32">
        <f t="shared" si="86"/>
        <v>42000</v>
      </c>
      <c r="Z242" s="32">
        <f t="shared" si="87"/>
        <v>42000</v>
      </c>
      <c r="AB242" s="32">
        <f t="shared" si="98"/>
        <v>0</v>
      </c>
      <c r="AC242" s="32">
        <f t="shared" si="91"/>
        <v>0</v>
      </c>
      <c r="AD242" s="32">
        <f t="shared" si="95"/>
        <v>0</v>
      </c>
      <c r="AE242" s="59">
        <f t="shared" si="96"/>
        <v>0</v>
      </c>
      <c r="AF242" s="32">
        <f t="shared" si="101"/>
        <v>0</v>
      </c>
      <c r="AG242" s="40" t="str">
        <f>IF(A242&gt;$D$6,"",SUM($AB$10:AE242)/($Y$10+Y242)*2/A242*12)</f>
        <v/>
      </c>
      <c r="AH242" s="40" t="str">
        <f>IF(A242&gt;$D$6,"",SUM($AF$10:AF242)/($Y$10+Y242)*2/A242*12)</f>
        <v/>
      </c>
      <c r="AI242" s="32">
        <f t="shared" si="102"/>
        <v>0</v>
      </c>
      <c r="AQ242" s="32">
        <f>SUM(AB$10:AB242)</f>
        <v>840418.74910909391</v>
      </c>
      <c r="AR242" s="32">
        <f>SUM(AC$10:AC242)</f>
        <v>-741728.78666842484</v>
      </c>
      <c r="AS242" s="32">
        <f>SUM(AD$10:AD242)</f>
        <v>13860.000000000002</v>
      </c>
      <c r="AT242" s="32">
        <f>SUM(AE$10:AE242)</f>
        <v>176083.75892605007</v>
      </c>
      <c r="AU242" s="32">
        <f>SUM(AF$10:AF242)</f>
        <v>-42000</v>
      </c>
      <c r="AW242" s="32">
        <f t="shared" si="92"/>
        <v>0</v>
      </c>
      <c r="AX242" s="32">
        <f t="shared" si="92"/>
        <v>0</v>
      </c>
      <c r="AY242" s="32">
        <f t="shared" si="92"/>
        <v>0</v>
      </c>
      <c r="AZ242" s="32">
        <f t="shared" si="92"/>
        <v>0</v>
      </c>
      <c r="BA242" s="32">
        <f t="shared" si="92"/>
        <v>42000</v>
      </c>
      <c r="BB242" s="32">
        <f t="shared" si="106"/>
        <v>0</v>
      </c>
      <c r="BC242" s="32"/>
    </row>
    <row r="243" spans="1:55" x14ac:dyDescent="0.25">
      <c r="A243" s="29">
        <v>233</v>
      </c>
      <c r="B243" s="32">
        <f t="shared" si="88"/>
        <v>0</v>
      </c>
      <c r="C243" s="32">
        <f t="shared" si="103"/>
        <v>0</v>
      </c>
      <c r="D243" s="32">
        <f t="shared" si="104"/>
        <v>0</v>
      </c>
      <c r="E243" s="32"/>
      <c r="F243" s="32">
        <f t="shared" si="89"/>
        <v>0</v>
      </c>
      <c r="G243" s="32"/>
      <c r="H243" s="32"/>
      <c r="I243" s="32"/>
      <c r="J243" s="32"/>
      <c r="K243" s="32"/>
      <c r="L243" s="32">
        <f t="shared" si="82"/>
        <v>0</v>
      </c>
      <c r="M243" s="32">
        <f t="shared" si="83"/>
        <v>0</v>
      </c>
      <c r="N243" s="80">
        <v>51288</v>
      </c>
      <c r="O243" s="39">
        <f t="shared" si="84"/>
        <v>0</v>
      </c>
      <c r="P243" s="39">
        <f t="shared" si="105"/>
        <v>0.03</v>
      </c>
      <c r="Q243" s="39">
        <f t="shared" si="90"/>
        <v>0</v>
      </c>
      <c r="R243" s="39">
        <f t="shared" si="93"/>
        <v>0</v>
      </c>
      <c r="S243" s="39">
        <f t="shared" si="99"/>
        <v>0</v>
      </c>
      <c r="T243" s="39">
        <f t="shared" si="97"/>
        <v>0</v>
      </c>
      <c r="U243" s="39">
        <f t="shared" si="100"/>
        <v>0.03</v>
      </c>
      <c r="V243" s="12"/>
      <c r="W243" s="32">
        <f t="shared" si="94"/>
        <v>0</v>
      </c>
      <c r="X243" s="32">
        <f t="shared" si="85"/>
        <v>42000</v>
      </c>
      <c r="Y243" s="32">
        <f t="shared" si="86"/>
        <v>42000</v>
      </c>
      <c r="Z243" s="32">
        <f t="shared" si="87"/>
        <v>42000</v>
      </c>
      <c r="AB243" s="32">
        <f t="shared" si="98"/>
        <v>0</v>
      </c>
      <c r="AC243" s="32">
        <f t="shared" si="91"/>
        <v>0</v>
      </c>
      <c r="AD243" s="32">
        <f t="shared" si="95"/>
        <v>0</v>
      </c>
      <c r="AE243" s="59">
        <f t="shared" si="96"/>
        <v>0</v>
      </c>
      <c r="AF243" s="32">
        <f t="shared" si="101"/>
        <v>0</v>
      </c>
      <c r="AG243" s="40" t="str">
        <f>IF(A243&gt;$D$6,"",SUM($AB$10:AE243)/($Y$10+Y243)*2/A243*12)</f>
        <v/>
      </c>
      <c r="AH243" s="40" t="str">
        <f>IF(A243&gt;$D$6,"",SUM($AF$10:AF243)/($Y$10+Y243)*2/A243*12)</f>
        <v/>
      </c>
      <c r="AI243" s="32">
        <f t="shared" si="102"/>
        <v>0</v>
      </c>
      <c r="AQ243" s="32">
        <f>SUM(AB$10:AB243)</f>
        <v>840418.74910909391</v>
      </c>
      <c r="AR243" s="32">
        <f>SUM(AC$10:AC243)</f>
        <v>-741728.78666842484</v>
      </c>
      <c r="AS243" s="32">
        <f>SUM(AD$10:AD243)</f>
        <v>13860.000000000002</v>
      </c>
      <c r="AT243" s="32">
        <f>SUM(AE$10:AE243)</f>
        <v>176083.75892605007</v>
      </c>
      <c r="AU243" s="32">
        <f>SUM(AF$10:AF243)</f>
        <v>-42000</v>
      </c>
      <c r="AW243" s="32">
        <f t="shared" si="92"/>
        <v>0</v>
      </c>
      <c r="AX243" s="32">
        <f t="shared" si="92"/>
        <v>0</v>
      </c>
      <c r="AY243" s="32">
        <f t="shared" si="92"/>
        <v>0</v>
      </c>
      <c r="AZ243" s="32">
        <f t="shared" si="92"/>
        <v>0</v>
      </c>
      <c r="BA243" s="32">
        <f t="shared" si="92"/>
        <v>42000</v>
      </c>
      <c r="BB243" s="32">
        <f t="shared" si="106"/>
        <v>0</v>
      </c>
      <c r="BC243" s="32"/>
    </row>
    <row r="244" spans="1:55" x14ac:dyDescent="0.25">
      <c r="A244" s="29">
        <v>234</v>
      </c>
      <c r="B244" s="32">
        <f t="shared" si="88"/>
        <v>0</v>
      </c>
      <c r="C244" s="32">
        <f t="shared" si="103"/>
        <v>0</v>
      </c>
      <c r="D244" s="32">
        <f t="shared" si="104"/>
        <v>0</v>
      </c>
      <c r="E244" s="32"/>
      <c r="F244" s="32">
        <f t="shared" si="89"/>
        <v>0</v>
      </c>
      <c r="G244" s="32"/>
      <c r="H244" s="32"/>
      <c r="I244" s="32"/>
      <c r="J244" s="32"/>
      <c r="K244" s="32"/>
      <c r="L244" s="32">
        <f t="shared" si="82"/>
        <v>0</v>
      </c>
      <c r="M244" s="32">
        <f t="shared" si="83"/>
        <v>0</v>
      </c>
      <c r="N244" s="80">
        <v>51318</v>
      </c>
      <c r="O244" s="39">
        <f t="shared" si="84"/>
        <v>0</v>
      </c>
      <c r="P244" s="39">
        <f t="shared" si="105"/>
        <v>0.03</v>
      </c>
      <c r="Q244" s="39">
        <f t="shared" si="90"/>
        <v>0</v>
      </c>
      <c r="R244" s="39">
        <f t="shared" si="93"/>
        <v>0</v>
      </c>
      <c r="S244" s="39">
        <f t="shared" si="99"/>
        <v>0</v>
      </c>
      <c r="T244" s="39">
        <f t="shared" si="97"/>
        <v>0</v>
      </c>
      <c r="U244" s="39">
        <f t="shared" si="100"/>
        <v>0.03</v>
      </c>
      <c r="V244" s="12"/>
      <c r="W244" s="32">
        <f t="shared" si="94"/>
        <v>0</v>
      </c>
      <c r="X244" s="32">
        <f t="shared" si="85"/>
        <v>42000</v>
      </c>
      <c r="Y244" s="32">
        <f t="shared" si="86"/>
        <v>42000</v>
      </c>
      <c r="Z244" s="32">
        <f t="shared" si="87"/>
        <v>42000</v>
      </c>
      <c r="AB244" s="32">
        <f t="shared" si="98"/>
        <v>0</v>
      </c>
      <c r="AC244" s="32">
        <f t="shared" si="91"/>
        <v>0</v>
      </c>
      <c r="AD244" s="32">
        <f t="shared" si="95"/>
        <v>0</v>
      </c>
      <c r="AE244" s="59">
        <f t="shared" si="96"/>
        <v>0</v>
      </c>
      <c r="AF244" s="32">
        <f t="shared" si="101"/>
        <v>0</v>
      </c>
      <c r="AG244" s="40" t="str">
        <f>IF(A244&gt;$D$6,"",SUM($AB$10:AE244)/($Y$10+Y244)*2/A244*12)</f>
        <v/>
      </c>
      <c r="AH244" s="40" t="str">
        <f>IF(A244&gt;$D$6,"",SUM($AF$10:AF244)/($Y$10+Y244)*2/A244*12)</f>
        <v/>
      </c>
      <c r="AI244" s="32">
        <f t="shared" si="102"/>
        <v>0</v>
      </c>
      <c r="AQ244" s="32">
        <f>SUM(AB$10:AB244)</f>
        <v>840418.74910909391</v>
      </c>
      <c r="AR244" s="32">
        <f>SUM(AC$10:AC244)</f>
        <v>-741728.78666842484</v>
      </c>
      <c r="AS244" s="32">
        <f>SUM(AD$10:AD244)</f>
        <v>13860.000000000002</v>
      </c>
      <c r="AT244" s="32">
        <f>SUM(AE$10:AE244)</f>
        <v>176083.75892605007</v>
      </c>
      <c r="AU244" s="32">
        <f>SUM(AF$10:AF244)</f>
        <v>-42000</v>
      </c>
      <c r="AW244" s="32">
        <f t="shared" si="92"/>
        <v>0</v>
      </c>
      <c r="AX244" s="32">
        <f t="shared" si="92"/>
        <v>0</v>
      </c>
      <c r="AY244" s="32">
        <f t="shared" si="92"/>
        <v>0</v>
      </c>
      <c r="AZ244" s="32">
        <f t="shared" si="92"/>
        <v>0</v>
      </c>
      <c r="BA244" s="32">
        <f t="shared" si="92"/>
        <v>42000</v>
      </c>
      <c r="BB244" s="32">
        <f t="shared" si="106"/>
        <v>0</v>
      </c>
      <c r="BC244" s="32"/>
    </row>
    <row r="245" spans="1:55" x14ac:dyDescent="0.25">
      <c r="A245" s="29">
        <v>235</v>
      </c>
      <c r="B245" s="32">
        <f t="shared" si="88"/>
        <v>0</v>
      </c>
      <c r="C245" s="32">
        <f t="shared" si="103"/>
        <v>0</v>
      </c>
      <c r="D245" s="32">
        <f t="shared" si="104"/>
        <v>0</v>
      </c>
      <c r="E245" s="32"/>
      <c r="F245" s="32">
        <f t="shared" si="89"/>
        <v>0</v>
      </c>
      <c r="G245" s="32"/>
      <c r="H245" s="32"/>
      <c r="I245" s="32"/>
      <c r="J245" s="32"/>
      <c r="K245" s="32"/>
      <c r="L245" s="32">
        <f t="shared" si="82"/>
        <v>0</v>
      </c>
      <c r="M245" s="32">
        <f t="shared" si="83"/>
        <v>0</v>
      </c>
      <c r="N245" s="80">
        <v>51349</v>
      </c>
      <c r="O245" s="39">
        <f t="shared" si="84"/>
        <v>0</v>
      </c>
      <c r="P245" s="39">
        <f t="shared" si="105"/>
        <v>0.03</v>
      </c>
      <c r="Q245" s="39">
        <f t="shared" si="90"/>
        <v>0</v>
      </c>
      <c r="R245" s="39">
        <f t="shared" si="93"/>
        <v>0</v>
      </c>
      <c r="S245" s="39">
        <f t="shared" si="99"/>
        <v>0</v>
      </c>
      <c r="T245" s="39">
        <f t="shared" si="97"/>
        <v>0</v>
      </c>
      <c r="U245" s="39">
        <f t="shared" si="100"/>
        <v>0.03</v>
      </c>
      <c r="V245" s="12"/>
      <c r="W245" s="32">
        <f t="shared" si="94"/>
        <v>0</v>
      </c>
      <c r="X245" s="32">
        <f t="shared" si="85"/>
        <v>42000</v>
      </c>
      <c r="Y245" s="32">
        <f t="shared" si="86"/>
        <v>42000</v>
      </c>
      <c r="Z245" s="32">
        <f t="shared" si="87"/>
        <v>42000</v>
      </c>
      <c r="AB245" s="32">
        <f t="shared" si="98"/>
        <v>0</v>
      </c>
      <c r="AC245" s="32">
        <f t="shared" si="91"/>
        <v>0</v>
      </c>
      <c r="AD245" s="32">
        <f t="shared" si="95"/>
        <v>0</v>
      </c>
      <c r="AE245" s="59">
        <f t="shared" si="96"/>
        <v>0</v>
      </c>
      <c r="AF245" s="32">
        <f t="shared" si="101"/>
        <v>0</v>
      </c>
      <c r="AG245" s="40" t="str">
        <f>IF(A245&gt;$D$6,"",SUM($AB$10:AE245)/($Y$10+Y245)*2/A245*12)</f>
        <v/>
      </c>
      <c r="AH245" s="40" t="str">
        <f>IF(A245&gt;$D$6,"",SUM($AF$10:AF245)/($Y$10+Y245)*2/A245*12)</f>
        <v/>
      </c>
      <c r="AI245" s="32">
        <f t="shared" si="102"/>
        <v>0</v>
      </c>
      <c r="AQ245" s="32">
        <f>SUM(AB$10:AB245)</f>
        <v>840418.74910909391</v>
      </c>
      <c r="AR245" s="32">
        <f>SUM(AC$10:AC245)</f>
        <v>-741728.78666842484</v>
      </c>
      <c r="AS245" s="32">
        <f>SUM(AD$10:AD245)</f>
        <v>13860.000000000002</v>
      </c>
      <c r="AT245" s="32">
        <f>SUM(AE$10:AE245)</f>
        <v>176083.75892605007</v>
      </c>
      <c r="AU245" s="32">
        <f>SUM(AF$10:AF245)</f>
        <v>-42000</v>
      </c>
      <c r="AW245" s="32">
        <f t="shared" si="92"/>
        <v>0</v>
      </c>
      <c r="AX245" s="32">
        <f t="shared" si="92"/>
        <v>0</v>
      </c>
      <c r="AY245" s="32">
        <f t="shared" si="92"/>
        <v>0</v>
      </c>
      <c r="AZ245" s="32">
        <f t="shared" si="92"/>
        <v>0</v>
      </c>
      <c r="BA245" s="32">
        <f t="shared" si="92"/>
        <v>42000</v>
      </c>
      <c r="BB245" s="32">
        <f t="shared" si="106"/>
        <v>0</v>
      </c>
      <c r="BC245" s="32"/>
    </row>
    <row r="246" spans="1:55" x14ac:dyDescent="0.25">
      <c r="A246" s="29">
        <v>236</v>
      </c>
      <c r="B246" s="32">
        <f t="shared" si="88"/>
        <v>0</v>
      </c>
      <c r="C246" s="32">
        <f t="shared" si="103"/>
        <v>0</v>
      </c>
      <c r="D246" s="32">
        <f t="shared" si="104"/>
        <v>0</v>
      </c>
      <c r="E246" s="32"/>
      <c r="F246" s="32">
        <f t="shared" si="89"/>
        <v>0</v>
      </c>
      <c r="G246" s="32"/>
      <c r="H246" s="32"/>
      <c r="I246" s="32"/>
      <c r="J246" s="32"/>
      <c r="K246" s="32"/>
      <c r="L246" s="32">
        <f t="shared" si="82"/>
        <v>0</v>
      </c>
      <c r="M246" s="32">
        <f t="shared" si="83"/>
        <v>0</v>
      </c>
      <c r="N246" s="80">
        <v>51380</v>
      </c>
      <c r="O246" s="39">
        <f t="shared" si="84"/>
        <v>0</v>
      </c>
      <c r="P246" s="39">
        <f t="shared" si="105"/>
        <v>0.03</v>
      </c>
      <c r="Q246" s="39">
        <f t="shared" si="90"/>
        <v>0</v>
      </c>
      <c r="R246" s="39">
        <f t="shared" si="93"/>
        <v>0</v>
      </c>
      <c r="S246" s="39">
        <f t="shared" si="99"/>
        <v>0</v>
      </c>
      <c r="T246" s="39">
        <f t="shared" si="97"/>
        <v>0</v>
      </c>
      <c r="U246" s="39">
        <f t="shared" si="100"/>
        <v>0.03</v>
      </c>
      <c r="V246" s="12"/>
      <c r="W246" s="32">
        <f t="shared" si="94"/>
        <v>0</v>
      </c>
      <c r="X246" s="32">
        <f t="shared" si="85"/>
        <v>42000</v>
      </c>
      <c r="Y246" s="32">
        <f t="shared" si="86"/>
        <v>42000</v>
      </c>
      <c r="Z246" s="32">
        <f t="shared" si="87"/>
        <v>42000</v>
      </c>
      <c r="AB246" s="32">
        <f t="shared" si="98"/>
        <v>0</v>
      </c>
      <c r="AC246" s="32">
        <f t="shared" si="91"/>
        <v>0</v>
      </c>
      <c r="AD246" s="32">
        <f t="shared" si="95"/>
        <v>0</v>
      </c>
      <c r="AE246" s="59">
        <f t="shared" si="96"/>
        <v>0</v>
      </c>
      <c r="AF246" s="32">
        <f t="shared" si="101"/>
        <v>0</v>
      </c>
      <c r="AG246" s="40" t="str">
        <f>IF(A246&gt;$D$6,"",SUM($AB$10:AE246)/($Y$10+Y246)*2/A246*12)</f>
        <v/>
      </c>
      <c r="AH246" s="40" t="str">
        <f>IF(A246&gt;$D$6,"",SUM($AF$10:AF246)/($Y$10+Y246)*2/A246*12)</f>
        <v/>
      </c>
      <c r="AI246" s="32">
        <f t="shared" si="102"/>
        <v>0</v>
      </c>
      <c r="AQ246" s="32">
        <f>SUM(AB$10:AB246)</f>
        <v>840418.74910909391</v>
      </c>
      <c r="AR246" s="32">
        <f>SUM(AC$10:AC246)</f>
        <v>-741728.78666842484</v>
      </c>
      <c r="AS246" s="32">
        <f>SUM(AD$10:AD246)</f>
        <v>13860.000000000002</v>
      </c>
      <c r="AT246" s="32">
        <f>SUM(AE$10:AE246)</f>
        <v>176083.75892605007</v>
      </c>
      <c r="AU246" s="32">
        <f>SUM(AF$10:AF246)</f>
        <v>-42000</v>
      </c>
      <c r="AW246" s="32">
        <f t="shared" si="92"/>
        <v>0</v>
      </c>
      <c r="AX246" s="32">
        <f t="shared" si="92"/>
        <v>0</v>
      </c>
      <c r="AY246" s="32">
        <f t="shared" si="92"/>
        <v>0</v>
      </c>
      <c r="AZ246" s="32">
        <f t="shared" si="92"/>
        <v>0</v>
      </c>
      <c r="BA246" s="32">
        <f t="shared" si="92"/>
        <v>42000</v>
      </c>
      <c r="BB246" s="32">
        <f t="shared" si="106"/>
        <v>0</v>
      </c>
      <c r="BC246" s="32"/>
    </row>
    <row r="247" spans="1:55" x14ac:dyDescent="0.25">
      <c r="A247" s="29">
        <v>237</v>
      </c>
      <c r="B247" s="32">
        <f t="shared" si="88"/>
        <v>0</v>
      </c>
      <c r="C247" s="32">
        <f t="shared" si="103"/>
        <v>0</v>
      </c>
      <c r="D247" s="32">
        <f t="shared" si="104"/>
        <v>0</v>
      </c>
      <c r="E247" s="32"/>
      <c r="F247" s="32">
        <f t="shared" si="89"/>
        <v>0</v>
      </c>
      <c r="G247" s="32"/>
      <c r="H247" s="32"/>
      <c r="I247" s="32"/>
      <c r="J247" s="32"/>
      <c r="K247" s="32"/>
      <c r="L247" s="32">
        <f t="shared" si="82"/>
        <v>0</v>
      </c>
      <c r="M247" s="32">
        <f t="shared" si="83"/>
        <v>0</v>
      </c>
      <c r="N247" s="80">
        <v>51410</v>
      </c>
      <c r="O247" s="39">
        <f t="shared" si="84"/>
        <v>0</v>
      </c>
      <c r="P247" s="39">
        <f t="shared" si="105"/>
        <v>0.03</v>
      </c>
      <c r="Q247" s="39">
        <f t="shared" si="90"/>
        <v>0</v>
      </c>
      <c r="R247" s="39">
        <f t="shared" si="93"/>
        <v>0</v>
      </c>
      <c r="S247" s="39">
        <f t="shared" si="99"/>
        <v>0</v>
      </c>
      <c r="T247" s="39">
        <f t="shared" si="97"/>
        <v>0</v>
      </c>
      <c r="U247" s="39">
        <f t="shared" si="100"/>
        <v>0.03</v>
      </c>
      <c r="V247" s="12"/>
      <c r="W247" s="32">
        <f t="shared" si="94"/>
        <v>0</v>
      </c>
      <c r="X247" s="32">
        <f t="shared" si="85"/>
        <v>42000</v>
      </c>
      <c r="Y247" s="32">
        <f t="shared" si="86"/>
        <v>42000</v>
      </c>
      <c r="Z247" s="32">
        <f t="shared" si="87"/>
        <v>42000</v>
      </c>
      <c r="AB247" s="32">
        <f t="shared" si="98"/>
        <v>0</v>
      </c>
      <c r="AC247" s="32">
        <f t="shared" si="91"/>
        <v>0</v>
      </c>
      <c r="AD247" s="32">
        <f t="shared" si="95"/>
        <v>0</v>
      </c>
      <c r="AE247" s="59">
        <f t="shared" si="96"/>
        <v>0</v>
      </c>
      <c r="AF247" s="32">
        <f t="shared" si="101"/>
        <v>0</v>
      </c>
      <c r="AG247" s="40" t="str">
        <f>IF(A247&gt;$D$6,"",SUM($AB$10:AE247)/($Y$10+Y247)*2/A247*12)</f>
        <v/>
      </c>
      <c r="AH247" s="40" t="str">
        <f>IF(A247&gt;$D$6,"",SUM($AF$10:AF247)/($Y$10+Y247)*2/A247*12)</f>
        <v/>
      </c>
      <c r="AI247" s="32">
        <f t="shared" si="102"/>
        <v>0</v>
      </c>
      <c r="AQ247" s="32">
        <f>SUM(AB$10:AB247)</f>
        <v>840418.74910909391</v>
      </c>
      <c r="AR247" s="32">
        <f>SUM(AC$10:AC247)</f>
        <v>-741728.78666842484</v>
      </c>
      <c r="AS247" s="32">
        <f>SUM(AD$10:AD247)</f>
        <v>13860.000000000002</v>
      </c>
      <c r="AT247" s="32">
        <f>SUM(AE$10:AE247)</f>
        <v>176083.75892605007</v>
      </c>
      <c r="AU247" s="32">
        <f>SUM(AF$10:AF247)</f>
        <v>-42000</v>
      </c>
      <c r="AW247" s="32">
        <f t="shared" si="92"/>
        <v>0</v>
      </c>
      <c r="AX247" s="32">
        <f t="shared" si="92"/>
        <v>0</v>
      </c>
      <c r="AY247" s="32">
        <f t="shared" si="92"/>
        <v>0</v>
      </c>
      <c r="AZ247" s="32">
        <f t="shared" si="92"/>
        <v>0</v>
      </c>
      <c r="BA247" s="32">
        <f t="shared" si="92"/>
        <v>42000</v>
      </c>
      <c r="BB247" s="32">
        <f t="shared" si="106"/>
        <v>0</v>
      </c>
      <c r="BC247" s="32"/>
    </row>
    <row r="248" spans="1:55" x14ac:dyDescent="0.25">
      <c r="A248" s="29">
        <v>238</v>
      </c>
      <c r="B248" s="32">
        <f t="shared" si="88"/>
        <v>0</v>
      </c>
      <c r="C248" s="32">
        <f t="shared" si="103"/>
        <v>0</v>
      </c>
      <c r="D248" s="32">
        <f t="shared" si="104"/>
        <v>0</v>
      </c>
      <c r="E248" s="32"/>
      <c r="F248" s="32">
        <f t="shared" si="89"/>
        <v>0</v>
      </c>
      <c r="G248" s="32"/>
      <c r="H248" s="32"/>
      <c r="I248" s="32"/>
      <c r="J248" s="32"/>
      <c r="K248" s="32"/>
      <c r="L248" s="32">
        <f t="shared" si="82"/>
        <v>0</v>
      </c>
      <c r="M248" s="32">
        <f t="shared" si="83"/>
        <v>0</v>
      </c>
      <c r="N248" s="80">
        <v>51441</v>
      </c>
      <c r="O248" s="39">
        <f t="shared" si="84"/>
        <v>0</v>
      </c>
      <c r="P248" s="39">
        <f t="shared" si="105"/>
        <v>0.03</v>
      </c>
      <c r="Q248" s="39">
        <f t="shared" si="90"/>
        <v>0</v>
      </c>
      <c r="R248" s="39">
        <f t="shared" si="93"/>
        <v>0</v>
      </c>
      <c r="S248" s="39">
        <f t="shared" si="99"/>
        <v>0</v>
      </c>
      <c r="T248" s="39">
        <f t="shared" si="97"/>
        <v>0</v>
      </c>
      <c r="U248" s="39">
        <f t="shared" si="100"/>
        <v>0.03</v>
      </c>
      <c r="V248" s="12"/>
      <c r="W248" s="32">
        <f t="shared" si="94"/>
        <v>0</v>
      </c>
      <c r="X248" s="32">
        <f t="shared" si="85"/>
        <v>42000</v>
      </c>
      <c r="Y248" s="32">
        <f t="shared" si="86"/>
        <v>42000</v>
      </c>
      <c r="Z248" s="32">
        <f t="shared" si="87"/>
        <v>42000</v>
      </c>
      <c r="AB248" s="32">
        <f t="shared" si="98"/>
        <v>0</v>
      </c>
      <c r="AC248" s="32">
        <f t="shared" si="91"/>
        <v>0</v>
      </c>
      <c r="AD248" s="32">
        <f t="shared" si="95"/>
        <v>0</v>
      </c>
      <c r="AE248" s="59">
        <f t="shared" si="96"/>
        <v>0</v>
      </c>
      <c r="AF248" s="32">
        <f t="shared" si="101"/>
        <v>0</v>
      </c>
      <c r="AG248" s="40" t="str">
        <f>IF(A248&gt;$D$6,"",SUM($AB$10:AE248)/($Y$10+Y248)*2/A248*12)</f>
        <v/>
      </c>
      <c r="AH248" s="40" t="str">
        <f>IF(A248&gt;$D$6,"",SUM($AF$10:AF248)/($Y$10+Y248)*2/A248*12)</f>
        <v/>
      </c>
      <c r="AI248" s="32">
        <f t="shared" si="102"/>
        <v>0</v>
      </c>
      <c r="AQ248" s="32">
        <f>SUM(AB$10:AB248)</f>
        <v>840418.74910909391</v>
      </c>
      <c r="AR248" s="32">
        <f>SUM(AC$10:AC248)</f>
        <v>-741728.78666842484</v>
      </c>
      <c r="AS248" s="32">
        <f>SUM(AD$10:AD248)</f>
        <v>13860.000000000002</v>
      </c>
      <c r="AT248" s="32">
        <f>SUM(AE$10:AE248)</f>
        <v>176083.75892605007</v>
      </c>
      <c r="AU248" s="32">
        <f>SUM(AF$10:AF248)</f>
        <v>-42000</v>
      </c>
      <c r="AW248" s="32">
        <f t="shared" si="92"/>
        <v>0</v>
      </c>
      <c r="AX248" s="32">
        <f t="shared" si="92"/>
        <v>0</v>
      </c>
      <c r="AY248" s="32">
        <f t="shared" si="92"/>
        <v>0</v>
      </c>
      <c r="AZ248" s="32">
        <f t="shared" si="92"/>
        <v>0</v>
      </c>
      <c r="BA248" s="32">
        <f t="shared" si="92"/>
        <v>42000</v>
      </c>
      <c r="BB248" s="32">
        <f t="shared" si="106"/>
        <v>0</v>
      </c>
      <c r="BC248" s="32"/>
    </row>
    <row r="249" spans="1:55" x14ac:dyDescent="0.25">
      <c r="A249" s="29">
        <v>239</v>
      </c>
      <c r="B249" s="32">
        <f t="shared" si="88"/>
        <v>0</v>
      </c>
      <c r="C249" s="32">
        <f t="shared" si="103"/>
        <v>0</v>
      </c>
      <c r="D249" s="32">
        <f t="shared" si="104"/>
        <v>0</v>
      </c>
      <c r="E249" s="32"/>
      <c r="F249" s="32">
        <f t="shared" si="89"/>
        <v>0</v>
      </c>
      <c r="G249" s="32"/>
      <c r="H249" s="32"/>
      <c r="I249" s="32"/>
      <c r="J249" s="32"/>
      <c r="K249" s="32"/>
      <c r="L249" s="32">
        <f t="shared" si="82"/>
        <v>0</v>
      </c>
      <c r="M249" s="32">
        <f t="shared" si="83"/>
        <v>0</v>
      </c>
      <c r="N249" s="80">
        <v>51471</v>
      </c>
      <c r="O249" s="39">
        <f t="shared" si="84"/>
        <v>0</v>
      </c>
      <c r="P249" s="39">
        <f t="shared" si="105"/>
        <v>0.03</v>
      </c>
      <c r="Q249" s="39">
        <f t="shared" si="90"/>
        <v>0</v>
      </c>
      <c r="R249" s="39">
        <f t="shared" si="93"/>
        <v>0</v>
      </c>
      <c r="S249" s="39">
        <f t="shared" si="99"/>
        <v>0</v>
      </c>
      <c r="T249" s="39">
        <f t="shared" si="97"/>
        <v>0</v>
      </c>
      <c r="U249" s="39">
        <f t="shared" si="100"/>
        <v>0.03</v>
      </c>
      <c r="V249" s="12"/>
      <c r="W249" s="32">
        <f t="shared" si="94"/>
        <v>0</v>
      </c>
      <c r="X249" s="32">
        <f t="shared" si="85"/>
        <v>42000</v>
      </c>
      <c r="Y249" s="32">
        <f t="shared" si="86"/>
        <v>42000</v>
      </c>
      <c r="Z249" s="32">
        <f t="shared" si="87"/>
        <v>42000</v>
      </c>
      <c r="AB249" s="32">
        <f t="shared" si="98"/>
        <v>0</v>
      </c>
      <c r="AC249" s="32">
        <f t="shared" si="91"/>
        <v>0</v>
      </c>
      <c r="AD249" s="32">
        <f t="shared" si="95"/>
        <v>0</v>
      </c>
      <c r="AE249" s="59">
        <f t="shared" si="96"/>
        <v>0</v>
      </c>
      <c r="AF249" s="32">
        <f t="shared" si="101"/>
        <v>0</v>
      </c>
      <c r="AG249" s="40" t="str">
        <f>IF(A249&gt;$D$6,"",SUM($AB$10:AE249)/($Y$10+Y249)*2/A249*12)</f>
        <v/>
      </c>
      <c r="AH249" s="40" t="str">
        <f>IF(A249&gt;$D$6,"",SUM($AF$10:AF249)/($Y$10+Y249)*2/A249*12)</f>
        <v/>
      </c>
      <c r="AI249" s="32">
        <f t="shared" si="102"/>
        <v>0</v>
      </c>
      <c r="AQ249" s="32">
        <f>SUM(AB$10:AB249)</f>
        <v>840418.74910909391</v>
      </c>
      <c r="AR249" s="32">
        <f>SUM(AC$10:AC249)</f>
        <v>-741728.78666842484</v>
      </c>
      <c r="AS249" s="32">
        <f>SUM(AD$10:AD249)</f>
        <v>13860.000000000002</v>
      </c>
      <c r="AT249" s="32">
        <f>SUM(AE$10:AE249)</f>
        <v>176083.75892605007</v>
      </c>
      <c r="AU249" s="32">
        <f>SUM(AF$10:AF249)</f>
        <v>-42000</v>
      </c>
      <c r="AW249" s="32">
        <f t="shared" si="92"/>
        <v>0</v>
      </c>
      <c r="AX249" s="32">
        <f t="shared" si="92"/>
        <v>0</v>
      </c>
      <c r="AY249" s="32">
        <f t="shared" si="92"/>
        <v>0</v>
      </c>
      <c r="AZ249" s="32">
        <f t="shared" si="92"/>
        <v>0</v>
      </c>
      <c r="BA249" s="32">
        <f t="shared" si="92"/>
        <v>42000</v>
      </c>
      <c r="BB249" s="32">
        <f t="shared" si="106"/>
        <v>0</v>
      </c>
      <c r="BC249" s="32"/>
    </row>
    <row r="250" spans="1:55" x14ac:dyDescent="0.25">
      <c r="A250" s="29">
        <v>240</v>
      </c>
      <c r="B250" s="32">
        <f t="shared" si="88"/>
        <v>0</v>
      </c>
      <c r="C250" s="32">
        <f t="shared" si="103"/>
        <v>0</v>
      </c>
      <c r="D250" s="32">
        <f t="shared" si="104"/>
        <v>0</v>
      </c>
      <c r="E250" s="32"/>
      <c r="F250" s="32">
        <f t="shared" si="89"/>
        <v>0</v>
      </c>
      <c r="G250" s="67">
        <f>IF(B250&gt;0,B250*$J$1,0)</f>
        <v>0</v>
      </c>
      <c r="H250" s="32"/>
      <c r="I250" s="32"/>
      <c r="J250" s="32"/>
      <c r="K250" s="32"/>
      <c r="L250" s="32">
        <f t="shared" si="82"/>
        <v>0</v>
      </c>
      <c r="M250" s="32">
        <f t="shared" si="83"/>
        <v>0</v>
      </c>
      <c r="N250" s="80">
        <v>51502</v>
      </c>
      <c r="O250" s="39">
        <f t="shared" si="84"/>
        <v>0</v>
      </c>
      <c r="P250" s="39">
        <f t="shared" si="105"/>
        <v>0.03</v>
      </c>
      <c r="Q250" s="39">
        <f t="shared" si="90"/>
        <v>0</v>
      </c>
      <c r="R250" s="39">
        <f>IF(A250&gt;=$D$6,0,#REF!/$T$3)</f>
        <v>0</v>
      </c>
      <c r="S250" s="39">
        <f>IF(A250&gt;=$D$6,0,#REF!/$T$4)</f>
        <v>0</v>
      </c>
      <c r="T250" s="39">
        <f>IF(A250&gt;=$D$6,0,(#REF!-U250)/$T$5)</f>
        <v>0</v>
      </c>
      <c r="U250" s="39">
        <f t="shared" si="100"/>
        <v>0.03</v>
      </c>
      <c r="V250" s="12"/>
      <c r="W250" s="32">
        <f t="shared" si="94"/>
        <v>0</v>
      </c>
      <c r="X250" s="32">
        <f t="shared" si="85"/>
        <v>42000</v>
      </c>
      <c r="Y250" s="32">
        <f t="shared" si="86"/>
        <v>42000</v>
      </c>
      <c r="Z250" s="32">
        <f t="shared" si="87"/>
        <v>42000</v>
      </c>
      <c r="AB250" s="32">
        <f t="shared" si="98"/>
        <v>0</v>
      </c>
      <c r="AC250" s="32">
        <f t="shared" si="91"/>
        <v>0</v>
      </c>
      <c r="AD250" s="32">
        <f t="shared" si="95"/>
        <v>0</v>
      </c>
      <c r="AE250" s="59">
        <f t="shared" si="96"/>
        <v>0</v>
      </c>
      <c r="AF250" s="32">
        <f t="shared" si="101"/>
        <v>0</v>
      </c>
      <c r="AG250" s="40" t="str">
        <f>IF(A250&gt;$D$6,"",SUM($AB$10:AE250)/($Y$10+Y250)*2/A250*12)</f>
        <v/>
      </c>
      <c r="AH250" s="40" t="str">
        <f>IF(A250&gt;$D$6,"",SUM($AF$10:AF250)/($Y$10+Y250)*2/A250*12)</f>
        <v/>
      </c>
      <c r="AI250" s="32">
        <f t="shared" si="102"/>
        <v>0</v>
      </c>
      <c r="AQ250" s="32">
        <f>SUM(AB$10:AB250)</f>
        <v>840418.74910909391</v>
      </c>
      <c r="AR250" s="32">
        <f>SUM(AC$10:AC250)</f>
        <v>-741728.78666842484</v>
      </c>
      <c r="AS250" s="32">
        <f>SUM(AD$10:AD250)</f>
        <v>13860.000000000002</v>
      </c>
      <c r="AT250" s="32">
        <f>SUM(AE$10:AE250)</f>
        <v>176083.75892605007</v>
      </c>
      <c r="AU250" s="32">
        <f>SUM(AF$10:AF250)</f>
        <v>-42000</v>
      </c>
      <c r="AW250" s="32">
        <f t="shared" si="92"/>
        <v>0</v>
      </c>
      <c r="AX250" s="32">
        <f t="shared" si="92"/>
        <v>0</v>
      </c>
      <c r="AY250" s="32">
        <f t="shared" si="92"/>
        <v>0</v>
      </c>
      <c r="AZ250" s="32">
        <f t="shared" si="92"/>
        <v>0</v>
      </c>
      <c r="BA250" s="32">
        <f t="shared" si="92"/>
        <v>42000</v>
      </c>
      <c r="BB250" s="32">
        <f t="shared" si="106"/>
        <v>0</v>
      </c>
      <c r="BC250" s="32"/>
    </row>
    <row r="251" spans="1:55" x14ac:dyDescent="0.25">
      <c r="AS251" s="32">
        <f>SUM(AQ250:AU250)</f>
        <v>246633.72136671911</v>
      </c>
    </row>
    <row r="252" spans="1:55" customFormat="1" x14ac:dyDescent="0.25">
      <c r="N252" s="57"/>
    </row>
    <row r="253" spans="1:55" customFormat="1" x14ac:dyDescent="0.25">
      <c r="N253" s="57"/>
    </row>
    <row r="254" spans="1:55" customFormat="1" x14ac:dyDescent="0.25">
      <c r="N254" s="57"/>
    </row>
    <row r="255" spans="1:55" customFormat="1" x14ac:dyDescent="0.25">
      <c r="N255" s="57"/>
    </row>
    <row r="256" spans="1:55" customFormat="1" x14ac:dyDescent="0.25">
      <c r="N256" s="57"/>
    </row>
    <row r="257" spans="14:14" customFormat="1" x14ac:dyDescent="0.25">
      <c r="N257" s="57"/>
    </row>
    <row r="258" spans="14:14" customFormat="1" x14ac:dyDescent="0.25">
      <c r="N258" s="57"/>
    </row>
    <row r="259" spans="14:14" customFormat="1" x14ac:dyDescent="0.25">
      <c r="N259" s="57"/>
    </row>
    <row r="260" spans="14:14" customFormat="1" x14ac:dyDescent="0.25">
      <c r="N260" s="57"/>
    </row>
    <row r="261" spans="14:14" customFormat="1" x14ac:dyDescent="0.25">
      <c r="N261" s="57"/>
    </row>
    <row r="262" spans="14:14" customFormat="1" x14ac:dyDescent="0.25">
      <c r="N262" s="57"/>
    </row>
    <row r="263" spans="14:14" customFormat="1" x14ac:dyDescent="0.25">
      <c r="N263" s="57"/>
    </row>
    <row r="264" spans="14:14" customFormat="1" x14ac:dyDescent="0.25">
      <c r="N264" s="57"/>
    </row>
    <row r="265" spans="14:14" customFormat="1" x14ac:dyDescent="0.25">
      <c r="N265" s="57"/>
    </row>
    <row r="266" spans="14:14" customFormat="1" x14ac:dyDescent="0.25">
      <c r="N266" s="57"/>
    </row>
    <row r="267" spans="14:14" customFormat="1" x14ac:dyDescent="0.25">
      <c r="N267" s="57"/>
    </row>
    <row r="268" spans="14:14" customFormat="1" x14ac:dyDescent="0.25">
      <c r="N268" s="57"/>
    </row>
    <row r="269" spans="14:14" customFormat="1" x14ac:dyDescent="0.25">
      <c r="N269" s="57"/>
    </row>
    <row r="270" spans="14:14" customFormat="1" x14ac:dyDescent="0.25">
      <c r="N270" s="57"/>
    </row>
    <row r="271" spans="14:14" customFormat="1" x14ac:dyDescent="0.25">
      <c r="N271" s="57"/>
    </row>
    <row r="272" spans="14:14" customFormat="1" x14ac:dyDescent="0.25">
      <c r="N272" s="57"/>
    </row>
    <row r="273" spans="14:14" customFormat="1" x14ac:dyDescent="0.25">
      <c r="N273" s="57"/>
    </row>
    <row r="274" spans="14:14" customFormat="1" x14ac:dyDescent="0.25">
      <c r="N274" s="57"/>
    </row>
    <row r="275" spans="14:14" customFormat="1" x14ac:dyDescent="0.25">
      <c r="N275" s="57"/>
    </row>
  </sheetData>
  <mergeCells count="5">
    <mergeCell ref="B8:M8"/>
    <mergeCell ref="O8:U8"/>
    <mergeCell ref="W8:Z8"/>
    <mergeCell ref="AB8:AI8"/>
    <mergeCell ref="AK8:AO8"/>
  </mergeCells>
  <dataValidations count="1">
    <dataValidation type="list" allowBlank="1" showInputMessage="1" showErrorMessage="1" sqref="D4">
      <formula1>"Ануїтет,Класика"</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00B0F0"/>
  </sheetPr>
  <dimension ref="A1:BK275"/>
  <sheetViews>
    <sheetView showGridLines="0" zoomScale="70" zoomScaleNormal="70" workbookViewId="0">
      <selection activeCell="G2" sqref="G2"/>
    </sheetView>
  </sheetViews>
  <sheetFormatPr defaultColWidth="11.5703125" defaultRowHeight="15" x14ac:dyDescent="0.25"/>
  <cols>
    <col min="1" max="1" width="5" style="30" bestFit="1" customWidth="1"/>
    <col min="2" max="2" width="12.42578125" style="30" bestFit="1" customWidth="1"/>
    <col min="3" max="3" width="14.85546875" style="30" customWidth="1"/>
    <col min="4" max="4" width="15" style="30" bestFit="1" customWidth="1"/>
    <col min="5" max="11" width="11.5703125" style="30"/>
    <col min="12" max="13" width="13.7109375" style="30" customWidth="1"/>
    <col min="14" max="14" width="1.7109375" style="80" customWidth="1"/>
    <col min="15" max="15" width="11.5703125" style="30"/>
    <col min="16" max="16" width="15.28515625" style="30" bestFit="1" customWidth="1"/>
    <col min="17" max="21" width="11.5703125" style="30"/>
    <col min="22" max="22" width="6.7109375" style="10" customWidth="1"/>
    <col min="23" max="24" width="16.7109375" style="30" customWidth="1"/>
    <col min="25" max="26" width="12.28515625" style="30" customWidth="1"/>
    <col min="27" max="27" width="1.7109375" style="30" customWidth="1"/>
    <col min="28" max="28" width="11.5703125" style="30"/>
    <col min="29" max="32" width="15.5703125" style="30" customWidth="1"/>
    <col min="33" max="35" width="14.28515625" style="30" customWidth="1"/>
    <col min="36" max="36" width="1.7109375" style="30" customWidth="1"/>
    <col min="37" max="37" width="14.7109375" style="30" hidden="1" customWidth="1"/>
    <col min="38" max="38" width="0" style="30" hidden="1" customWidth="1"/>
    <col min="39" max="39" width="12.42578125" style="30" hidden="1" customWidth="1"/>
    <col min="40" max="40" width="14.42578125" style="30" hidden="1" customWidth="1"/>
    <col min="41" max="41" width="0" style="30" hidden="1" customWidth="1"/>
    <col min="42" max="42" width="1.7109375" style="30" hidden="1" customWidth="1"/>
    <col min="43" max="46" width="11.5703125" style="30"/>
    <col min="47" max="47" width="11.5703125" style="30" customWidth="1"/>
    <col min="48" max="48" width="2.28515625" style="30" customWidth="1"/>
    <col min="49" max="49" width="13.28515625" style="30" bestFit="1" customWidth="1"/>
    <col min="50" max="55" width="11.5703125" style="30"/>
    <col min="56" max="56" width="15" bestFit="1" customWidth="1"/>
    <col min="63" max="63" width="13.28515625" bestFit="1" customWidth="1"/>
    <col min="64" max="16384" width="11.5703125" style="30"/>
  </cols>
  <sheetData>
    <row r="1" spans="1:63" s="10" customFormat="1" x14ac:dyDescent="0.25">
      <c r="C1" s="14" t="s">
        <v>103</v>
      </c>
      <c r="D1" s="62">
        <v>2000000</v>
      </c>
      <c r="F1" s="11" t="s">
        <v>124</v>
      </c>
      <c r="G1" s="16">
        <v>0.14990000000000001</v>
      </c>
      <c r="I1" s="14" t="s">
        <v>106</v>
      </c>
      <c r="J1" s="17">
        <v>5.0000000000000001E-3</v>
      </c>
      <c r="K1" s="69"/>
      <c r="N1" s="80"/>
      <c r="Q1" s="14" t="s">
        <v>17</v>
      </c>
      <c r="T1" s="14" t="s">
        <v>18</v>
      </c>
      <c r="X1" s="10" t="s">
        <v>4</v>
      </c>
      <c r="AB1" s="14"/>
      <c r="AC1" s="63" t="s">
        <v>96</v>
      </c>
      <c r="AD1" s="13">
        <f>AD6-AD2</f>
        <v>3.770901330448545E-2</v>
      </c>
      <c r="AF1" s="14" t="str">
        <f>AB9</f>
        <v>% доход</v>
      </c>
      <c r="AG1" s="12">
        <f>SUM(AB10:AB130)</f>
        <v>930419.62444850942</v>
      </c>
      <c r="AI1" s="12"/>
      <c r="BD1"/>
      <c r="BE1"/>
      <c r="BF1"/>
      <c r="BG1"/>
      <c r="BH1"/>
      <c r="BI1"/>
      <c r="BJ1"/>
      <c r="BK1"/>
    </row>
    <row r="2" spans="1:63" s="10" customFormat="1" x14ac:dyDescent="0.25">
      <c r="C2" s="14" t="s">
        <v>104</v>
      </c>
      <c r="D2" s="15">
        <v>0.7</v>
      </c>
      <c r="F2" s="14" t="s">
        <v>125</v>
      </c>
      <c r="G2" s="16">
        <f>MIN(MAX(G1,8.17%+6.5%),35%)</f>
        <v>0.14990000000000001</v>
      </c>
      <c r="I2" s="14" t="s">
        <v>27</v>
      </c>
      <c r="J2" s="17">
        <v>0.35</v>
      </c>
      <c r="K2" s="69"/>
      <c r="N2" s="80"/>
      <c r="P2" s="10" t="s">
        <v>21</v>
      </c>
      <c r="Q2" s="17">
        <v>1E-3</v>
      </c>
      <c r="S2" s="10" t="s">
        <v>22</v>
      </c>
      <c r="T2" s="18">
        <v>0.01</v>
      </c>
      <c r="W2" s="14" t="s">
        <v>23</v>
      </c>
      <c r="X2" s="13">
        <f>'стави резерва'!L4</f>
        <v>0.10625000000000001</v>
      </c>
      <c r="AC2" s="14" t="s">
        <v>24</v>
      </c>
      <c r="AD2" s="19">
        <v>0.1195</v>
      </c>
      <c r="AF2" s="14" t="str">
        <f>AC9</f>
        <v>% расход (фондирование)</v>
      </c>
      <c r="AG2" s="12">
        <f>SUM(AC10:AC130)</f>
        <v>-741728.78666842484</v>
      </c>
      <c r="AH2" s="20" t="s">
        <v>25</v>
      </c>
      <c r="AI2" s="76">
        <f>SUM(AG1:AG4)/AG6/D6*12</f>
        <v>4.6805616126335922E-2</v>
      </c>
      <c r="AM2" s="21"/>
      <c r="BD2"/>
      <c r="BE2"/>
      <c r="BF2"/>
      <c r="BG2"/>
      <c r="BH2"/>
      <c r="BI2"/>
      <c r="BJ2"/>
      <c r="BK2"/>
    </row>
    <row r="3" spans="1:63" s="10" customFormat="1" x14ac:dyDescent="0.25">
      <c r="C3" s="11" t="s">
        <v>16</v>
      </c>
      <c r="D3" s="58">
        <f>D1*D2</f>
        <v>1400000</v>
      </c>
      <c r="F3" s="14" t="s">
        <v>20</v>
      </c>
      <c r="G3" s="16">
        <v>9.9000000000000008E-3</v>
      </c>
      <c r="I3" s="14" t="s">
        <v>107</v>
      </c>
      <c r="J3" s="17">
        <v>3.0000000000000001E-3</v>
      </c>
      <c r="K3" s="69"/>
      <c r="N3" s="80"/>
      <c r="P3" s="10" t="s">
        <v>28</v>
      </c>
      <c r="Q3" s="17">
        <v>0.01</v>
      </c>
      <c r="S3" s="10" t="s">
        <v>29</v>
      </c>
      <c r="T3" s="18">
        <v>0.1</v>
      </c>
      <c r="U3" s="23"/>
      <c r="W3" s="14" t="s">
        <v>30</v>
      </c>
      <c r="X3" s="13">
        <f>'стави резерва'!L5</f>
        <v>0.3075</v>
      </c>
      <c r="AB3" s="14"/>
      <c r="AC3" s="19"/>
      <c r="AF3" s="14" t="str">
        <f>AD9</f>
        <v>комис.доход</v>
      </c>
      <c r="AG3" s="12">
        <f>SUM(AD10:AD130)</f>
        <v>13860.000000000002</v>
      </c>
      <c r="AH3" s="20" t="s">
        <v>31</v>
      </c>
      <c r="AI3" s="76">
        <f>AG5/AG6/D6*12</f>
        <v>-5.8051832164451034E-3</v>
      </c>
      <c r="BD3"/>
      <c r="BE3"/>
      <c r="BF3"/>
      <c r="BG3"/>
      <c r="BH3"/>
      <c r="BI3"/>
      <c r="BJ3"/>
      <c r="BK3"/>
    </row>
    <row r="4" spans="1:63" s="10" customFormat="1" ht="14.45" customHeight="1" x14ac:dyDescent="0.25">
      <c r="C4" s="14" t="s">
        <v>19</v>
      </c>
      <c r="D4" s="11" t="s">
        <v>127</v>
      </c>
      <c r="F4" s="14" t="s">
        <v>33</v>
      </c>
      <c r="G4" s="16">
        <v>0</v>
      </c>
      <c r="I4" s="14" t="s">
        <v>27</v>
      </c>
      <c r="J4" s="17">
        <v>0.45</v>
      </c>
      <c r="K4" s="69"/>
      <c r="N4" s="80"/>
      <c r="P4" s="10" t="s">
        <v>34</v>
      </c>
      <c r="Q4" s="17">
        <v>0.03</v>
      </c>
      <c r="S4" s="10" t="s">
        <v>35</v>
      </c>
      <c r="T4" s="18">
        <v>0.6</v>
      </c>
      <c r="U4" s="23"/>
      <c r="W4" s="14" t="s">
        <v>36</v>
      </c>
      <c r="X4" s="13">
        <f>'стави резерва'!L6</f>
        <v>0.57250000000000001</v>
      </c>
      <c r="Z4" s="12"/>
      <c r="AB4" s="14"/>
      <c r="AC4" s="15"/>
      <c r="AF4" s="14" t="str">
        <f>AE9</f>
        <v>страховка (выносим отдельно)</v>
      </c>
      <c r="AG4" s="12">
        <f>SUM(AE10:AE130)</f>
        <v>136083.75892605004</v>
      </c>
      <c r="AH4" s="20" t="s">
        <v>37</v>
      </c>
      <c r="AI4" s="77">
        <v>0</v>
      </c>
      <c r="BD4"/>
      <c r="BE4"/>
      <c r="BF4"/>
      <c r="BG4"/>
      <c r="BH4"/>
      <c r="BI4"/>
      <c r="BJ4"/>
      <c r="BK4"/>
    </row>
    <row r="5" spans="1:63" s="10" customFormat="1" ht="15.75" thickBot="1" x14ac:dyDescent="0.3">
      <c r="C5" s="14" t="s">
        <v>26</v>
      </c>
      <c r="D5" s="22">
        <v>120</v>
      </c>
      <c r="E5" s="78"/>
      <c r="F5" s="14" t="s">
        <v>108</v>
      </c>
      <c r="G5" s="79">
        <f>14000+D1*1%</f>
        <v>34000</v>
      </c>
      <c r="H5" s="14"/>
      <c r="I5" s="14" t="s">
        <v>109</v>
      </c>
      <c r="J5" s="69">
        <f>IRR(L10:L130)*12</f>
        <v>0.174379146210355</v>
      </c>
      <c r="K5" s="69"/>
      <c r="N5" s="80"/>
      <c r="Q5" s="22"/>
      <c r="S5" s="10" t="s">
        <v>38</v>
      </c>
      <c r="T5" s="18">
        <v>0.8</v>
      </c>
      <c r="U5" s="23"/>
      <c r="W5" s="14" t="s">
        <v>39</v>
      </c>
      <c r="X5" s="13">
        <f>'стави резерва'!L7</f>
        <v>0.90500000000000003</v>
      </c>
      <c r="AB5" s="14"/>
      <c r="AC5" s="25"/>
      <c r="AD5" s="64">
        <f>J6-AD6</f>
        <v>2.330759625338974E-2</v>
      </c>
      <c r="AF5" s="14" t="str">
        <f>AF9</f>
        <v>дофрм.резерва</v>
      </c>
      <c r="AG5" s="12">
        <f>SUM(AF10:AF130)</f>
        <v>-42000</v>
      </c>
      <c r="AH5" s="20" t="s">
        <v>40</v>
      </c>
      <c r="AI5" s="77">
        <f>SUM(AI2:AI4)</f>
        <v>4.1000432909890819E-2</v>
      </c>
      <c r="BD5"/>
      <c r="BE5"/>
      <c r="BF5"/>
      <c r="BG5"/>
      <c r="BH5"/>
      <c r="BI5"/>
      <c r="BJ5"/>
      <c r="BK5"/>
    </row>
    <row r="6" spans="1:63" s="10" customFormat="1" ht="15.75" thickBot="1" x14ac:dyDescent="0.3">
      <c r="C6" s="14" t="s">
        <v>32</v>
      </c>
      <c r="D6" s="24">
        <v>120</v>
      </c>
      <c r="F6" s="14" t="s">
        <v>105</v>
      </c>
      <c r="G6" s="15">
        <v>0.05</v>
      </c>
      <c r="I6" s="26" t="s">
        <v>110</v>
      </c>
      <c r="J6" s="60">
        <f>IRR(M10:M130)*12</f>
        <v>0.18051660955787519</v>
      </c>
      <c r="K6" s="89"/>
      <c r="N6" s="80"/>
      <c r="U6" s="23"/>
      <c r="W6" s="14" t="s">
        <v>5</v>
      </c>
      <c r="X6" s="13">
        <f>'стави резерва'!L8</f>
        <v>1</v>
      </c>
      <c r="Y6" s="27"/>
      <c r="AC6" s="26" t="s">
        <v>41</v>
      </c>
      <c r="AD6" s="60">
        <f>IRR(AI10:AI130)*12</f>
        <v>0.15720901330448545</v>
      </c>
      <c r="AF6" s="14" t="s">
        <v>42</v>
      </c>
      <c r="AG6" s="12">
        <f>AVERAGE(Y10:Y130)</f>
        <v>723491.37717171607</v>
      </c>
      <c r="AH6" s="21"/>
      <c r="BD6"/>
      <c r="BE6"/>
      <c r="BF6"/>
      <c r="BG6"/>
      <c r="BH6"/>
      <c r="BI6"/>
      <c r="BJ6"/>
      <c r="BK6"/>
    </row>
    <row r="7" spans="1:63" x14ac:dyDescent="0.25">
      <c r="A7" s="10"/>
      <c r="B7" s="28"/>
      <c r="C7" s="29"/>
      <c r="E7" s="41"/>
      <c r="F7" s="87" t="s">
        <v>128</v>
      </c>
      <c r="G7" s="88">
        <f>(3500+2000)/0.805*1.22</f>
        <v>8335.4037267080748</v>
      </c>
      <c r="I7" s="84" t="s">
        <v>126</v>
      </c>
      <c r="J7" s="85">
        <f>XIRR(L10:L250,N10:N250)</f>
        <v>0.18906458020210265</v>
      </c>
      <c r="K7" s="85"/>
      <c r="N7" s="81"/>
      <c r="Q7" s="31" t="s">
        <v>43</v>
      </c>
      <c r="AG7" s="32"/>
    </row>
    <row r="8" spans="1:63" x14ac:dyDescent="0.25">
      <c r="A8" s="29"/>
      <c r="B8" s="177" t="s">
        <v>44</v>
      </c>
      <c r="C8" s="178"/>
      <c r="D8" s="178"/>
      <c r="E8" s="178"/>
      <c r="F8" s="178"/>
      <c r="G8" s="178"/>
      <c r="H8" s="178"/>
      <c r="I8" s="178"/>
      <c r="J8" s="178"/>
      <c r="K8" s="178"/>
      <c r="L8" s="178"/>
      <c r="M8" s="179"/>
      <c r="N8" s="82"/>
      <c r="O8" s="180" t="s">
        <v>45</v>
      </c>
      <c r="P8" s="181"/>
      <c r="Q8" s="181"/>
      <c r="R8" s="181"/>
      <c r="S8" s="181"/>
      <c r="T8" s="181"/>
      <c r="U8" s="182"/>
      <c r="W8" s="180" t="s">
        <v>46</v>
      </c>
      <c r="X8" s="181"/>
      <c r="Y8" s="181"/>
      <c r="Z8" s="182"/>
      <c r="AB8" s="180" t="s">
        <v>47</v>
      </c>
      <c r="AC8" s="181"/>
      <c r="AD8" s="181"/>
      <c r="AE8" s="181"/>
      <c r="AF8" s="181"/>
      <c r="AG8" s="181"/>
      <c r="AH8" s="181"/>
      <c r="AI8" s="182"/>
      <c r="AK8" s="180" t="s">
        <v>48</v>
      </c>
      <c r="AL8" s="181"/>
      <c r="AM8" s="181"/>
      <c r="AN8" s="181"/>
      <c r="AO8" s="182"/>
    </row>
    <row r="9" spans="1:63" ht="51" x14ac:dyDescent="0.25">
      <c r="A9" s="33" t="s">
        <v>49</v>
      </c>
      <c r="B9" s="34" t="s">
        <v>50</v>
      </c>
      <c r="C9" s="35" t="s">
        <v>51</v>
      </c>
      <c r="D9" s="34" t="s">
        <v>52</v>
      </c>
      <c r="E9" s="34" t="s">
        <v>53</v>
      </c>
      <c r="F9" s="34" t="s">
        <v>55</v>
      </c>
      <c r="G9" s="34" t="s">
        <v>97</v>
      </c>
      <c r="H9" s="34" t="s">
        <v>98</v>
      </c>
      <c r="I9" s="34" t="s">
        <v>99</v>
      </c>
      <c r="J9" s="34" t="s">
        <v>100</v>
      </c>
      <c r="K9" s="86" t="s">
        <v>129</v>
      </c>
      <c r="L9" s="34" t="s">
        <v>101</v>
      </c>
      <c r="M9" s="34" t="s">
        <v>102</v>
      </c>
      <c r="N9" s="83"/>
      <c r="O9" s="33" t="s">
        <v>56</v>
      </c>
      <c r="P9" s="37" t="s">
        <v>57</v>
      </c>
      <c r="Q9" s="33" t="s">
        <v>23</v>
      </c>
      <c r="R9" s="33" t="s">
        <v>30</v>
      </c>
      <c r="S9" s="33" t="s">
        <v>36</v>
      </c>
      <c r="T9" s="33" t="s">
        <v>39</v>
      </c>
      <c r="U9" s="37" t="s">
        <v>58</v>
      </c>
      <c r="V9" s="36"/>
      <c r="W9" s="33" t="s">
        <v>59</v>
      </c>
      <c r="X9" s="33" t="s">
        <v>60</v>
      </c>
      <c r="Y9" s="33" t="s">
        <v>10</v>
      </c>
      <c r="Z9" s="33" t="s">
        <v>61</v>
      </c>
      <c r="AB9" s="33" t="s">
        <v>3</v>
      </c>
      <c r="AC9" s="33" t="s">
        <v>62</v>
      </c>
      <c r="AD9" s="33" t="s">
        <v>63</v>
      </c>
      <c r="AE9" s="33" t="s">
        <v>64</v>
      </c>
      <c r="AF9" s="33" t="s">
        <v>65</v>
      </c>
      <c r="AG9" s="33" t="s">
        <v>66</v>
      </c>
      <c r="AH9" s="33" t="s">
        <v>67</v>
      </c>
      <c r="AI9" s="33" t="s">
        <v>68</v>
      </c>
      <c r="AK9" s="33" t="s">
        <v>69</v>
      </c>
      <c r="AL9" s="33" t="s">
        <v>70</v>
      </c>
      <c r="AM9" s="33" t="s">
        <v>71</v>
      </c>
      <c r="AN9" s="33" t="s">
        <v>72</v>
      </c>
      <c r="AO9" s="33" t="s">
        <v>73</v>
      </c>
      <c r="AQ9" s="38" t="s">
        <v>3</v>
      </c>
      <c r="AR9" s="38" t="s">
        <v>62</v>
      </c>
      <c r="AS9" s="38" t="s">
        <v>63</v>
      </c>
      <c r="AT9" s="38" t="s">
        <v>1</v>
      </c>
      <c r="AU9" s="38" t="s">
        <v>65</v>
      </c>
      <c r="AW9" s="33" t="s">
        <v>23</v>
      </c>
      <c r="AX9" s="33" t="s">
        <v>30</v>
      </c>
      <c r="AY9" s="33" t="s">
        <v>36</v>
      </c>
      <c r="AZ9" s="33" t="s">
        <v>39</v>
      </c>
      <c r="BA9" s="33" t="s">
        <v>58</v>
      </c>
      <c r="BB9" s="33" t="s">
        <v>74</v>
      </c>
      <c r="BC9" s="36"/>
    </row>
    <row r="10" spans="1:63" x14ac:dyDescent="0.25">
      <c r="A10" s="66">
        <v>0</v>
      </c>
      <c r="B10" s="67">
        <f>D3</f>
        <v>1400000</v>
      </c>
      <c r="C10" s="67">
        <f>-D3</f>
        <v>-1400000</v>
      </c>
      <c r="D10" s="67"/>
      <c r="E10" s="68">
        <f>D3*G3</f>
        <v>13860.000000000002</v>
      </c>
      <c r="F10" s="68"/>
      <c r="G10" s="67">
        <f>D3*J1</f>
        <v>7000</v>
      </c>
      <c r="H10" s="67">
        <f>D1*J3</f>
        <v>6000</v>
      </c>
      <c r="I10" s="67">
        <f>G5</f>
        <v>34000</v>
      </c>
      <c r="J10" s="67">
        <f>D1*G6</f>
        <v>100000</v>
      </c>
      <c r="K10" s="67">
        <f>-G7</f>
        <v>-8335.4037267080748</v>
      </c>
      <c r="L10" s="67">
        <f>SUM(C10:I10)</f>
        <v>-1339140</v>
      </c>
      <c r="M10" s="67">
        <f>SUM(C10:F10)+G10*$J$2+H10*$J$4+J10+K10</f>
        <v>-1289325.4037267081</v>
      </c>
      <c r="N10" s="80">
        <v>44197</v>
      </c>
      <c r="O10" s="39">
        <f t="shared" ref="O10:O73" si="0">B10/$D$3</f>
        <v>1</v>
      </c>
      <c r="P10" s="39">
        <f t="shared" ref="P10:P41" si="1">SUM(Q10:U10)</f>
        <v>1</v>
      </c>
      <c r="Q10" s="39">
        <f>IF(A10&gt;=$D$6,0,O10-SUM(R10:U10))</f>
        <v>1</v>
      </c>
      <c r="R10" s="1"/>
      <c r="S10" s="1"/>
      <c r="T10" s="1"/>
      <c r="U10" s="39">
        <v>0</v>
      </c>
      <c r="V10" s="12"/>
      <c r="W10" s="32">
        <f>SUM(Q10:T10)*$D$3</f>
        <v>1400000</v>
      </c>
      <c r="X10" s="32">
        <f t="shared" ref="X10:X73" si="2">U10*$D$3</f>
        <v>0</v>
      </c>
      <c r="Y10" s="32">
        <f t="shared" ref="Y10:Y73" si="3">X10+W10</f>
        <v>1400000</v>
      </c>
      <c r="Z10" s="32">
        <f t="shared" ref="Z10:Z73" si="4">(Q10*$X$2+R10*$X$3+S10*$X$4+T10*$X$5+U10*$X$6)*$D$3</f>
        <v>148750.00000000003</v>
      </c>
      <c r="AB10" s="32">
        <f>IFERROR(D10/O10*SUM(Q10:T10),0)</f>
        <v>0</v>
      </c>
      <c r="AC10" s="32">
        <v>0</v>
      </c>
      <c r="AD10" s="32">
        <f>E10+F10</f>
        <v>13860.000000000002</v>
      </c>
      <c r="AE10" s="32">
        <f>G10*J2+H10*J4+J10</f>
        <v>105150</v>
      </c>
      <c r="AF10" s="32">
        <f>-Z10</f>
        <v>-148750.00000000003</v>
      </c>
      <c r="AG10" s="40">
        <f>IF(A10&gt;$D$6,"",SUM($AB$10:AE10)/($Y$10)*2*12)</f>
        <v>2.0401714285714285</v>
      </c>
      <c r="AH10" s="40">
        <f>IF(A10&gt;$D$6,"",SUM($AF$10:AF10)/($Y$10)*2*12)</f>
        <v>-2.5500000000000007</v>
      </c>
      <c r="AI10" s="61">
        <f>-D3+AB10+AD10+AE10</f>
        <v>-1280990</v>
      </c>
      <c r="AQ10" s="32">
        <f>SUM(AB$10:AB10)</f>
        <v>0</v>
      </c>
      <c r="AR10" s="32">
        <f>SUM(AC$10:AC10)</f>
        <v>0</v>
      </c>
      <c r="AS10" s="32">
        <f>SUM(AD$10:AD10)</f>
        <v>13860.000000000002</v>
      </c>
      <c r="AT10" s="32">
        <f>SUM(AE$10:AE10)</f>
        <v>105150</v>
      </c>
      <c r="AU10" s="32">
        <f>SUM(AF$10:AF10)</f>
        <v>-148750.00000000003</v>
      </c>
      <c r="AW10" s="32">
        <f>Q10*$D$3</f>
        <v>1400000</v>
      </c>
      <c r="AX10" s="32">
        <f t="shared" ref="AX10:BA73" si="5">R10*$D$3</f>
        <v>0</v>
      </c>
      <c r="AY10" s="32">
        <f t="shared" si="5"/>
        <v>0</v>
      </c>
      <c r="AZ10" s="32">
        <f t="shared" si="5"/>
        <v>0</v>
      </c>
      <c r="BA10" s="32">
        <f t="shared" si="5"/>
        <v>0</v>
      </c>
      <c r="BB10" s="32">
        <f t="shared" ref="BB10:BB41" si="6">MAX(SUM(D10:G10)-AB10-AD10-AE10,0)</f>
        <v>0</v>
      </c>
      <c r="BC10" s="32"/>
    </row>
    <row r="11" spans="1:63" x14ac:dyDescent="0.25">
      <c r="A11" s="29">
        <v>1</v>
      </c>
      <c r="B11" s="32">
        <f t="shared" ref="B11:B74" si="7">B10-C11</f>
        <v>1388333.3333333333</v>
      </c>
      <c r="C11" s="32">
        <f>MIN(B10,IF($D$4="Ануїтет",-PMT($G$1/12,$D$6,$D$3,0,0)-D11,$D$3/$D$6))</f>
        <v>11666.666666666666</v>
      </c>
      <c r="D11" s="32">
        <f>B10*$G$1/12</f>
        <v>17488.333333333332</v>
      </c>
      <c r="E11" s="32"/>
      <c r="F11" s="32">
        <f t="shared" ref="F11:F74" si="8">IF(B11&gt;0,$D$3*$G$4,0)</f>
        <v>0</v>
      </c>
      <c r="G11" s="32"/>
      <c r="H11" s="32"/>
      <c r="I11" s="32"/>
      <c r="J11" s="32"/>
      <c r="K11" s="32"/>
      <c r="L11" s="32">
        <f t="shared" ref="L11:L73" si="9">SUM(C11:I11)</f>
        <v>29155</v>
      </c>
      <c r="M11" s="32">
        <f t="shared" ref="M11:M73" si="10">SUM(C11:F11)+G11*$J$2+H11*$J$4+J11</f>
        <v>29155</v>
      </c>
      <c r="N11" s="80">
        <v>44228</v>
      </c>
      <c r="O11" s="39">
        <f t="shared" si="0"/>
        <v>0.99166666666666659</v>
      </c>
      <c r="P11" s="39">
        <f t="shared" si="1"/>
        <v>0.99166666666666659</v>
      </c>
      <c r="Q11" s="41">
        <f t="shared" ref="Q11:Q74" si="11">IFERROR((Q10+R10*(1-$T$3)+S10*(1-$T$4)+T10*(1-$T$5))*(O11/O10)-R11,0)</f>
        <v>0.99066666666666658</v>
      </c>
      <c r="R11" s="42">
        <f>Q2</f>
        <v>1E-3</v>
      </c>
      <c r="S11" s="43"/>
      <c r="T11" s="43"/>
      <c r="U11" s="39">
        <v>0</v>
      </c>
      <c r="V11" s="12"/>
      <c r="W11" s="32">
        <f>SUM(Q11:T11)*$D$3</f>
        <v>1388333.3333333333</v>
      </c>
      <c r="X11" s="32">
        <f t="shared" si="2"/>
        <v>0</v>
      </c>
      <c r="Y11" s="32">
        <f>X11+W11</f>
        <v>1388333.3333333333</v>
      </c>
      <c r="Z11" s="32">
        <f t="shared" si="4"/>
        <v>147792.16666666666</v>
      </c>
      <c r="AB11" s="32">
        <f>IFERROR(D11/O10*(Q10*(1-$X$2)+R10*(1-$X$3)+S10*(1-$X$4)+T10*(1-$X$5)+U10*(1-$X$6)),0)</f>
        <v>15630.197916666666</v>
      </c>
      <c r="AC11" s="32">
        <f t="shared" ref="AC11:AC74" si="12">-(Q10*(1-$X$2)+R10*(1-$X$3)+S10*(1-$X$4)+T10*(1-$X$5)+U10*(1-$X$6))*$D$3*$AD$2/12</f>
        <v>-12460.364583333334</v>
      </c>
      <c r="AD11" s="32">
        <f>IFERROR((E11+F11)*(Q11*(1-$X$2)+R11*(1-$X$3)+S11*(1-$X$4)+T11*(1-$X$5)+U11*(1-$X$6))/O11,0)</f>
        <v>0</v>
      </c>
      <c r="AE11" s="59">
        <f>IFERROR((G11*$J$2+H11*$J$4+J11)*(Q11*(1-$X$2)+R11*(1-$X$3)+S11*(1-$X$4)+T11*(1-$X$5)+U11*(1-$X$6))/O11,0)</f>
        <v>0</v>
      </c>
      <c r="AF11" s="32">
        <f>-(Z11-Z10)</f>
        <v>957.83333333337214</v>
      </c>
      <c r="AG11" s="40">
        <f>IF(A11&gt;$D$6,"",SUM($AB$10:AE11)/($Y$10+Y11)*2/A11*12)</f>
        <v>1.0516375373580396</v>
      </c>
      <c r="AH11" s="40">
        <f>IF(A11&gt;$D$6,"",SUM($AF$10:AF11)/($Y$10+Y11)*2/A11*12)</f>
        <v>-1.2720903765690377</v>
      </c>
      <c r="AI11" s="32">
        <f>Y10-Y11+AB11+AD11+AE11</f>
        <v>27296.864583333409</v>
      </c>
      <c r="AQ11" s="32">
        <f>SUM(AB$10:AB11)</f>
        <v>15630.197916666666</v>
      </c>
      <c r="AR11" s="32">
        <f>SUM(AC$10:AC11)</f>
        <v>-12460.364583333334</v>
      </c>
      <c r="AS11" s="32">
        <f>SUM(AD$10:AD11)</f>
        <v>13860.000000000002</v>
      </c>
      <c r="AT11" s="32">
        <f>SUM(AE$10:AE11)</f>
        <v>105150</v>
      </c>
      <c r="AU11" s="32">
        <f>SUM(AF$10:AF11)</f>
        <v>-147792.16666666666</v>
      </c>
      <c r="AW11" s="32">
        <f t="shared" ref="AW11:AZ74" si="13">Q11*$D$3</f>
        <v>1386933.3333333333</v>
      </c>
      <c r="AX11" s="32">
        <f t="shared" si="5"/>
        <v>1400</v>
      </c>
      <c r="AY11" s="32">
        <f t="shared" si="5"/>
        <v>0</v>
      </c>
      <c r="AZ11" s="32">
        <f t="shared" si="5"/>
        <v>0</v>
      </c>
      <c r="BA11" s="32">
        <f t="shared" si="5"/>
        <v>0</v>
      </c>
      <c r="BB11" s="32">
        <f>MAX(SUM(D11:G11)-AB11-AD11-AE11,0)</f>
        <v>1858.1354166666661</v>
      </c>
      <c r="BC11" s="32"/>
    </row>
    <row r="12" spans="1:63" x14ac:dyDescent="0.25">
      <c r="A12" s="29">
        <v>2</v>
      </c>
      <c r="B12" s="32">
        <f t="shared" si="7"/>
        <v>1376666.6666666665</v>
      </c>
      <c r="C12" s="32">
        <f t="shared" ref="C12:C22" si="14">MIN(B11,IF($D$4="Ануїтет",-PMT($G$1/12,$D$6,$D$3,0,0)-D12,$D$3/$D$6))</f>
        <v>11666.666666666666</v>
      </c>
      <c r="D12" s="32">
        <f t="shared" ref="D12:D22" si="15">B11*$G$1/12</f>
        <v>17342.597222222223</v>
      </c>
      <c r="E12" s="32"/>
      <c r="F12" s="32">
        <f t="shared" si="8"/>
        <v>0</v>
      </c>
      <c r="G12" s="32"/>
      <c r="H12" s="32"/>
      <c r="I12" s="32"/>
      <c r="J12" s="32"/>
      <c r="K12" s="32"/>
      <c r="L12" s="32">
        <f t="shared" si="9"/>
        <v>29009.263888888891</v>
      </c>
      <c r="M12" s="32">
        <f t="shared" si="10"/>
        <v>29009.263888888891</v>
      </c>
      <c r="N12" s="80">
        <v>44256</v>
      </c>
      <c r="O12" s="39">
        <f t="shared" si="0"/>
        <v>0.98333333333333317</v>
      </c>
      <c r="P12" s="39">
        <f t="shared" si="1"/>
        <v>0.99231498747192026</v>
      </c>
      <c r="Q12" s="39">
        <f t="shared" si="11"/>
        <v>0.93771905648418374</v>
      </c>
      <c r="R12" s="43">
        <f t="shared" ref="R12:R75" si="16">IF(A12&gt;=$D$6,0,S13/$T$3)</f>
        <v>4.5515117185283949E-2</v>
      </c>
      <c r="S12" s="43">
        <f>IF(A12&gt;=$D$6,0,T13/$T$4)</f>
        <v>9.0808138024526756E-3</v>
      </c>
      <c r="T12" s="43"/>
      <c r="U12" s="39">
        <v>0</v>
      </c>
      <c r="V12" s="12"/>
      <c r="W12" s="32">
        <f t="shared" ref="W12:W75" si="17">SUM(Q12:T12)*$D$3</f>
        <v>1389240.9824606883</v>
      </c>
      <c r="X12" s="32">
        <f>U12*$D$3</f>
        <v>0</v>
      </c>
      <c r="Y12" s="32">
        <f>X12+W12</f>
        <v>1389240.9824606883</v>
      </c>
      <c r="Z12" s="32">
        <f t="shared" si="4"/>
        <v>166358.23986295291</v>
      </c>
      <c r="AB12" s="32">
        <f>IFERROR(D12/O11*(Q11*(1-$X$2)+R11*(1-$X$3)+S11*(1-$X$4)+T11*(1-$X$5)+U11*(1-$X$6)),0)</f>
        <v>15496.42674027778</v>
      </c>
      <c r="AC12" s="32">
        <f t="shared" si="12"/>
        <v>-12353.722451388889</v>
      </c>
      <c r="AD12" s="32">
        <f t="shared" ref="AD12:AD75" si="18">IFERROR((E12+F12)*(Q12*(1-$X$2)+R12*(1-$X$3)+S12*(1-$X$4)+T12*(1-$X$5)+U12*(1-$X$6))/O12,0)</f>
        <v>0</v>
      </c>
      <c r="AE12" s="59">
        <f t="shared" ref="AE12:AE75" si="19">IFERROR((G12*$J$2+H12*$J$4+J12)*(Q12*(1-$X$2)+R12*(1-$X$3)+S12*(1-$X$4)+T12*(1-$X$5)+U12*(1-$X$6))/O12,0)</f>
        <v>0</v>
      </c>
      <c r="AF12" s="32">
        <f>-(Z12-Z11)</f>
        <v>-18566.073196286248</v>
      </c>
      <c r="AG12" s="40">
        <f>IF(A12&gt;$D$6,"",SUM($AB$10:AE12)/($Y$10+Y12)*2/A12*12)</f>
        <v>0.53916834756240439</v>
      </c>
      <c r="AH12" s="40">
        <f>IF(A12&gt;$D$6,"",SUM($AF$10:AF12)/($Y$10+Y12)*2/A12*12)</f>
        <v>-0.715714020734876</v>
      </c>
      <c r="AI12" s="32">
        <f>Y11-Y12+AB12+AD12+AE12</f>
        <v>14588.777612922702</v>
      </c>
      <c r="AQ12" s="32">
        <f>SUM(AB$10:AB12)</f>
        <v>31126.624656944448</v>
      </c>
      <c r="AR12" s="32">
        <f>SUM(AC$10:AC12)</f>
        <v>-24814.087034722223</v>
      </c>
      <c r="AS12" s="32">
        <f>SUM(AD$10:AD12)</f>
        <v>13860.000000000002</v>
      </c>
      <c r="AT12" s="32">
        <f>SUM(AE$10:AE12)</f>
        <v>105150</v>
      </c>
      <c r="AU12" s="32">
        <f>SUM(AF$10:AF12)</f>
        <v>-166358.23986295291</v>
      </c>
      <c r="AW12" s="32">
        <f t="shared" si="13"/>
        <v>1312806.6790778572</v>
      </c>
      <c r="AX12" s="32">
        <f t="shared" si="5"/>
        <v>63721.164059397532</v>
      </c>
      <c r="AY12" s="32">
        <f t="shared" si="5"/>
        <v>12713.139323433747</v>
      </c>
      <c r="AZ12" s="32">
        <f t="shared" si="5"/>
        <v>0</v>
      </c>
      <c r="BA12" s="32">
        <f t="shared" si="5"/>
        <v>0</v>
      </c>
      <c r="BB12" s="32">
        <f t="shared" si="6"/>
        <v>1846.1704819444421</v>
      </c>
      <c r="BC12" s="32"/>
    </row>
    <row r="13" spans="1:63" x14ac:dyDescent="0.25">
      <c r="A13" s="29">
        <v>3</v>
      </c>
      <c r="B13" s="32">
        <f t="shared" si="7"/>
        <v>1364999.9999999998</v>
      </c>
      <c r="C13" s="32">
        <f t="shared" si="14"/>
        <v>11666.666666666666</v>
      </c>
      <c r="D13" s="32">
        <f t="shared" si="15"/>
        <v>17196.861111111109</v>
      </c>
      <c r="E13" s="32"/>
      <c r="F13" s="32">
        <f t="shared" si="8"/>
        <v>0</v>
      </c>
      <c r="G13" s="32"/>
      <c r="H13" s="32"/>
      <c r="I13" s="32"/>
      <c r="J13" s="32"/>
      <c r="K13" s="32"/>
      <c r="L13" s="32">
        <f t="shared" si="9"/>
        <v>28863.527777777774</v>
      </c>
      <c r="M13" s="32">
        <f t="shared" si="10"/>
        <v>28863.527777777774</v>
      </c>
      <c r="N13" s="80">
        <v>44287</v>
      </c>
      <c r="O13" s="39">
        <f t="shared" si="0"/>
        <v>0.97499999999999987</v>
      </c>
      <c r="P13" s="39">
        <f t="shared" si="1"/>
        <v>0.98399028418826007</v>
      </c>
      <c r="Q13" s="39">
        <f>IFERROR((Q12+R12*(1-$T$3)+S12*(1-$T$4)+T12*(1-$T$5))*(O13/O12)-R13,0)</f>
        <v>0.93630150166839243</v>
      </c>
      <c r="R13" s="43">
        <f t="shared" si="16"/>
        <v>3.7688782519867625E-2</v>
      </c>
      <c r="S13" s="42">
        <f>Q3-T13</f>
        <v>4.551511718528395E-3</v>
      </c>
      <c r="T13" s="42">
        <f t="shared" ref="T13:T76" si="20">IF(A13&gt;=$D$6,0,(U14-U13)/$T$5)</f>
        <v>5.4484882814716052E-3</v>
      </c>
      <c r="U13" s="39">
        <v>0</v>
      </c>
      <c r="V13" s="12"/>
      <c r="W13" s="32">
        <f t="shared" si="17"/>
        <v>1377586.3978635641</v>
      </c>
      <c r="X13" s="32">
        <f t="shared" si="2"/>
        <v>0</v>
      </c>
      <c r="Y13" s="32">
        <f>X13+W13</f>
        <v>1377586.3978635641</v>
      </c>
      <c r="Z13" s="32">
        <f t="shared" si="4"/>
        <v>166051.14054300141</v>
      </c>
      <c r="AB13" s="32">
        <f t="shared" ref="AB13:AB76" si="21">IFERROR(D13/O12*(Q12*(1-$X$2)+R12*(1-$X$3)+S12*(1-$X$4)+T12*(1-$X$5)+U12*(1-$X$6)),0)</f>
        <v>15275.843592950048</v>
      </c>
      <c r="AC13" s="32">
        <f t="shared" si="12"/>
        <v>-12177.873978369114</v>
      </c>
      <c r="AD13" s="32">
        <f t="shared" si="18"/>
        <v>0</v>
      </c>
      <c r="AE13" s="59">
        <f t="shared" si="19"/>
        <v>0</v>
      </c>
      <c r="AF13" s="32">
        <f>-(Z13-Z12)</f>
        <v>307.09931995149236</v>
      </c>
      <c r="AG13" s="40">
        <f>IF(A13&gt;$D$6,"",SUM($AB$10:AE13)/($Y$10+Y13)*2/A13*12)</f>
        <v>0.36987654414085652</v>
      </c>
      <c r="AH13" s="40">
        <f>IF(A13&gt;$D$6,"",SUM($AF$10:AF13)/($Y$10+Y13)*2/A13*12)</f>
        <v>-0.47826023534885664</v>
      </c>
      <c r="AI13" s="32">
        <f>Y12-Y13+AB13+AD13+AE13</f>
        <v>26930.428190074301</v>
      </c>
      <c r="AQ13" s="32">
        <f>SUM(AB$10:AB13)</f>
        <v>46402.468249894497</v>
      </c>
      <c r="AR13" s="32">
        <f>SUM(AC$10:AC13)</f>
        <v>-36991.961013091335</v>
      </c>
      <c r="AS13" s="32">
        <f>SUM(AD$10:AD13)</f>
        <v>13860.000000000002</v>
      </c>
      <c r="AT13" s="32">
        <f>SUM(AE$10:AE13)</f>
        <v>105150</v>
      </c>
      <c r="AU13" s="32">
        <f>SUM(AF$10:AF13)</f>
        <v>-166051.14054300141</v>
      </c>
      <c r="AW13" s="32">
        <f t="shared" si="13"/>
        <v>1310822.1023357494</v>
      </c>
      <c r="AX13" s="32">
        <f t="shared" si="5"/>
        <v>52764.295527814676</v>
      </c>
      <c r="AY13" s="32">
        <f t="shared" si="5"/>
        <v>6372.1164059397533</v>
      </c>
      <c r="AZ13" s="32">
        <f t="shared" si="5"/>
        <v>7627.8835940602476</v>
      </c>
      <c r="BA13" s="32">
        <f t="shared" si="5"/>
        <v>0</v>
      </c>
      <c r="BB13" s="32">
        <f t="shared" si="6"/>
        <v>1921.0175181610612</v>
      </c>
      <c r="BC13" s="32"/>
    </row>
    <row r="14" spans="1:63" x14ac:dyDescent="0.25">
      <c r="A14" s="29">
        <v>4</v>
      </c>
      <c r="B14" s="32">
        <f t="shared" si="7"/>
        <v>1353333.333333333</v>
      </c>
      <c r="C14" s="32">
        <f t="shared" si="14"/>
        <v>11666.666666666666</v>
      </c>
      <c r="D14" s="32">
        <f t="shared" si="15"/>
        <v>17051.124999999996</v>
      </c>
      <c r="E14" s="32"/>
      <c r="F14" s="32">
        <f t="shared" si="8"/>
        <v>0</v>
      </c>
      <c r="G14" s="32"/>
      <c r="H14" s="32"/>
      <c r="I14" s="32"/>
      <c r="J14" s="32"/>
      <c r="K14" s="32"/>
      <c r="L14" s="32">
        <f t="shared" si="9"/>
        <v>28717.791666666664</v>
      </c>
      <c r="M14" s="32">
        <f t="shared" si="10"/>
        <v>28717.791666666664</v>
      </c>
      <c r="N14" s="80">
        <v>44317</v>
      </c>
      <c r="O14" s="39">
        <f t="shared" si="0"/>
        <v>0.96666666666666645</v>
      </c>
      <c r="P14" s="39">
        <f>SUM(Q14:U14)</f>
        <v>0.97612917345938854</v>
      </c>
      <c r="Q14" s="39">
        <f>IFERROR((Q13+R13*(1-$T$3)+S13*(1-$T$4)+T13*(1-$T$5))*(O14/O13)-R14,0)</f>
        <v>0.93558065237744037</v>
      </c>
      <c r="R14" s="43">
        <f t="shared" si="16"/>
        <v>2.9233690874504559E-2</v>
      </c>
      <c r="S14" s="43">
        <f t="shared" ref="S14:S77" si="22">IF(A14&gt;=$D$6,0,T15/$T$4)</f>
        <v>3.7688782519867629E-3</v>
      </c>
      <c r="T14" s="43">
        <f t="shared" si="20"/>
        <v>3.1871613302795476E-3</v>
      </c>
      <c r="U14" s="39">
        <f t="shared" ref="U14:U77" si="23">IF($A14&gt;D$6,Q$4,IF($A14&lt;3,0,Q$4*LN($A14-2)/LN(D$6-2)))</f>
        <v>4.3587906251772845E-3</v>
      </c>
      <c r="V14" s="12"/>
      <c r="W14" s="32">
        <f t="shared" si="17"/>
        <v>1360478.5359678958</v>
      </c>
      <c r="X14" s="32">
        <f t="shared" si="2"/>
        <v>6102.3068752481986</v>
      </c>
      <c r="Y14" s="32">
        <f t="shared" si="3"/>
        <v>1366580.842843144</v>
      </c>
      <c r="Z14" s="32">
        <f>(Q14*$X$2+R14*$X$3+S14*$X$4+T14*$X$5+U14*$X$6)*$D$3</f>
        <v>164913.92216229826</v>
      </c>
      <c r="AB14" s="32">
        <f t="shared" si="21"/>
        <v>15134.094589362694</v>
      </c>
      <c r="AC14" s="32">
        <f t="shared" si="12"/>
        <v>-12064.871937483935</v>
      </c>
      <c r="AD14" s="32">
        <f t="shared" si="18"/>
        <v>0</v>
      </c>
      <c r="AE14" s="59">
        <f t="shared" si="19"/>
        <v>0</v>
      </c>
      <c r="AF14" s="32">
        <f t="shared" ref="AF14:AF77" si="24">-(Z14-Z13)</f>
        <v>1137.2183807031543</v>
      </c>
      <c r="AG14" s="40">
        <f>IF(A14&gt;$D$6,"",SUM($AB$10:AE14)/($Y$10+Y14)*2/A14*12)</f>
        <v>0.28516729643848754</v>
      </c>
      <c r="AH14" s="40">
        <f>IF(A14&gt;$D$6,"",SUM($AF$10:AF14)/($Y$10+Y14)*2/A14*12)</f>
        <v>-0.35765574518940235</v>
      </c>
      <c r="AI14" s="32">
        <f t="shared" ref="AI14:AI77" si="25">Y13-Y14+AB14+AD14+AE14</f>
        <v>26139.649609782806</v>
      </c>
      <c r="AQ14" s="32">
        <f>SUM(AB$10:AB14)</f>
        <v>61536.562839257189</v>
      </c>
      <c r="AR14" s="32">
        <f>SUM(AC$10:AC14)</f>
        <v>-49056.83295057527</v>
      </c>
      <c r="AS14" s="32">
        <f>SUM(AD$10:AD14)</f>
        <v>13860.000000000002</v>
      </c>
      <c r="AT14" s="32">
        <f>SUM(AE$10:AE14)</f>
        <v>105150</v>
      </c>
      <c r="AU14" s="32">
        <f>SUM(AF$10:AF14)</f>
        <v>-164913.92216229826</v>
      </c>
      <c r="AW14" s="32">
        <f t="shared" si="13"/>
        <v>1309812.9133284164</v>
      </c>
      <c r="AX14" s="32">
        <f t="shared" si="5"/>
        <v>40927.16722430638</v>
      </c>
      <c r="AY14" s="32">
        <f t="shared" si="5"/>
        <v>5276.4295527814684</v>
      </c>
      <c r="AZ14" s="32">
        <f t="shared" si="5"/>
        <v>4462.0258623913669</v>
      </c>
      <c r="BA14" s="32">
        <f t="shared" si="5"/>
        <v>6102.3068752481986</v>
      </c>
      <c r="BB14" s="32">
        <f t="shared" si="6"/>
        <v>1917.0304106373023</v>
      </c>
      <c r="BC14" s="32"/>
    </row>
    <row r="15" spans="1:63" x14ac:dyDescent="0.25">
      <c r="A15" s="29">
        <v>5</v>
      </c>
      <c r="B15" s="32">
        <f t="shared" si="7"/>
        <v>1341666.6666666663</v>
      </c>
      <c r="C15" s="32">
        <f t="shared" si="14"/>
        <v>11666.666666666666</v>
      </c>
      <c r="D15" s="32">
        <f t="shared" si="15"/>
        <v>16905.388888888887</v>
      </c>
      <c r="E15" s="32"/>
      <c r="F15" s="32">
        <f t="shared" si="8"/>
        <v>0</v>
      </c>
      <c r="G15" s="32"/>
      <c r="H15" s="32"/>
      <c r="I15" s="32"/>
      <c r="J15" s="32"/>
      <c r="K15" s="32"/>
      <c r="L15" s="32">
        <f t="shared" si="9"/>
        <v>28572.055555555555</v>
      </c>
      <c r="M15" s="32">
        <f t="shared" si="10"/>
        <v>28572.055555555555</v>
      </c>
      <c r="N15" s="80">
        <v>44348</v>
      </c>
      <c r="O15" s="39">
        <f t="shared" si="0"/>
        <v>0.95833333333333304</v>
      </c>
      <c r="P15" s="39">
        <f t="shared" si="1"/>
        <v>0.96781851865135959</v>
      </c>
      <c r="Q15" s="39">
        <f t="shared" si="11"/>
        <v>0.93183963829316163</v>
      </c>
      <c r="R15" s="39">
        <f t="shared" si="16"/>
        <v>2.3885664630154551E-2</v>
      </c>
      <c r="S15" s="39">
        <f t="shared" si="22"/>
        <v>2.923369087450456E-3</v>
      </c>
      <c r="T15" s="39">
        <f t="shared" si="20"/>
        <v>2.2613269511920575E-3</v>
      </c>
      <c r="U15" s="39">
        <f t="shared" si="23"/>
        <v>6.9085196894009228E-3</v>
      </c>
      <c r="V15" s="12"/>
      <c r="W15" s="32">
        <f t="shared" si="17"/>
        <v>1345273.9985467421</v>
      </c>
      <c r="X15" s="32">
        <f t="shared" si="2"/>
        <v>9671.9275651612916</v>
      </c>
      <c r="Y15" s="32">
        <f t="shared" si="3"/>
        <v>1354945.9261119035</v>
      </c>
      <c r="Z15" s="32">
        <f t="shared" si="4"/>
        <v>163774.0339553025</v>
      </c>
      <c r="AB15" s="32">
        <f>IFERROR(D15/O14*(Q14*(1-$X$2)+R14*(1-$X$3)+S14*(1-$X$4)+T14*(1-$X$5)+U14*(1-$X$6)),0)</f>
        <v>15010.8226175049</v>
      </c>
      <c r="AC15" s="32">
        <f t="shared" si="12"/>
        <v>-11966.599751780088</v>
      </c>
      <c r="AD15" s="32">
        <f t="shared" si="18"/>
        <v>0</v>
      </c>
      <c r="AE15" s="59">
        <f t="shared" si="19"/>
        <v>0</v>
      </c>
      <c r="AF15" s="32">
        <f t="shared" si="24"/>
        <v>1139.8882069957617</v>
      </c>
      <c r="AG15" s="40">
        <f>IF(A15&gt;$D$6,"",SUM($AB$10:AE15)/($Y$10+Y15)*2/A15*12)</f>
        <v>0.23440132421492832</v>
      </c>
      <c r="AH15" s="40">
        <f>IF(A15&gt;$D$6,"",SUM($AF$10:AF15)/($Y$10+Y15)*2/A15*12)</f>
        <v>-0.28534693023717839</v>
      </c>
      <c r="AI15" s="32">
        <f>Y14-Y15+AB15+AD15+AE15</f>
        <v>26645.739348745359</v>
      </c>
      <c r="AQ15" s="32">
        <f>SUM(AB$10:AB15)</f>
        <v>76547.385456762087</v>
      </c>
      <c r="AR15" s="32">
        <f>SUM(AC$10:AC15)</f>
        <v>-61023.432702355356</v>
      </c>
      <c r="AS15" s="32">
        <f>SUM(AD$10:AD15)</f>
        <v>13860.000000000002</v>
      </c>
      <c r="AT15" s="32">
        <f>SUM(AE$10:AE15)</f>
        <v>105150</v>
      </c>
      <c r="AU15" s="32">
        <f>SUM(AF$10:AF15)</f>
        <v>-163774.0339553025</v>
      </c>
      <c r="AW15" s="32">
        <f t="shared" si="13"/>
        <v>1304575.4936104263</v>
      </c>
      <c r="AX15" s="32">
        <f t="shared" si="5"/>
        <v>33439.930482216369</v>
      </c>
      <c r="AY15" s="32">
        <f t="shared" si="5"/>
        <v>4092.7167224306386</v>
      </c>
      <c r="AZ15" s="32">
        <f t="shared" si="5"/>
        <v>3165.8577316688807</v>
      </c>
      <c r="BA15" s="32">
        <f t="shared" si="5"/>
        <v>9671.9275651612916</v>
      </c>
      <c r="BB15" s="32">
        <f t="shared" si="6"/>
        <v>1894.5662713839865</v>
      </c>
      <c r="BC15" s="32"/>
    </row>
    <row r="16" spans="1:63" x14ac:dyDescent="0.25">
      <c r="A16" s="29">
        <v>6</v>
      </c>
      <c r="B16" s="32">
        <f t="shared" si="7"/>
        <v>1329999.9999999995</v>
      </c>
      <c r="C16" s="32">
        <f t="shared" si="14"/>
        <v>11666.666666666666</v>
      </c>
      <c r="D16" s="32">
        <f t="shared" si="15"/>
        <v>16759.652777777774</v>
      </c>
      <c r="E16" s="32"/>
      <c r="F16" s="32">
        <f t="shared" si="8"/>
        <v>0</v>
      </c>
      <c r="G16" s="32"/>
      <c r="H16" s="32"/>
      <c r="I16" s="32"/>
      <c r="J16" s="32"/>
      <c r="K16" s="32"/>
      <c r="L16" s="32">
        <f t="shared" si="9"/>
        <v>28426.319444444438</v>
      </c>
      <c r="M16" s="32">
        <f t="shared" si="10"/>
        <v>28426.319444444438</v>
      </c>
      <c r="N16" s="80">
        <v>44378</v>
      </c>
      <c r="O16" s="39">
        <f t="shared" si="0"/>
        <v>0.94999999999999962</v>
      </c>
      <c r="P16" s="39">
        <f t="shared" si="1"/>
        <v>0.95951453300365952</v>
      </c>
      <c r="Q16" s="39">
        <f t="shared" si="11"/>
        <v>0.92645932214549032</v>
      </c>
      <c r="R16" s="39">
        <f t="shared" si="16"/>
        <v>2.0195041692328893E-2</v>
      </c>
      <c r="S16" s="39">
        <f t="shared" si="22"/>
        <v>2.3885664630154554E-3</v>
      </c>
      <c r="T16" s="39">
        <f t="shared" si="20"/>
        <v>1.7540214524702736E-3</v>
      </c>
      <c r="U16" s="39">
        <f t="shared" si="23"/>
        <v>8.717581250354569E-3</v>
      </c>
      <c r="V16" s="12"/>
      <c r="W16" s="32">
        <f t="shared" si="17"/>
        <v>1331115.7324546268</v>
      </c>
      <c r="X16" s="32">
        <f t="shared" si="2"/>
        <v>12204.613750496397</v>
      </c>
      <c r="Y16" s="32">
        <f t="shared" si="3"/>
        <v>1343320.3462051232</v>
      </c>
      <c r="Z16" s="32">
        <f t="shared" si="4"/>
        <v>162846.18456857241</v>
      </c>
      <c r="AB16" s="32">
        <f t="shared" si="21"/>
        <v>14879.722219522879</v>
      </c>
      <c r="AC16" s="32">
        <f t="shared" si="12"/>
        <v>-11862.08675939282</v>
      </c>
      <c r="AD16" s="32">
        <f t="shared" si="18"/>
        <v>0</v>
      </c>
      <c r="AE16" s="59">
        <f t="shared" si="19"/>
        <v>0</v>
      </c>
      <c r="AF16" s="32">
        <f t="shared" si="24"/>
        <v>927.84938673008583</v>
      </c>
      <c r="AG16" s="40">
        <f>IF(A16&gt;$D$6,"",SUM($AB$10:AE16)/($Y$10+Y16)*2/A16*12)</f>
        <v>0.20056219596054681</v>
      </c>
      <c r="AH16" s="40">
        <f>IF(A16&gt;$D$6,"",SUM($AF$10:AF16)/($Y$10+Y16)*2/A16*12)</f>
        <v>-0.23744392053059354</v>
      </c>
      <c r="AI16" s="32">
        <f t="shared" si="25"/>
        <v>26505.302126303151</v>
      </c>
      <c r="AQ16" s="32">
        <f>SUM(AB$10:AB16)</f>
        <v>91427.10767628497</v>
      </c>
      <c r="AR16" s="32">
        <f>SUM(AC$10:AC16)</f>
        <v>-72885.519461748176</v>
      </c>
      <c r="AS16" s="32">
        <f>SUM(AD$10:AD16)</f>
        <v>13860.000000000002</v>
      </c>
      <c r="AT16" s="32">
        <f>SUM(AE$10:AE16)</f>
        <v>105150</v>
      </c>
      <c r="AU16" s="32">
        <f>SUM(AF$10:AF16)</f>
        <v>-162846.18456857241</v>
      </c>
      <c r="AW16" s="32">
        <f t="shared" si="13"/>
        <v>1297043.0510036864</v>
      </c>
      <c r="AX16" s="32">
        <f t="shared" si="5"/>
        <v>28273.058369260449</v>
      </c>
      <c r="AY16" s="32">
        <f t="shared" si="5"/>
        <v>3343.9930482216373</v>
      </c>
      <c r="AZ16" s="32">
        <f t="shared" si="5"/>
        <v>2455.630033458383</v>
      </c>
      <c r="BA16" s="32">
        <f t="shared" si="5"/>
        <v>12204.613750496397</v>
      </c>
      <c r="BB16" s="32">
        <f t="shared" si="6"/>
        <v>1879.930558254895</v>
      </c>
      <c r="BC16" s="32"/>
    </row>
    <row r="17" spans="1:63" x14ac:dyDescent="0.25">
      <c r="A17" s="29">
        <v>7</v>
      </c>
      <c r="B17" s="32">
        <f t="shared" si="7"/>
        <v>1318333.3333333328</v>
      </c>
      <c r="C17" s="32">
        <f t="shared" si="14"/>
        <v>11666.666666666666</v>
      </c>
      <c r="D17" s="32">
        <f t="shared" si="15"/>
        <v>16613.916666666661</v>
      </c>
      <c r="E17" s="32"/>
      <c r="F17" s="32">
        <f t="shared" si="8"/>
        <v>0</v>
      </c>
      <c r="G17" s="32"/>
      <c r="H17" s="32"/>
      <c r="I17" s="32"/>
      <c r="J17" s="32"/>
      <c r="K17" s="32"/>
      <c r="L17" s="32">
        <f t="shared" si="9"/>
        <v>28280.583333333328</v>
      </c>
      <c r="M17" s="32">
        <f t="shared" si="10"/>
        <v>28280.583333333328</v>
      </c>
      <c r="N17" s="80">
        <v>44409</v>
      </c>
      <c r="O17" s="39">
        <f t="shared" si="0"/>
        <v>0.94166666666666632</v>
      </c>
      <c r="P17" s="39">
        <f t="shared" si="1"/>
        <v>0.95121680413923593</v>
      </c>
      <c r="Q17" s="39">
        <f t="shared" si="11"/>
        <v>0.92014962085232421</v>
      </c>
      <c r="R17" s="39">
        <f t="shared" si="16"/>
        <v>1.7493740827538753E-2</v>
      </c>
      <c r="S17" s="39">
        <f t="shared" si="22"/>
        <v>2.0195041692328895E-3</v>
      </c>
      <c r="T17" s="39">
        <f t="shared" si="20"/>
        <v>1.4331398778092731E-3</v>
      </c>
      <c r="U17" s="39">
        <f t="shared" si="23"/>
        <v>1.0120798412330788E-2</v>
      </c>
      <c r="V17" s="12"/>
      <c r="W17" s="32">
        <f t="shared" si="17"/>
        <v>1317534.4080176672</v>
      </c>
      <c r="X17" s="32">
        <f t="shared" si="2"/>
        <v>14169.117777263104</v>
      </c>
      <c r="Y17" s="32">
        <f t="shared" si="3"/>
        <v>1331703.5257949303</v>
      </c>
      <c r="Z17" s="32">
        <f t="shared" si="4"/>
        <v>162006.85012212628</v>
      </c>
      <c r="AB17" s="32">
        <f t="shared" si="21"/>
        <v>14746.089735776581</v>
      </c>
      <c r="AC17" s="32">
        <f t="shared" si="12"/>
        <v>-11755.555192963986</v>
      </c>
      <c r="AD17" s="32">
        <f t="shared" si="18"/>
        <v>0</v>
      </c>
      <c r="AE17" s="59">
        <f t="shared" si="19"/>
        <v>0</v>
      </c>
      <c r="AF17" s="32">
        <f t="shared" si="24"/>
        <v>839.33444644612609</v>
      </c>
      <c r="AG17" s="40">
        <f>IF(A17&gt;$D$6,"",SUM($AB$10:AE17)/($Y$10+Y17)*2/A17*12)</f>
        <v>0.17639494990819138</v>
      </c>
      <c r="AH17" s="40">
        <f>IF(A17&gt;$D$6,"",SUM($AF$10:AF17)/($Y$10+Y17)*2/A17*12)</f>
        <v>-0.20333541041937864</v>
      </c>
      <c r="AI17" s="32">
        <f t="shared" si="25"/>
        <v>26362.910145969523</v>
      </c>
      <c r="AQ17" s="32">
        <f>SUM(AB$10:AB17)</f>
        <v>106173.19741206155</v>
      </c>
      <c r="AR17" s="32">
        <f>SUM(AC$10:AC17)</f>
        <v>-84641.074654712167</v>
      </c>
      <c r="AS17" s="32">
        <f>SUM(AD$10:AD17)</f>
        <v>13860.000000000002</v>
      </c>
      <c r="AT17" s="32">
        <f>SUM(AE$10:AE17)</f>
        <v>105150</v>
      </c>
      <c r="AU17" s="32">
        <f>SUM(AF$10:AF17)</f>
        <v>-162006.85012212628</v>
      </c>
      <c r="AW17" s="32">
        <f t="shared" si="13"/>
        <v>1288209.4691932539</v>
      </c>
      <c r="AX17" s="32">
        <f t="shared" si="5"/>
        <v>24491.237158554253</v>
      </c>
      <c r="AY17" s="32">
        <f t="shared" si="5"/>
        <v>2827.3058369260452</v>
      </c>
      <c r="AZ17" s="32">
        <f t="shared" si="5"/>
        <v>2006.3958289329823</v>
      </c>
      <c r="BA17" s="32">
        <f t="shared" si="5"/>
        <v>14169.117777263104</v>
      </c>
      <c r="BB17" s="32">
        <f t="shared" si="6"/>
        <v>1867.8269308900799</v>
      </c>
      <c r="BC17" s="32"/>
    </row>
    <row r="18" spans="1:63" x14ac:dyDescent="0.25">
      <c r="A18" s="29">
        <v>8</v>
      </c>
      <c r="B18" s="32">
        <f t="shared" si="7"/>
        <v>1306666.666666666</v>
      </c>
      <c r="C18" s="32">
        <f t="shared" si="14"/>
        <v>11666.666666666666</v>
      </c>
      <c r="D18" s="32">
        <f t="shared" si="15"/>
        <v>16468.180555555551</v>
      </c>
      <c r="E18" s="32"/>
      <c r="F18" s="32">
        <f t="shared" si="8"/>
        <v>0</v>
      </c>
      <c r="G18" s="32"/>
      <c r="H18" s="32"/>
      <c r="I18" s="32"/>
      <c r="J18" s="32"/>
      <c r="K18" s="32"/>
      <c r="L18" s="32">
        <f t="shared" si="9"/>
        <v>28134.847222222219</v>
      </c>
      <c r="M18" s="32">
        <f t="shared" si="10"/>
        <v>28134.847222222219</v>
      </c>
      <c r="N18" s="80">
        <v>44440</v>
      </c>
      <c r="O18" s="39">
        <f t="shared" si="0"/>
        <v>0.9333333333333329</v>
      </c>
      <c r="P18" s="39">
        <f t="shared" si="1"/>
        <v>0.94292487124330315</v>
      </c>
      <c r="Q18" s="39">
        <f t="shared" si="11"/>
        <v>0.91326591135963997</v>
      </c>
      <c r="R18" s="39">
        <f t="shared" si="16"/>
        <v>1.5430572984791502E-2</v>
      </c>
      <c r="S18" s="39">
        <f t="shared" si="22"/>
        <v>1.7493740827538755E-3</v>
      </c>
      <c r="T18" s="39">
        <f t="shared" si="20"/>
        <v>1.2117025015397336E-3</v>
      </c>
      <c r="U18" s="39">
        <f t="shared" si="23"/>
        <v>1.1267310314578206E-2</v>
      </c>
      <c r="V18" s="12"/>
      <c r="W18" s="32">
        <f t="shared" si="17"/>
        <v>1304320.5853002151</v>
      </c>
      <c r="X18" s="32">
        <f t="shared" si="2"/>
        <v>15774.234440409489</v>
      </c>
      <c r="Y18" s="32">
        <f t="shared" si="3"/>
        <v>1320094.8197406246</v>
      </c>
      <c r="Z18" s="32">
        <f t="shared" si="4"/>
        <v>161202.75082188676</v>
      </c>
      <c r="AB18" s="32">
        <f t="shared" si="21"/>
        <v>14611.46097361278</v>
      </c>
      <c r="AC18" s="32">
        <f t="shared" si="12"/>
        <v>-11648.229395241675</v>
      </c>
      <c r="AD18" s="32">
        <f t="shared" si="18"/>
        <v>0</v>
      </c>
      <c r="AE18" s="59">
        <f t="shared" si="19"/>
        <v>0</v>
      </c>
      <c r="AF18" s="32">
        <f t="shared" si="24"/>
        <v>804.0993002395262</v>
      </c>
      <c r="AG18" s="40">
        <f>IF(A18&gt;$D$6,"",SUM($AB$10:AE18)/($Y$10+Y18)*2/A18*12)</f>
        <v>0.15827244693191006</v>
      </c>
      <c r="AH18" s="40">
        <f>IF(A18&gt;$D$6,"",SUM($AF$10:AF18)/($Y$10+Y18)*2/A18*12)</f>
        <v>-0.17779095381379936</v>
      </c>
      <c r="AI18" s="32">
        <f t="shared" si="25"/>
        <v>26220.16702791844</v>
      </c>
      <c r="AQ18" s="32">
        <f>SUM(AB$10:AB18)</f>
        <v>120784.65838567432</v>
      </c>
      <c r="AR18" s="32">
        <f>SUM(AC$10:AC18)</f>
        <v>-96289.304049953847</v>
      </c>
      <c r="AS18" s="32">
        <f>SUM(AD$10:AD18)</f>
        <v>13860.000000000002</v>
      </c>
      <c r="AT18" s="32">
        <f>SUM(AE$10:AE18)</f>
        <v>105150</v>
      </c>
      <c r="AU18" s="32">
        <f>SUM(AF$10:AF18)</f>
        <v>-161202.75082188676</v>
      </c>
      <c r="AW18" s="32">
        <f t="shared" si="13"/>
        <v>1278572.275903496</v>
      </c>
      <c r="AX18" s="32">
        <f t="shared" si="5"/>
        <v>21602.802178708102</v>
      </c>
      <c r="AY18" s="32">
        <f t="shared" si="5"/>
        <v>2449.1237158554259</v>
      </c>
      <c r="AZ18" s="32">
        <f t="shared" si="5"/>
        <v>1696.383502155627</v>
      </c>
      <c r="BA18" s="32">
        <f t="shared" si="5"/>
        <v>15774.234440409489</v>
      </c>
      <c r="BB18" s="32">
        <f t="shared" si="6"/>
        <v>1856.7195819427707</v>
      </c>
      <c r="BC18" s="32"/>
    </row>
    <row r="19" spans="1:63" x14ac:dyDescent="0.25">
      <c r="A19" s="29">
        <v>9</v>
      </c>
      <c r="B19" s="32">
        <f t="shared" si="7"/>
        <v>1294999.9999999993</v>
      </c>
      <c r="C19" s="32">
        <f t="shared" si="14"/>
        <v>11666.666666666666</v>
      </c>
      <c r="D19" s="32">
        <f t="shared" si="15"/>
        <v>16322.444444444438</v>
      </c>
      <c r="E19" s="32"/>
      <c r="F19" s="32">
        <f t="shared" si="8"/>
        <v>0</v>
      </c>
      <c r="G19" s="32"/>
      <c r="H19" s="32"/>
      <c r="I19" s="32"/>
      <c r="J19" s="32"/>
      <c r="K19" s="32"/>
      <c r="L19" s="32">
        <f t="shared" si="9"/>
        <v>27989.111111111102</v>
      </c>
      <c r="M19" s="32">
        <f t="shared" si="10"/>
        <v>27989.111111111102</v>
      </c>
      <c r="N19" s="80">
        <v>44470</v>
      </c>
      <c r="O19" s="39">
        <f t="shared" si="0"/>
        <v>0.92499999999999949</v>
      </c>
      <c r="P19" s="39">
        <f t="shared" si="1"/>
        <v>0.93463830412563031</v>
      </c>
      <c r="Q19" s="39">
        <f t="shared" si="11"/>
        <v>0.90600583217197572</v>
      </c>
      <c r="R19" s="39">
        <f t="shared" si="16"/>
        <v>1.3803117889713131E-2</v>
      </c>
      <c r="S19" s="39">
        <f t="shared" si="22"/>
        <v>1.5430572984791503E-3</v>
      </c>
      <c r="T19" s="39">
        <f t="shared" si="20"/>
        <v>1.0496244496523252E-3</v>
      </c>
      <c r="U19" s="39">
        <f t="shared" si="23"/>
        <v>1.2236672315809993E-2</v>
      </c>
      <c r="V19" s="12"/>
      <c r="W19" s="32">
        <f t="shared" si="17"/>
        <v>1291362.2845337484</v>
      </c>
      <c r="X19" s="32">
        <f t="shared" si="2"/>
        <v>17131.341242133989</v>
      </c>
      <c r="Y19" s="32">
        <f t="shared" si="3"/>
        <v>1308493.6257758825</v>
      </c>
      <c r="Z19" s="32">
        <f t="shared" si="4"/>
        <v>160408.58563167742</v>
      </c>
      <c r="AB19" s="32">
        <f t="shared" si="21"/>
        <v>14476.49342757657</v>
      </c>
      <c r="AC19" s="32">
        <f t="shared" si="12"/>
        <v>-11540.633519649096</v>
      </c>
      <c r="AD19" s="32">
        <f t="shared" si="18"/>
        <v>0</v>
      </c>
      <c r="AE19" s="59">
        <f t="shared" si="19"/>
        <v>0</v>
      </c>
      <c r="AF19" s="32">
        <f t="shared" si="24"/>
        <v>794.16519020934356</v>
      </c>
      <c r="AG19" s="40">
        <f>IF(A19&gt;$D$6,"",SUM($AB$10:AE19)/($Y$10+Y19)*2/A19*12)</f>
        <v>0.14417973922233673</v>
      </c>
      <c r="AH19" s="40">
        <f>IF(A19&gt;$D$6,"",SUM($AF$10:AF19)/($Y$10+Y19)*2/A19*12)</f>
        <v>-0.15793141408210015</v>
      </c>
      <c r="AI19" s="32">
        <f t="shared" si="25"/>
        <v>26077.687392318694</v>
      </c>
      <c r="AQ19" s="32">
        <f>SUM(AB$10:AB19)</f>
        <v>135261.15181325091</v>
      </c>
      <c r="AR19" s="32">
        <f>SUM(AC$10:AC19)</f>
        <v>-107829.93756960295</v>
      </c>
      <c r="AS19" s="32">
        <f>SUM(AD$10:AD19)</f>
        <v>13860.000000000002</v>
      </c>
      <c r="AT19" s="32">
        <f>SUM(AE$10:AE19)</f>
        <v>105150</v>
      </c>
      <c r="AU19" s="32">
        <f>SUM(AF$10:AF19)</f>
        <v>-160408.58563167742</v>
      </c>
      <c r="AW19" s="32">
        <f t="shared" si="13"/>
        <v>1268408.1650407661</v>
      </c>
      <c r="AX19" s="32">
        <f t="shared" si="5"/>
        <v>19324.365045598384</v>
      </c>
      <c r="AY19" s="32">
        <f t="shared" si="5"/>
        <v>2160.2802178708102</v>
      </c>
      <c r="AZ19" s="32">
        <f t="shared" si="5"/>
        <v>1469.4742295132553</v>
      </c>
      <c r="BA19" s="32">
        <f t="shared" si="5"/>
        <v>17131.341242133989</v>
      </c>
      <c r="BB19" s="32">
        <f t="shared" si="6"/>
        <v>1845.951016867868</v>
      </c>
      <c r="BC19" s="32"/>
    </row>
    <row r="20" spans="1:63" x14ac:dyDescent="0.25">
      <c r="A20" s="29">
        <v>10</v>
      </c>
      <c r="B20" s="32">
        <f t="shared" si="7"/>
        <v>1283333.3333333326</v>
      </c>
      <c r="C20" s="32">
        <f t="shared" si="14"/>
        <v>11666.666666666666</v>
      </c>
      <c r="D20" s="32">
        <f t="shared" si="15"/>
        <v>16176.708333333327</v>
      </c>
      <c r="E20" s="32"/>
      <c r="F20" s="32">
        <f t="shared" si="8"/>
        <v>0</v>
      </c>
      <c r="G20" s="32"/>
      <c r="H20" s="32"/>
      <c r="I20" s="32"/>
      <c r="J20" s="32"/>
      <c r="K20" s="32"/>
      <c r="L20" s="32">
        <f t="shared" si="9"/>
        <v>27843.374999999993</v>
      </c>
      <c r="M20" s="32">
        <f t="shared" si="10"/>
        <v>27843.374999999993</v>
      </c>
      <c r="N20" s="80">
        <v>44501</v>
      </c>
      <c r="O20" s="39">
        <f t="shared" si="0"/>
        <v>0.91666666666666607</v>
      </c>
      <c r="P20" s="39">
        <f t="shared" si="1"/>
        <v>0.92635672046723361</v>
      </c>
      <c r="Q20" s="39">
        <f t="shared" si="11"/>
        <v>0.89848776346010006</v>
      </c>
      <c r="R20" s="39">
        <f t="shared" si="16"/>
        <v>1.2486438963542843E-2</v>
      </c>
      <c r="S20" s="39">
        <f t="shared" si="22"/>
        <v>1.3803117889713131E-3</v>
      </c>
      <c r="T20" s="39">
        <f t="shared" si="20"/>
        <v>9.2583437908749008E-4</v>
      </c>
      <c r="U20" s="39">
        <f t="shared" si="23"/>
        <v>1.3076371875531853E-2</v>
      </c>
      <c r="V20" s="12"/>
      <c r="W20" s="32">
        <f t="shared" si="17"/>
        <v>1278592.4880283824</v>
      </c>
      <c r="X20" s="32">
        <f t="shared" si="2"/>
        <v>18306.920625744595</v>
      </c>
      <c r="Y20" s="32">
        <f t="shared" si="3"/>
        <v>1296899.408654127</v>
      </c>
      <c r="Z20" s="32">
        <f t="shared" si="4"/>
        <v>159611.73947140403</v>
      </c>
      <c r="AB20" s="32">
        <f t="shared" si="21"/>
        <v>14341.49562646803</v>
      </c>
      <c r="AC20" s="32">
        <f t="shared" si="12"/>
        <v>-11433.013524769376</v>
      </c>
      <c r="AD20" s="32">
        <f t="shared" si="18"/>
        <v>0</v>
      </c>
      <c r="AE20" s="59">
        <f t="shared" si="19"/>
        <v>0</v>
      </c>
      <c r="AF20" s="32">
        <f t="shared" si="24"/>
        <v>796.8461602733878</v>
      </c>
      <c r="AG20" s="40">
        <f>IF(A20&gt;$D$6,"",SUM($AB$10:AE20)/($Y$10+Y20)*2/A20*12)</f>
        <v>0.13290791272326657</v>
      </c>
      <c r="AH20" s="40">
        <f>IF(A20&gt;$D$6,"",SUM($AF$10:AF20)/($Y$10+Y20)*2/A20*12)</f>
        <v>-0.14204021607262604</v>
      </c>
      <c r="AI20" s="32">
        <f t="shared" si="25"/>
        <v>25935.712748223501</v>
      </c>
      <c r="AQ20" s="32">
        <f>SUM(AB$10:AB20)</f>
        <v>149602.64743971894</v>
      </c>
      <c r="AR20" s="32">
        <f>SUM(AC$10:AC20)</f>
        <v>-119262.95109437231</v>
      </c>
      <c r="AS20" s="32">
        <f>SUM(AD$10:AD20)</f>
        <v>13860.000000000002</v>
      </c>
      <c r="AT20" s="32">
        <f>SUM(AE$10:AE20)</f>
        <v>105150</v>
      </c>
      <c r="AU20" s="32">
        <f>SUM(AF$10:AF20)</f>
        <v>-159611.73947140403</v>
      </c>
      <c r="AW20" s="32">
        <f t="shared" si="13"/>
        <v>1257882.8688441401</v>
      </c>
      <c r="AX20" s="32">
        <f t="shared" si="5"/>
        <v>17481.014548959982</v>
      </c>
      <c r="AY20" s="32">
        <f t="shared" si="5"/>
        <v>1932.4365045598383</v>
      </c>
      <c r="AZ20" s="32">
        <f t="shared" si="5"/>
        <v>1296.168130722486</v>
      </c>
      <c r="BA20" s="32">
        <f t="shared" si="5"/>
        <v>18306.920625744595</v>
      </c>
      <c r="BB20" s="32">
        <f t="shared" si="6"/>
        <v>1835.2127068652972</v>
      </c>
      <c r="BC20" s="32"/>
    </row>
    <row r="21" spans="1:63" x14ac:dyDescent="0.25">
      <c r="A21" s="29">
        <v>11</v>
      </c>
      <c r="B21" s="32">
        <f t="shared" si="7"/>
        <v>1271666.6666666658</v>
      </c>
      <c r="C21" s="32">
        <f t="shared" si="14"/>
        <v>11666.666666666666</v>
      </c>
      <c r="D21" s="32">
        <f t="shared" si="15"/>
        <v>16030.972222222214</v>
      </c>
      <c r="E21" s="32"/>
      <c r="F21" s="32">
        <f t="shared" si="8"/>
        <v>0</v>
      </c>
      <c r="G21" s="32"/>
      <c r="H21" s="32"/>
      <c r="I21" s="32"/>
      <c r="J21" s="32"/>
      <c r="K21" s="32"/>
      <c r="L21" s="32">
        <f t="shared" si="9"/>
        <v>27697.63888888888</v>
      </c>
      <c r="M21" s="32">
        <f t="shared" si="10"/>
        <v>27697.63888888888</v>
      </c>
      <c r="N21" s="80">
        <v>44531</v>
      </c>
      <c r="O21" s="39">
        <f t="shared" si="0"/>
        <v>0.90833333333333277</v>
      </c>
      <c r="P21" s="39">
        <f t="shared" si="1"/>
        <v>0.91807978546615465</v>
      </c>
      <c r="Q21" s="39">
        <f t="shared" si="11"/>
        <v>0.89078668945100403</v>
      </c>
      <c r="R21" s="39">
        <f t="shared" si="16"/>
        <v>1.1399225666611671E-2</v>
      </c>
      <c r="S21" s="39">
        <f t="shared" si="22"/>
        <v>1.2486438963542844E-3</v>
      </c>
      <c r="T21" s="39">
        <f t="shared" si="20"/>
        <v>8.2818707338278789E-4</v>
      </c>
      <c r="U21" s="39">
        <f t="shared" si="23"/>
        <v>1.3817039378801846E-2</v>
      </c>
      <c r="V21" s="12"/>
      <c r="W21" s="32">
        <f t="shared" si="17"/>
        <v>1265967.8445222939</v>
      </c>
      <c r="X21" s="32">
        <f t="shared" si="2"/>
        <v>19343.855130322583</v>
      </c>
      <c r="Y21" s="32">
        <f t="shared" si="3"/>
        <v>1285311.6996526164</v>
      </c>
      <c r="Z21" s="32">
        <f t="shared" si="4"/>
        <v>158805.8429405397</v>
      </c>
      <c r="AB21" s="32">
        <f t="shared" si="21"/>
        <v>14206.618467540849</v>
      </c>
      <c r="AC21" s="32">
        <f t="shared" si="12"/>
        <v>-11325.489705611282</v>
      </c>
      <c r="AD21" s="32">
        <f t="shared" si="18"/>
        <v>0</v>
      </c>
      <c r="AE21" s="59">
        <f t="shared" si="19"/>
        <v>0</v>
      </c>
      <c r="AF21" s="32">
        <f t="shared" si="24"/>
        <v>805.89653086432372</v>
      </c>
      <c r="AG21" s="40">
        <f>IF(A21&gt;$D$6,"",SUM($AB$10:AE21)/($Y$10+Y21)*2/A21*12)</f>
        <v>0.12368768292157896</v>
      </c>
      <c r="AH21" s="40">
        <f>IF(A21&gt;$D$6,"",SUM($AF$10:AF21)/($Y$10+Y21)*2/A21*12)</f>
        <v>-0.12902989085082933</v>
      </c>
      <c r="AI21" s="32">
        <f t="shared" si="25"/>
        <v>25794.327469051488</v>
      </c>
      <c r="AQ21" s="32">
        <f>SUM(AB$10:AB21)</f>
        <v>163809.2659072598</v>
      </c>
      <c r="AR21" s="32">
        <f>SUM(AC$10:AC21)</f>
        <v>-130588.4407999836</v>
      </c>
      <c r="AS21" s="32">
        <f>SUM(AD$10:AD21)</f>
        <v>13860.000000000002</v>
      </c>
      <c r="AT21" s="32">
        <f>SUM(AE$10:AE21)</f>
        <v>105150</v>
      </c>
      <c r="AU21" s="32">
        <f>SUM(AF$10:AF21)</f>
        <v>-158805.8429405397</v>
      </c>
      <c r="AW21" s="32">
        <f t="shared" si="13"/>
        <v>1247101.3652314057</v>
      </c>
      <c r="AX21" s="32">
        <f t="shared" si="5"/>
        <v>15958.915933256339</v>
      </c>
      <c r="AY21" s="32">
        <f t="shared" si="5"/>
        <v>1748.1014548959981</v>
      </c>
      <c r="AZ21" s="32">
        <f t="shared" si="5"/>
        <v>1159.4619027359031</v>
      </c>
      <c r="BA21" s="32">
        <f t="shared" si="5"/>
        <v>19343.855130322583</v>
      </c>
      <c r="BB21" s="32">
        <f t="shared" si="6"/>
        <v>1824.3537546813641</v>
      </c>
      <c r="BC21" s="32"/>
    </row>
    <row r="22" spans="1:63" s="48" customFormat="1" x14ac:dyDescent="0.25">
      <c r="A22" s="66">
        <v>12</v>
      </c>
      <c r="B22" s="67">
        <f t="shared" si="7"/>
        <v>1259999.9999999991</v>
      </c>
      <c r="C22" s="67">
        <f t="shared" si="14"/>
        <v>11666.666666666666</v>
      </c>
      <c r="D22" s="67">
        <f t="shared" si="15"/>
        <v>15885.236111111102</v>
      </c>
      <c r="E22" s="67"/>
      <c r="F22" s="67">
        <f t="shared" si="8"/>
        <v>0</v>
      </c>
      <c r="G22" s="67">
        <f>IF(B22&gt;0,B22*$J$1,0)</f>
        <v>6299.9999999999955</v>
      </c>
      <c r="H22" s="67">
        <f>IF(B22&gt;0,H10,0)</f>
        <v>6000</v>
      </c>
      <c r="I22" s="67"/>
      <c r="J22" s="67"/>
      <c r="K22" s="67"/>
      <c r="L22" s="67">
        <f t="shared" si="9"/>
        <v>39851.902777777759</v>
      </c>
      <c r="M22" s="67">
        <f t="shared" si="10"/>
        <v>32456.902777777766</v>
      </c>
      <c r="N22" s="80">
        <v>44562</v>
      </c>
      <c r="O22" s="47">
        <f t="shared" si="0"/>
        <v>0.89999999999999936</v>
      </c>
      <c r="P22" s="47">
        <f>SUM(Q22:U22)</f>
        <v>0.90980720668152926</v>
      </c>
      <c r="Q22" s="47">
        <f t="shared" si="11"/>
        <v>0.88295223764138953</v>
      </c>
      <c r="R22" s="47">
        <f t="shared" si="16"/>
        <v>1.0486271098157827E-2</v>
      </c>
      <c r="S22" s="47">
        <f t="shared" si="22"/>
        <v>1.1399225666611672E-3</v>
      </c>
      <c r="T22" s="47">
        <f t="shared" si="20"/>
        <v>7.4918633781257066E-4</v>
      </c>
      <c r="U22" s="47">
        <f t="shared" si="23"/>
        <v>1.4479589037508076E-2</v>
      </c>
      <c r="V22" s="46"/>
      <c r="W22" s="45">
        <f t="shared" si="17"/>
        <v>1253458.6647016297</v>
      </c>
      <c r="X22" s="45">
        <f t="shared" si="2"/>
        <v>20271.424652511305</v>
      </c>
      <c r="Y22" s="45">
        <f>X22+W22</f>
        <v>1273730.0893541409</v>
      </c>
      <c r="Z22" s="45">
        <f t="shared" si="4"/>
        <v>157987.77673661237</v>
      </c>
      <c r="AB22" s="45">
        <f t="shared" si="21"/>
        <v>14071.935660095027</v>
      </c>
      <c r="AC22" s="45">
        <f t="shared" si="12"/>
        <v>-11218.120823091098</v>
      </c>
      <c r="AD22" s="32">
        <f t="shared" si="18"/>
        <v>0</v>
      </c>
      <c r="AE22" s="59">
        <f t="shared" si="19"/>
        <v>4343.4254312610956</v>
      </c>
      <c r="AF22" s="45">
        <f t="shared" si="24"/>
        <v>818.06620392733021</v>
      </c>
      <c r="AG22" s="49">
        <f>IF(A22&gt;$D$6,"",SUM($AB$10:AE22)/($Y$10+Y22)*2/A22*12)</f>
        <v>0.11925516790967658</v>
      </c>
      <c r="AH22" s="49">
        <f>IF(A22&gt;$D$6,"",SUM($AF$10:AF22)/($Y$10+Y22)*2/A22*12)</f>
        <v>-0.11817780513123932</v>
      </c>
      <c r="AI22" s="45">
        <f t="shared" si="25"/>
        <v>29996.971389831604</v>
      </c>
      <c r="AQ22" s="45">
        <f>SUM(AB$10:AB22)</f>
        <v>177881.20156735484</v>
      </c>
      <c r="AR22" s="45">
        <f>SUM(AC$10:AC22)</f>
        <v>-141806.5616230747</v>
      </c>
      <c r="AS22" s="45">
        <f>SUM(AD$10:AD22)</f>
        <v>13860.000000000002</v>
      </c>
      <c r="AT22" s="45">
        <f>SUM(AE$10:AE22)</f>
        <v>109493.4254312611</v>
      </c>
      <c r="AU22" s="45">
        <f>SUM(AF$10:AF22)</f>
        <v>-157987.77673661237</v>
      </c>
      <c r="AW22" s="45">
        <f t="shared" si="13"/>
        <v>1236133.1326979452</v>
      </c>
      <c r="AX22" s="45">
        <f t="shared" si="5"/>
        <v>14680.779537420958</v>
      </c>
      <c r="AY22" s="45">
        <f t="shared" si="5"/>
        <v>1595.8915933256342</v>
      </c>
      <c r="AZ22" s="45">
        <f t="shared" si="5"/>
        <v>1048.860872937599</v>
      </c>
      <c r="BA22" s="45">
        <f t="shared" si="5"/>
        <v>20271.424652511305</v>
      </c>
      <c r="BB22" s="45">
        <f t="shared" si="6"/>
        <v>3769.8750197549762</v>
      </c>
      <c r="BC22" s="45"/>
      <c r="BD22"/>
      <c r="BE22"/>
      <c r="BF22"/>
      <c r="BG22"/>
      <c r="BH22"/>
      <c r="BI22"/>
      <c r="BJ22"/>
      <c r="BK22"/>
    </row>
    <row r="23" spans="1:63" x14ac:dyDescent="0.25">
      <c r="A23" s="29">
        <v>13</v>
      </c>
      <c r="B23" s="32">
        <f t="shared" si="7"/>
        <v>1248333.3333333323</v>
      </c>
      <c r="C23" s="32">
        <f t="shared" ref="C23:C86" si="26">MIN(B22,IF($D$4="Ануїтет",-PMT($G$2/12,$D$6-12,$B$22,0,0)-D23,$D$3/$D$6))</f>
        <v>11666.666666666666</v>
      </c>
      <c r="D23" s="32">
        <f t="shared" ref="D23:D86" si="27">B22*$G$2/12</f>
        <v>15739.499999999987</v>
      </c>
      <c r="E23" s="32"/>
      <c r="F23" s="32">
        <f t="shared" si="8"/>
        <v>0</v>
      </c>
      <c r="G23" s="32"/>
      <c r="H23" s="32"/>
      <c r="I23" s="32"/>
      <c r="J23" s="32"/>
      <c r="K23" s="32"/>
      <c r="L23" s="32">
        <f t="shared" si="9"/>
        <v>27406.166666666653</v>
      </c>
      <c r="M23" s="32">
        <f t="shared" si="10"/>
        <v>27406.166666666653</v>
      </c>
      <c r="N23" s="80">
        <v>44593</v>
      </c>
      <c r="O23" s="39">
        <f t="shared" si="0"/>
        <v>0.89166666666666594</v>
      </c>
      <c r="P23" s="39">
        <f t="shared" si="1"/>
        <v>0.90153872808964064</v>
      </c>
      <c r="Q23" s="39">
        <f t="shared" si="11"/>
        <v>0.87501843873789886</v>
      </c>
      <c r="R23" s="39">
        <f t="shared" si="16"/>
        <v>9.708770594171065E-3</v>
      </c>
      <c r="S23" s="39">
        <f t="shared" si="22"/>
        <v>1.0486271098157829E-3</v>
      </c>
      <c r="T23" s="39">
        <f t="shared" si="20"/>
        <v>6.839535399967003E-4</v>
      </c>
      <c r="U23" s="39">
        <f t="shared" si="23"/>
        <v>1.5078938107758132E-2</v>
      </c>
      <c r="V23" s="12"/>
      <c r="W23" s="32">
        <f t="shared" si="17"/>
        <v>1241043.7059746354</v>
      </c>
      <c r="X23" s="32">
        <f t="shared" si="2"/>
        <v>21110.513350861384</v>
      </c>
      <c r="Y23" s="32">
        <f t="shared" si="3"/>
        <v>1262154.2193254968</v>
      </c>
      <c r="Z23" s="32">
        <f t="shared" si="4"/>
        <v>157156.17561760766</v>
      </c>
      <c r="AB23" s="32">
        <f t="shared" si="21"/>
        <v>13937.481055113962</v>
      </c>
      <c r="AC23" s="32">
        <f t="shared" si="12"/>
        <v>-11110.933863149556</v>
      </c>
      <c r="AD23" s="32">
        <f t="shared" si="18"/>
        <v>0</v>
      </c>
      <c r="AE23" s="59">
        <f t="shared" si="19"/>
        <v>0</v>
      </c>
      <c r="AF23" s="32">
        <f t="shared" si="24"/>
        <v>831.60111900471384</v>
      </c>
      <c r="AG23" s="40">
        <f>IF(A23&gt;$D$6,"",SUM($AB$10:AE23)/($Y$10+Y23)*2/A23*12)</f>
        <v>0.11252051998835674</v>
      </c>
      <c r="AH23" s="40">
        <f>IF(A23&gt;$D$6,"",SUM($AF$10:AF23)/($Y$10+Y23)*2/A23*12)</f>
        <v>-0.10898484992232581</v>
      </c>
      <c r="AI23" s="32">
        <f t="shared" si="25"/>
        <v>25513.351083758062</v>
      </c>
      <c r="AQ23" s="32">
        <f>SUM(AB$10:AB23)</f>
        <v>191818.6826224688</v>
      </c>
      <c r="AR23" s="32">
        <f>SUM(AC$10:AC23)</f>
        <v>-152917.49548622424</v>
      </c>
      <c r="AS23" s="32">
        <f>SUM(AD$10:AD23)</f>
        <v>13860.000000000002</v>
      </c>
      <c r="AT23" s="32">
        <f>SUM(AE$10:AE23)</f>
        <v>109493.4254312611</v>
      </c>
      <c r="AU23" s="32">
        <f>SUM(AF$10:AF23)</f>
        <v>-157156.17561760766</v>
      </c>
      <c r="AW23" s="32">
        <f t="shared" si="13"/>
        <v>1225025.8142330584</v>
      </c>
      <c r="AX23" s="32">
        <f t="shared" si="5"/>
        <v>13592.278831839491</v>
      </c>
      <c r="AY23" s="32">
        <f t="shared" si="5"/>
        <v>1468.077953742096</v>
      </c>
      <c r="AZ23" s="32">
        <f t="shared" si="5"/>
        <v>957.53495599538041</v>
      </c>
      <c r="BA23" s="32">
        <f t="shared" si="5"/>
        <v>21110.513350861384</v>
      </c>
      <c r="BB23" s="32">
        <f t="shared" si="6"/>
        <v>1802.0189448860256</v>
      </c>
      <c r="BC23" s="32"/>
    </row>
    <row r="24" spans="1:63" s="48" customFormat="1" x14ac:dyDescent="0.25">
      <c r="A24" s="44">
        <v>14</v>
      </c>
      <c r="B24" s="45">
        <f t="shared" si="7"/>
        <v>1236666.6666666656</v>
      </c>
      <c r="C24" s="45">
        <f t="shared" si="26"/>
        <v>11666.666666666666</v>
      </c>
      <c r="D24" s="45">
        <f t="shared" si="27"/>
        <v>15593.763888888876</v>
      </c>
      <c r="E24" s="45"/>
      <c r="F24" s="32">
        <f t="shared" si="8"/>
        <v>0</v>
      </c>
      <c r="G24" s="45"/>
      <c r="H24" s="45"/>
      <c r="I24" s="45"/>
      <c r="J24" s="45"/>
      <c r="K24" s="45"/>
      <c r="L24" s="45">
        <f t="shared" si="9"/>
        <v>27260.43055555554</v>
      </c>
      <c r="M24" s="45">
        <f t="shared" si="10"/>
        <v>27260.43055555554</v>
      </c>
      <c r="N24" s="80">
        <v>44621</v>
      </c>
      <c r="O24" s="47">
        <f t="shared" si="0"/>
        <v>0.88333333333333253</v>
      </c>
      <c r="P24" s="47">
        <f t="shared" si="1"/>
        <v>0.89327412459595279</v>
      </c>
      <c r="Q24" s="47">
        <f t="shared" si="11"/>
        <v>0.8670093211487151</v>
      </c>
      <c r="R24" s="47">
        <f t="shared" si="16"/>
        <v>9.0386491821756662E-3</v>
      </c>
      <c r="S24" s="47">
        <f t="shared" si="22"/>
        <v>9.7087705941710663E-4</v>
      </c>
      <c r="T24" s="47">
        <f t="shared" si="20"/>
        <v>6.2917626588946968E-4</v>
      </c>
      <c r="U24" s="47">
        <f t="shared" si="23"/>
        <v>1.5626100939755493E-2</v>
      </c>
      <c r="V24" s="46"/>
      <c r="W24" s="45">
        <f t="shared" si="17"/>
        <v>1228707.2331186763</v>
      </c>
      <c r="X24" s="45">
        <f t="shared" si="2"/>
        <v>21876.541315657691</v>
      </c>
      <c r="Y24" s="45">
        <f t="shared" si="3"/>
        <v>1250583.7744343341</v>
      </c>
      <c r="Z24" s="45">
        <f t="shared" si="4"/>
        <v>156310.64060146047</v>
      </c>
      <c r="AB24" s="45">
        <f t="shared" si="21"/>
        <v>13803.267229317717</v>
      </c>
      <c r="AC24" s="45">
        <f t="shared" si="12"/>
        <v>-11003.938851924397</v>
      </c>
      <c r="AD24" s="32">
        <f t="shared" si="18"/>
        <v>0</v>
      </c>
      <c r="AE24" s="59">
        <f t="shared" si="19"/>
        <v>0</v>
      </c>
      <c r="AF24" s="45">
        <f t="shared" si="24"/>
        <v>845.53501614718698</v>
      </c>
      <c r="AG24" s="49">
        <f>IF(A24&gt;$D$6,"",SUM($AB$10:AE24)/($Y$10+Y24)*2/A24*12)</f>
        <v>0.10674992270666225</v>
      </c>
      <c r="AH24" s="49">
        <f>IF(A24&gt;$D$6,"",SUM($AF$10:AF24)/($Y$10+Y24)*2/A24*12)</f>
        <v>-0.10109512506584263</v>
      </c>
      <c r="AI24" s="45">
        <f t="shared" si="25"/>
        <v>25373.712120480399</v>
      </c>
      <c r="AQ24" s="45">
        <f>SUM(AB$10:AB24)</f>
        <v>205621.94985178651</v>
      </c>
      <c r="AR24" s="45">
        <f>SUM(AC$10:AC24)</f>
        <v>-163921.43433814865</v>
      </c>
      <c r="AS24" s="45">
        <f>SUM(AD$10:AD24)</f>
        <v>13860.000000000002</v>
      </c>
      <c r="AT24" s="45">
        <f>SUM(AE$10:AE24)</f>
        <v>109493.4254312611</v>
      </c>
      <c r="AU24" s="45">
        <f>SUM(AF$10:AF24)</f>
        <v>-156310.64060146047</v>
      </c>
      <c r="AW24" s="45">
        <f t="shared" si="13"/>
        <v>1213813.049608201</v>
      </c>
      <c r="AX24" s="45">
        <f t="shared" si="5"/>
        <v>12654.108855045934</v>
      </c>
      <c r="AY24" s="45">
        <f t="shared" si="5"/>
        <v>1359.2278831839492</v>
      </c>
      <c r="AZ24" s="45">
        <f t="shared" si="5"/>
        <v>880.84677224525751</v>
      </c>
      <c r="BA24" s="45">
        <f t="shared" si="5"/>
        <v>21876.541315657691</v>
      </c>
      <c r="BB24" s="45">
        <f t="shared" si="6"/>
        <v>1790.4966595711594</v>
      </c>
      <c r="BC24" s="45"/>
      <c r="BD24"/>
      <c r="BE24"/>
      <c r="BF24"/>
      <c r="BG24"/>
      <c r="BH24"/>
      <c r="BI24"/>
      <c r="BJ24"/>
      <c r="BK24"/>
    </row>
    <row r="25" spans="1:63" x14ac:dyDescent="0.25">
      <c r="A25" s="29">
        <v>15</v>
      </c>
      <c r="B25" s="32">
        <f t="shared" si="7"/>
        <v>1224999.9999999988</v>
      </c>
      <c r="C25" s="32">
        <f t="shared" si="26"/>
        <v>11666.666666666666</v>
      </c>
      <c r="D25" s="32">
        <f t="shared" si="27"/>
        <v>15448.027777777765</v>
      </c>
      <c r="E25" s="32"/>
      <c r="F25" s="32">
        <f t="shared" si="8"/>
        <v>0</v>
      </c>
      <c r="G25" s="32"/>
      <c r="H25" s="32"/>
      <c r="I25" s="32"/>
      <c r="J25" s="32"/>
      <c r="K25" s="32"/>
      <c r="L25" s="32">
        <f t="shared" si="9"/>
        <v>27114.694444444431</v>
      </c>
      <c r="M25" s="32">
        <f t="shared" si="10"/>
        <v>27114.694444444431</v>
      </c>
      <c r="N25" s="80">
        <v>44652</v>
      </c>
      <c r="O25" s="39">
        <f t="shared" si="0"/>
        <v>0.87499999999999922</v>
      </c>
      <c r="P25" s="39">
        <f t="shared" si="1"/>
        <v>0.88501319731774886</v>
      </c>
      <c r="Q25" s="39">
        <f t="shared" si="11"/>
        <v>0.85894227256605094</v>
      </c>
      <c r="R25" s="39">
        <f t="shared" si="16"/>
        <v>8.4550916453630508E-3</v>
      </c>
      <c r="S25" s="39">
        <f t="shared" si="22"/>
        <v>9.0386491821756675E-4</v>
      </c>
      <c r="T25" s="39">
        <f t="shared" si="20"/>
        <v>5.8252623565026394E-4</v>
      </c>
      <c r="U25" s="39">
        <f t="shared" si="23"/>
        <v>1.6129441952467068E-2</v>
      </c>
      <c r="V25" s="12"/>
      <c r="W25" s="32">
        <f t="shared" si="17"/>
        <v>1216437.2575113946</v>
      </c>
      <c r="X25" s="32">
        <f t="shared" si="2"/>
        <v>22581.218733453894</v>
      </c>
      <c r="Y25" s="32">
        <f t="shared" si="3"/>
        <v>1239018.4762448485</v>
      </c>
      <c r="Z25" s="32">
        <f t="shared" si="4"/>
        <v>155451.30720350306</v>
      </c>
      <c r="AB25" s="32">
        <f t="shared" si="21"/>
        <v>13669.295230128981</v>
      </c>
      <c r="AC25" s="32">
        <f t="shared" si="12"/>
        <v>-10897.136624419032</v>
      </c>
      <c r="AD25" s="32">
        <f t="shared" si="18"/>
        <v>0</v>
      </c>
      <c r="AE25" s="59">
        <f t="shared" si="19"/>
        <v>0</v>
      </c>
      <c r="AF25" s="32">
        <f t="shared" si="24"/>
        <v>859.33339795740903</v>
      </c>
      <c r="AG25" s="40">
        <f>IF(A25&gt;$D$6,"",SUM($AB$10:AE25)/($Y$10+Y25)*2/A25*12)</f>
        <v>0.10175061739736788</v>
      </c>
      <c r="AH25" s="40">
        <f>IF(A25&gt;$D$6,"",SUM($AF$10:AF25)/($Y$10+Y25)*2/A25*12)</f>
        <v>-9.4247953837564749E-2</v>
      </c>
      <c r="AI25" s="32">
        <f t="shared" si="25"/>
        <v>25234.593419614659</v>
      </c>
      <c r="AQ25" s="32">
        <f>SUM(AB$10:AB25)</f>
        <v>219291.24508191549</v>
      </c>
      <c r="AR25" s="32">
        <f>SUM(AC$10:AC25)</f>
        <v>-174818.5709625677</v>
      </c>
      <c r="AS25" s="32">
        <f>SUM(AD$10:AD25)</f>
        <v>13860.000000000002</v>
      </c>
      <c r="AT25" s="32">
        <f>SUM(AE$10:AE25)</f>
        <v>109493.4254312611</v>
      </c>
      <c r="AU25" s="32">
        <f>SUM(AF$10:AF25)</f>
        <v>-155451.30720350306</v>
      </c>
      <c r="AW25" s="32">
        <f t="shared" si="13"/>
        <v>1202519.1815924712</v>
      </c>
      <c r="AX25" s="32">
        <f t="shared" si="5"/>
        <v>11837.128303508271</v>
      </c>
      <c r="AY25" s="32">
        <f t="shared" si="5"/>
        <v>1265.4108855045934</v>
      </c>
      <c r="AZ25" s="32">
        <f t="shared" si="5"/>
        <v>815.53672991036956</v>
      </c>
      <c r="BA25" s="32">
        <f t="shared" si="5"/>
        <v>22581.218733453894</v>
      </c>
      <c r="BB25" s="32">
        <f t="shared" si="6"/>
        <v>1778.732547648784</v>
      </c>
      <c r="BC25" s="32"/>
    </row>
    <row r="26" spans="1:63" x14ac:dyDescent="0.25">
      <c r="A26" s="29">
        <v>16</v>
      </c>
      <c r="B26" s="32">
        <f t="shared" si="7"/>
        <v>1213333.3333333321</v>
      </c>
      <c r="C26" s="32">
        <f t="shared" si="26"/>
        <v>11666.666666666666</v>
      </c>
      <c r="D26" s="32">
        <f t="shared" si="27"/>
        <v>15302.291666666652</v>
      </c>
      <c r="E26" s="32"/>
      <c r="F26" s="32">
        <f t="shared" si="8"/>
        <v>0</v>
      </c>
      <c r="G26" s="32"/>
      <c r="H26" s="32"/>
      <c r="I26" s="32"/>
      <c r="J26" s="32"/>
      <c r="K26" s="32"/>
      <c r="L26" s="32">
        <f t="shared" si="9"/>
        <v>26968.958333333318</v>
      </c>
      <c r="M26" s="32">
        <f t="shared" si="10"/>
        <v>26968.958333333318</v>
      </c>
      <c r="N26" s="80">
        <v>44682</v>
      </c>
      <c r="O26" s="39">
        <f t="shared" si="0"/>
        <v>0.86666666666666581</v>
      </c>
      <c r="P26" s="39">
        <f t="shared" si="1"/>
        <v>0.87675576963906965</v>
      </c>
      <c r="Q26" s="39">
        <f t="shared" si="11"/>
        <v>0.85083014082233743</v>
      </c>
      <c r="R26" s="39">
        <f t="shared" si="16"/>
        <v>7.9423377602781554E-3</v>
      </c>
      <c r="S26" s="39">
        <f t="shared" si="22"/>
        <v>8.4550916453630508E-4</v>
      </c>
      <c r="T26" s="39">
        <f t="shared" si="20"/>
        <v>5.4231895093054001E-4</v>
      </c>
      <c r="U26" s="39">
        <f t="shared" si="23"/>
        <v>1.6595462940987279E-2</v>
      </c>
      <c r="V26" s="12"/>
      <c r="W26" s="32">
        <f t="shared" si="17"/>
        <v>1204224.4293773153</v>
      </c>
      <c r="X26" s="32">
        <f t="shared" si="2"/>
        <v>23233.648117382192</v>
      </c>
      <c r="Y26" s="32">
        <f t="shared" si="3"/>
        <v>1227458.0774946974</v>
      </c>
      <c r="Z26" s="32">
        <f t="shared" si="4"/>
        <v>154578.60167670946</v>
      </c>
      <c r="AB26" s="32">
        <f t="shared" si="21"/>
        <v>13535.559886608142</v>
      </c>
      <c r="AC26" s="32">
        <f t="shared" si="12"/>
        <v>-10790.523058370067</v>
      </c>
      <c r="AD26" s="32">
        <f t="shared" si="18"/>
        <v>0</v>
      </c>
      <c r="AE26" s="59">
        <f t="shared" si="19"/>
        <v>0</v>
      </c>
      <c r="AF26" s="32">
        <f t="shared" si="24"/>
        <v>872.70552679360844</v>
      </c>
      <c r="AG26" s="40">
        <f>IF(A26&gt;$D$6,"",SUM($AB$10:AE26)/($Y$10+Y26)*2/A26*12)</f>
        <v>9.7378034976006889E-2</v>
      </c>
      <c r="AH26" s="40">
        <f>IF(A26&gt;$D$6,"",SUM($AF$10:AF26)/($Y$10+Y26)*2/A26*12)</f>
        <v>-8.8247993184405848E-2</v>
      </c>
      <c r="AI26" s="32">
        <f t="shared" si="25"/>
        <v>25095.958636759184</v>
      </c>
      <c r="AQ26" s="32">
        <f>SUM(AB$10:AB26)</f>
        <v>232826.80496852362</v>
      </c>
      <c r="AR26" s="32">
        <f>SUM(AC$10:AC26)</f>
        <v>-185609.09402093777</v>
      </c>
      <c r="AS26" s="32">
        <f>SUM(AD$10:AD26)</f>
        <v>13860.000000000002</v>
      </c>
      <c r="AT26" s="32">
        <f>SUM(AE$10:AE26)</f>
        <v>109493.4254312611</v>
      </c>
      <c r="AU26" s="32">
        <f>SUM(AF$10:AF26)</f>
        <v>-154578.60167670946</v>
      </c>
      <c r="AW26" s="32">
        <f t="shared" si="13"/>
        <v>1191162.1971512723</v>
      </c>
      <c r="AX26" s="32">
        <f t="shared" si="5"/>
        <v>11119.272864389417</v>
      </c>
      <c r="AY26" s="32">
        <f t="shared" si="5"/>
        <v>1183.7128303508271</v>
      </c>
      <c r="AZ26" s="32">
        <f t="shared" si="5"/>
        <v>759.24653130275601</v>
      </c>
      <c r="BA26" s="32">
        <f t="shared" si="5"/>
        <v>23233.648117382192</v>
      </c>
      <c r="BB26" s="32">
        <f t="shared" si="6"/>
        <v>1766.7317800585097</v>
      </c>
      <c r="BC26" s="32"/>
    </row>
    <row r="27" spans="1:63" x14ac:dyDescent="0.25">
      <c r="A27" s="29">
        <v>17</v>
      </c>
      <c r="B27" s="32">
        <f t="shared" si="7"/>
        <v>1201666.6666666653</v>
      </c>
      <c r="C27" s="32">
        <f t="shared" si="26"/>
        <v>11666.666666666666</v>
      </c>
      <c r="D27" s="32">
        <f t="shared" si="27"/>
        <v>15156.55555555554</v>
      </c>
      <c r="E27" s="32"/>
      <c r="F27" s="32">
        <f t="shared" si="8"/>
        <v>0</v>
      </c>
      <c r="G27" s="32"/>
      <c r="H27" s="32"/>
      <c r="I27" s="32"/>
      <c r="J27" s="32"/>
      <c r="K27" s="32"/>
      <c r="L27" s="32">
        <f t="shared" si="9"/>
        <v>26823.222222222204</v>
      </c>
      <c r="M27" s="32">
        <f t="shared" si="10"/>
        <v>26823.222222222204</v>
      </c>
      <c r="N27" s="80">
        <v>44713</v>
      </c>
      <c r="O27" s="39">
        <f t="shared" si="0"/>
        <v>0.85833333333333239</v>
      </c>
      <c r="P27" s="39">
        <f t="shared" si="1"/>
        <v>0.8685016839442371</v>
      </c>
      <c r="Q27" s="39">
        <f t="shared" si="11"/>
        <v>0.84268259134324253</v>
      </c>
      <c r="R27" s="39">
        <f t="shared" si="16"/>
        <v>7.4882352245132728E-3</v>
      </c>
      <c r="S27" s="39">
        <f t="shared" si="22"/>
        <v>7.9423377602781567E-4</v>
      </c>
      <c r="T27" s="39">
        <f t="shared" si="20"/>
        <v>5.0730549872178305E-4</v>
      </c>
      <c r="U27" s="39">
        <f t="shared" si="23"/>
        <v>1.7029318101731711E-2</v>
      </c>
      <c r="V27" s="12"/>
      <c r="W27" s="32">
        <f t="shared" si="17"/>
        <v>1192061.3121795075</v>
      </c>
      <c r="X27" s="32">
        <f t="shared" si="2"/>
        <v>23841.045342424397</v>
      </c>
      <c r="Y27" s="32">
        <f t="shared" si="3"/>
        <v>1215902.3575219319</v>
      </c>
      <c r="Z27" s="32">
        <f t="shared" si="4"/>
        <v>153693.10050725148</v>
      </c>
      <c r="AB27" s="32">
        <f t="shared" si="21"/>
        <v>13402.052785426367</v>
      </c>
      <c r="AC27" s="32">
        <f t="shared" si="12"/>
        <v>-10684.091446687466</v>
      </c>
      <c r="AD27" s="32">
        <f t="shared" si="18"/>
        <v>0</v>
      </c>
      <c r="AE27" s="59">
        <f t="shared" si="19"/>
        <v>0</v>
      </c>
      <c r="AF27" s="32">
        <f t="shared" si="24"/>
        <v>885.50116945797345</v>
      </c>
      <c r="AG27" s="40">
        <f>IF(A27&gt;$D$6,"",SUM($AB$10:AE27)/($Y$10+Y27)*2/A27*12)</f>
        <v>9.3521622230440943E-2</v>
      </c>
      <c r="AH27" s="40">
        <f>IF(A27&gt;$D$6,"",SUM($AF$10:AF27)/($Y$10+Y27)*2/A27*12)</f>
        <v>-8.2945945673336408E-2</v>
      </c>
      <c r="AI27" s="32">
        <f t="shared" si="25"/>
        <v>24957.772758191906</v>
      </c>
      <c r="AQ27" s="32">
        <f>SUM(AB$10:AB27)</f>
        <v>246228.85775395</v>
      </c>
      <c r="AR27" s="32">
        <f>SUM(AC$10:AC27)</f>
        <v>-196293.18546762524</v>
      </c>
      <c r="AS27" s="32">
        <f>SUM(AD$10:AD27)</f>
        <v>13860.000000000002</v>
      </c>
      <c r="AT27" s="32">
        <f>SUM(AE$10:AE27)</f>
        <v>109493.4254312611</v>
      </c>
      <c r="AU27" s="32">
        <f>SUM(AF$10:AF27)</f>
        <v>-153693.10050725148</v>
      </c>
      <c r="AW27" s="32">
        <f t="shared" si="13"/>
        <v>1179755.6278805395</v>
      </c>
      <c r="AX27" s="32">
        <f t="shared" si="5"/>
        <v>10483.529314318583</v>
      </c>
      <c r="AY27" s="32">
        <f t="shared" si="5"/>
        <v>1111.927286438942</v>
      </c>
      <c r="AZ27" s="32">
        <f t="shared" si="5"/>
        <v>710.22769821049621</v>
      </c>
      <c r="BA27" s="32">
        <f t="shared" si="5"/>
        <v>23841.045342424397</v>
      </c>
      <c r="BB27" s="32">
        <f t="shared" si="6"/>
        <v>1754.5027701291729</v>
      </c>
      <c r="BC27" s="32"/>
    </row>
    <row r="28" spans="1:63" x14ac:dyDescent="0.25">
      <c r="A28" s="29">
        <v>18</v>
      </c>
      <c r="B28" s="32">
        <f t="shared" si="7"/>
        <v>1189999.9999999986</v>
      </c>
      <c r="C28" s="32">
        <f t="shared" si="26"/>
        <v>11666.666666666666</v>
      </c>
      <c r="D28" s="32">
        <f t="shared" si="27"/>
        <v>15010.819444444429</v>
      </c>
      <c r="E28" s="32"/>
      <c r="F28" s="32">
        <f t="shared" si="8"/>
        <v>0</v>
      </c>
      <c r="G28" s="32"/>
      <c r="H28" s="32"/>
      <c r="I28" s="32"/>
      <c r="J28" s="32"/>
      <c r="K28" s="32"/>
      <c r="L28" s="32">
        <f t="shared" si="9"/>
        <v>26677.486111111095</v>
      </c>
      <c r="M28" s="32">
        <f t="shared" si="10"/>
        <v>26677.486111111095</v>
      </c>
      <c r="N28" s="80">
        <v>44743</v>
      </c>
      <c r="O28" s="39">
        <f t="shared" si="0"/>
        <v>0.84999999999999898</v>
      </c>
      <c r="P28" s="39">
        <f t="shared" si="1"/>
        <v>0.86025079891845579</v>
      </c>
      <c r="Q28" s="39">
        <f t="shared" si="11"/>
        <v>0.83450700975360725</v>
      </c>
      <c r="R28" s="39">
        <f t="shared" si="16"/>
        <v>7.0832628760714193E-3</v>
      </c>
      <c r="S28" s="39">
        <f t="shared" si="22"/>
        <v>7.4882352245132734E-4</v>
      </c>
      <c r="T28" s="39">
        <f t="shared" si="20"/>
        <v>4.7654026561668936E-4</v>
      </c>
      <c r="U28" s="39">
        <f t="shared" si="23"/>
        <v>1.7435162500709138E-2</v>
      </c>
      <c r="V28" s="12"/>
      <c r="W28" s="32">
        <f t="shared" si="17"/>
        <v>1179941.8909848453</v>
      </c>
      <c r="X28" s="32">
        <f t="shared" si="2"/>
        <v>24409.227500992794</v>
      </c>
      <c r="Y28" s="32">
        <f t="shared" si="3"/>
        <v>1204351.1184858382</v>
      </c>
      <c r="Z28" s="32">
        <f t="shared" si="4"/>
        <v>152795.44843977172</v>
      </c>
      <c r="AB28" s="32">
        <f t="shared" si="21"/>
        <v>13268.763968875051</v>
      </c>
      <c r="AC28" s="32">
        <f t="shared" si="12"/>
        <v>-10577.833851104526</v>
      </c>
      <c r="AD28" s="32">
        <f t="shared" si="18"/>
        <v>0</v>
      </c>
      <c r="AE28" s="59">
        <f t="shared" si="19"/>
        <v>0</v>
      </c>
      <c r="AF28" s="32">
        <f t="shared" si="24"/>
        <v>897.65206747976481</v>
      </c>
      <c r="AG28" s="40">
        <f>IF(A28&gt;$D$6,"",SUM($AB$10:AE28)/($Y$10+Y28)*2/A28*12)</f>
        <v>9.0095392840204874E-2</v>
      </c>
      <c r="AH28" s="40">
        <f>IF(A28&gt;$D$6,"",SUM($AF$10:AF28)/($Y$10+Y28)*2/A28*12)</f>
        <v>-7.8225728912009657E-2</v>
      </c>
      <c r="AI28" s="32">
        <f t="shared" si="25"/>
        <v>24820.003004968748</v>
      </c>
      <c r="AQ28" s="32">
        <f>SUM(AB$10:AB28)</f>
        <v>259497.62172282505</v>
      </c>
      <c r="AR28" s="32">
        <f>SUM(AC$10:AC28)</f>
        <v>-206871.01931872976</v>
      </c>
      <c r="AS28" s="32">
        <f>SUM(AD$10:AD28)</f>
        <v>13860.000000000002</v>
      </c>
      <c r="AT28" s="32">
        <f>SUM(AE$10:AE28)</f>
        <v>109493.4254312611</v>
      </c>
      <c r="AU28" s="32">
        <f>SUM(AF$10:AF28)</f>
        <v>-152795.44843977172</v>
      </c>
      <c r="AW28" s="32">
        <f t="shared" si="13"/>
        <v>1168309.8136550502</v>
      </c>
      <c r="AX28" s="32">
        <f t="shared" si="5"/>
        <v>9916.5680264999864</v>
      </c>
      <c r="AY28" s="32">
        <f t="shared" si="5"/>
        <v>1048.3529314318582</v>
      </c>
      <c r="AZ28" s="32">
        <f t="shared" si="5"/>
        <v>667.15637186336505</v>
      </c>
      <c r="BA28" s="32">
        <f t="shared" si="5"/>
        <v>24409.227500992794</v>
      </c>
      <c r="BB28" s="32">
        <f t="shared" si="6"/>
        <v>1742.0554755693774</v>
      </c>
      <c r="BC28" s="32"/>
    </row>
    <row r="29" spans="1:63" x14ac:dyDescent="0.25">
      <c r="A29" s="29">
        <v>19</v>
      </c>
      <c r="B29" s="32">
        <f t="shared" si="7"/>
        <v>1178333.3333333319</v>
      </c>
      <c r="C29" s="32">
        <f t="shared" si="26"/>
        <v>11666.666666666666</v>
      </c>
      <c r="D29" s="32">
        <f t="shared" si="27"/>
        <v>14865.083333333316</v>
      </c>
      <c r="E29" s="32"/>
      <c r="F29" s="32">
        <f t="shared" si="8"/>
        <v>0</v>
      </c>
      <c r="G29" s="32"/>
      <c r="H29" s="32"/>
      <c r="I29" s="32"/>
      <c r="J29" s="32"/>
      <c r="K29" s="32"/>
      <c r="L29" s="32">
        <f t="shared" si="9"/>
        <v>26531.749999999982</v>
      </c>
      <c r="M29" s="32">
        <f t="shared" si="10"/>
        <v>26531.749999999982</v>
      </c>
      <c r="N29" s="80">
        <v>44774</v>
      </c>
      <c r="O29" s="39">
        <f t="shared" si="0"/>
        <v>0.84166666666666556</v>
      </c>
      <c r="P29" s="39">
        <f t="shared" si="1"/>
        <v>0.85200298731253254</v>
      </c>
      <c r="Q29" s="39">
        <f t="shared" si="11"/>
        <v>0.82630911718461031</v>
      </c>
      <c r="R29" s="39">
        <f t="shared" si="16"/>
        <v>6.7198550136417122E-3</v>
      </c>
      <c r="S29" s="39">
        <f t="shared" si="22"/>
        <v>7.0832628760714199E-4</v>
      </c>
      <c r="T29" s="39">
        <f t="shared" si="20"/>
        <v>4.4929411347079638E-4</v>
      </c>
      <c r="U29" s="39">
        <f t="shared" si="23"/>
        <v>1.7816394713202489E-2</v>
      </c>
      <c r="V29" s="12"/>
      <c r="W29" s="32">
        <f t="shared" si="17"/>
        <v>1167861.229639062</v>
      </c>
      <c r="X29" s="32">
        <f t="shared" si="2"/>
        <v>24942.952598483484</v>
      </c>
      <c r="Y29" s="32">
        <f t="shared" si="3"/>
        <v>1192804.1822375455</v>
      </c>
      <c r="Z29" s="32">
        <f t="shared" si="4"/>
        <v>151886.31052435166</v>
      </c>
      <c r="AB29" s="32">
        <f t="shared" si="21"/>
        <v>13135.682911658781</v>
      </c>
      <c r="AC29" s="32">
        <f t="shared" si="12"/>
        <v>-10471.741880875414</v>
      </c>
      <c r="AD29" s="32">
        <f t="shared" si="18"/>
        <v>0</v>
      </c>
      <c r="AE29" s="59">
        <f t="shared" si="19"/>
        <v>0</v>
      </c>
      <c r="AF29" s="32">
        <f t="shared" si="24"/>
        <v>909.13791542005492</v>
      </c>
      <c r="AG29" s="40">
        <f>IF(A29&gt;$D$6,"",SUM($AB$10:AE29)/($Y$10+Y29)*2/A29*12)</f>
        <v>8.7031462370463414E-2</v>
      </c>
      <c r="AH29" s="40">
        <f>IF(A29&gt;$D$6,"",SUM($AF$10:AF29)/($Y$10+Y29)*2/A29*12)</f>
        <v>-7.3995712269993935E-2</v>
      </c>
      <c r="AI29" s="32">
        <f t="shared" si="25"/>
        <v>24682.619159951464</v>
      </c>
      <c r="AQ29" s="32">
        <f>SUM(AB$10:AB29)</f>
        <v>272633.30463448382</v>
      </c>
      <c r="AR29" s="32">
        <f>SUM(AC$10:AC29)</f>
        <v>-217342.76119960516</v>
      </c>
      <c r="AS29" s="32">
        <f>SUM(AD$10:AD29)</f>
        <v>13860.000000000002</v>
      </c>
      <c r="AT29" s="32">
        <f>SUM(AE$10:AE29)</f>
        <v>109493.4254312611</v>
      </c>
      <c r="AU29" s="32">
        <f>SUM(AF$10:AF29)</f>
        <v>-151886.31052435166</v>
      </c>
      <c r="AW29" s="32">
        <f t="shared" si="13"/>
        <v>1156832.7640584544</v>
      </c>
      <c r="AX29" s="32">
        <f t="shared" si="5"/>
        <v>9407.7970190983979</v>
      </c>
      <c r="AY29" s="32">
        <f t="shared" si="5"/>
        <v>991.65680264999878</v>
      </c>
      <c r="AZ29" s="32">
        <f t="shared" si="5"/>
        <v>629.01175885911493</v>
      </c>
      <c r="BA29" s="32">
        <f t="shared" si="5"/>
        <v>24942.952598483484</v>
      </c>
      <c r="BB29" s="32">
        <f t="shared" si="6"/>
        <v>1729.4004216745343</v>
      </c>
      <c r="BC29" s="32"/>
    </row>
    <row r="30" spans="1:63" x14ac:dyDescent="0.25">
      <c r="A30" s="29">
        <v>20</v>
      </c>
      <c r="B30" s="32">
        <f t="shared" si="7"/>
        <v>1166666.6666666651</v>
      </c>
      <c r="C30" s="32">
        <f t="shared" si="26"/>
        <v>11666.666666666666</v>
      </c>
      <c r="D30" s="32">
        <f t="shared" si="27"/>
        <v>14719.347222222204</v>
      </c>
      <c r="E30" s="32"/>
      <c r="F30" s="32">
        <f t="shared" si="8"/>
        <v>0</v>
      </c>
      <c r="G30" s="32"/>
      <c r="H30" s="32"/>
      <c r="I30" s="32"/>
      <c r="J30" s="32"/>
      <c r="K30" s="32"/>
      <c r="L30" s="32">
        <f t="shared" si="9"/>
        <v>26386.013888888869</v>
      </c>
      <c r="M30" s="32">
        <f t="shared" si="10"/>
        <v>26386.013888888869</v>
      </c>
      <c r="N30" s="80">
        <v>44805</v>
      </c>
      <c r="O30" s="39">
        <f t="shared" si="0"/>
        <v>0.83333333333333226</v>
      </c>
      <c r="P30" s="39">
        <f t="shared" si="1"/>
        <v>0.84375813408446687</v>
      </c>
      <c r="Q30" s="39">
        <f t="shared" si="11"/>
        <v>0.81809339900394351</v>
      </c>
      <c r="R30" s="39">
        <f t="shared" si="16"/>
        <v>6.3919238026157619E-3</v>
      </c>
      <c r="S30" s="39">
        <f t="shared" si="22"/>
        <v>6.7198550136417126E-4</v>
      </c>
      <c r="T30" s="39">
        <f t="shared" si="20"/>
        <v>4.2499577256428517E-4</v>
      </c>
      <c r="U30" s="39">
        <f t="shared" si="23"/>
        <v>1.8175830003979127E-2</v>
      </c>
      <c r="V30" s="12"/>
      <c r="W30" s="32">
        <f t="shared" si="17"/>
        <v>1155815.2257126828</v>
      </c>
      <c r="X30" s="32">
        <f t="shared" si="2"/>
        <v>25446.162005570775</v>
      </c>
      <c r="Y30" s="32">
        <f t="shared" si="3"/>
        <v>1181261.3877182535</v>
      </c>
      <c r="Z30" s="32">
        <f t="shared" si="4"/>
        <v>150966.34432761581</v>
      </c>
      <c r="AB30" s="32">
        <f t="shared" si="21"/>
        <v>13002.799080817313</v>
      </c>
      <c r="AC30" s="32">
        <f t="shared" si="12"/>
        <v>-10365.807139143886</v>
      </c>
      <c r="AD30" s="32">
        <f t="shared" si="18"/>
        <v>0</v>
      </c>
      <c r="AE30" s="59">
        <f t="shared" si="19"/>
        <v>0</v>
      </c>
      <c r="AF30" s="32">
        <f t="shared" si="24"/>
        <v>919.96619673585519</v>
      </c>
      <c r="AG30" s="40">
        <f>IF(A30&gt;$D$6,"",SUM($AB$10:AE30)/($Y$10+Y30)*2/A30*12)</f>
        <v>8.4275522813933718E-2</v>
      </c>
      <c r="AH30" s="40">
        <f>IF(A30&gt;$D$6,"",SUM($AF$10:AF30)/($Y$10+Y30)*2/A30*12)</f>
        <v>-7.0182591369903E-2</v>
      </c>
      <c r="AI30" s="32">
        <f t="shared" si="25"/>
        <v>24545.59360010927</v>
      </c>
      <c r="AQ30" s="32">
        <f>SUM(AB$10:AB30)</f>
        <v>285636.10371530114</v>
      </c>
      <c r="AR30" s="32">
        <f>SUM(AC$10:AC30)</f>
        <v>-227708.56833874906</v>
      </c>
      <c r="AS30" s="32">
        <f>SUM(AD$10:AD30)</f>
        <v>13860.000000000002</v>
      </c>
      <c r="AT30" s="32">
        <f>SUM(AE$10:AE30)</f>
        <v>109493.4254312611</v>
      </c>
      <c r="AU30" s="32">
        <f>SUM(AF$10:AF30)</f>
        <v>-150966.34432761581</v>
      </c>
      <c r="AW30" s="32">
        <f t="shared" si="13"/>
        <v>1145330.7586055209</v>
      </c>
      <c r="AX30" s="32">
        <f t="shared" si="5"/>
        <v>8948.6933236620662</v>
      </c>
      <c r="AY30" s="32">
        <f t="shared" si="5"/>
        <v>940.77970190983979</v>
      </c>
      <c r="AZ30" s="32">
        <f t="shared" si="5"/>
        <v>594.99408158999927</v>
      </c>
      <c r="BA30" s="32">
        <f t="shared" si="5"/>
        <v>25446.162005570775</v>
      </c>
      <c r="BB30" s="32">
        <f t="shared" si="6"/>
        <v>1716.5481414048918</v>
      </c>
      <c r="BC30" s="32"/>
    </row>
    <row r="31" spans="1:63" x14ac:dyDescent="0.25">
      <c r="A31" s="29">
        <v>21</v>
      </c>
      <c r="B31" s="32">
        <f t="shared" si="7"/>
        <v>1154999.9999999984</v>
      </c>
      <c r="C31" s="32">
        <f t="shared" si="26"/>
        <v>11666.666666666666</v>
      </c>
      <c r="D31" s="32">
        <f t="shared" si="27"/>
        <v>14573.611111111093</v>
      </c>
      <c r="E31" s="32"/>
      <c r="F31" s="32">
        <f t="shared" si="8"/>
        <v>0</v>
      </c>
      <c r="G31" s="32"/>
      <c r="H31" s="32"/>
      <c r="I31" s="32"/>
      <c r="J31" s="32"/>
      <c r="K31" s="32"/>
      <c r="L31" s="32">
        <f t="shared" si="9"/>
        <v>26240.277777777759</v>
      </c>
      <c r="M31" s="32">
        <f t="shared" si="10"/>
        <v>26240.277777777759</v>
      </c>
      <c r="N31" s="80">
        <v>44835</v>
      </c>
      <c r="O31" s="39">
        <f t="shared" si="0"/>
        <v>0.82499999999999885</v>
      </c>
      <c r="P31" s="39">
        <f t="shared" si="1"/>
        <v>0.83551613484665321</v>
      </c>
      <c r="Q31" s="39">
        <f t="shared" si="11"/>
        <v>0.80986340938261547</v>
      </c>
      <c r="R31" s="39">
        <f t="shared" si="16"/>
        <v>6.0945151609271908E-3</v>
      </c>
      <c r="S31" s="39">
        <f t="shared" si="22"/>
        <v>6.3919238026157626E-4</v>
      </c>
      <c r="T31" s="39">
        <f t="shared" si="20"/>
        <v>4.0319130081850271E-4</v>
      </c>
      <c r="U31" s="39">
        <f t="shared" si="23"/>
        <v>1.8515826622030555E-2</v>
      </c>
      <c r="V31" s="12"/>
      <c r="W31" s="32">
        <f t="shared" si="17"/>
        <v>1143800.4315144718</v>
      </c>
      <c r="X31" s="32">
        <f t="shared" si="2"/>
        <v>25922.157270842778</v>
      </c>
      <c r="Y31" s="32">
        <f t="shared" si="3"/>
        <v>1169722.5887853145</v>
      </c>
      <c r="Z31" s="32">
        <f t="shared" si="4"/>
        <v>150036.18426420269</v>
      </c>
      <c r="AB31" s="32">
        <f t="shared" si="21"/>
        <v>12870.102250354719</v>
      </c>
      <c r="AC31" s="32">
        <f t="shared" si="12"/>
        <v>-10260.021473765102</v>
      </c>
      <c r="AD31" s="32">
        <f t="shared" si="18"/>
        <v>0</v>
      </c>
      <c r="AE31" s="59">
        <f t="shared" si="19"/>
        <v>0</v>
      </c>
      <c r="AF31" s="32">
        <f t="shared" si="24"/>
        <v>930.16006341311731</v>
      </c>
      <c r="AG31" s="40">
        <f>IF(A31&gt;$D$6,"",SUM($AB$10:AE31)/($Y$10+Y31)*2/A31*12)</f>
        <v>8.1783610145060845E-2</v>
      </c>
      <c r="AH31" s="40">
        <f>IF(A31&gt;$D$6,"",SUM($AF$10:AF31)/($Y$10+Y31)*2/A31*12)</f>
        <v>-6.6727017780711828E-2</v>
      </c>
      <c r="AI31" s="32">
        <f t="shared" si="25"/>
        <v>24408.90118329379</v>
      </c>
      <c r="AQ31" s="32">
        <f>SUM(AB$10:AB31)</f>
        <v>298506.20596565586</v>
      </c>
      <c r="AR31" s="32">
        <f>SUM(AC$10:AC31)</f>
        <v>-237968.58981251417</v>
      </c>
      <c r="AS31" s="32">
        <f>SUM(AD$10:AD31)</f>
        <v>13860.000000000002</v>
      </c>
      <c r="AT31" s="32">
        <f>SUM(AE$10:AE31)</f>
        <v>109493.4254312611</v>
      </c>
      <c r="AU31" s="32">
        <f>SUM(AF$10:AF31)</f>
        <v>-150036.18426420269</v>
      </c>
      <c r="AW31" s="32">
        <f t="shared" si="13"/>
        <v>1133808.7731356616</v>
      </c>
      <c r="AX31" s="32">
        <f t="shared" si="5"/>
        <v>8532.3212252980666</v>
      </c>
      <c r="AY31" s="32">
        <f t="shared" si="5"/>
        <v>894.86933236620678</v>
      </c>
      <c r="AZ31" s="32">
        <f t="shared" si="5"/>
        <v>564.46782114590383</v>
      </c>
      <c r="BA31" s="32">
        <f t="shared" si="5"/>
        <v>25922.157270842778</v>
      </c>
      <c r="BB31" s="32">
        <f t="shared" si="6"/>
        <v>1703.5088607563739</v>
      </c>
      <c r="BC31" s="32"/>
    </row>
    <row r="32" spans="1:63" x14ac:dyDescent="0.25">
      <c r="A32" s="29">
        <v>22</v>
      </c>
      <c r="B32" s="32">
        <f t="shared" si="7"/>
        <v>1143333.3333333316</v>
      </c>
      <c r="C32" s="32">
        <f t="shared" si="26"/>
        <v>11666.666666666666</v>
      </c>
      <c r="D32" s="32">
        <f t="shared" si="27"/>
        <v>14427.87499999998</v>
      </c>
      <c r="E32" s="32"/>
      <c r="F32" s="32">
        <f t="shared" si="8"/>
        <v>0</v>
      </c>
      <c r="G32" s="32"/>
      <c r="H32" s="32"/>
      <c r="I32" s="32"/>
      <c r="J32" s="32"/>
      <c r="K32" s="32"/>
      <c r="L32" s="32">
        <f t="shared" si="9"/>
        <v>26094.541666666646</v>
      </c>
      <c r="M32" s="32">
        <f t="shared" si="10"/>
        <v>26094.541666666646</v>
      </c>
      <c r="N32" s="80">
        <v>44866</v>
      </c>
      <c r="O32" s="39">
        <f t="shared" si="0"/>
        <v>0.81666666666666543</v>
      </c>
      <c r="P32" s="39">
        <f t="shared" si="1"/>
        <v>0.82727689456140352</v>
      </c>
      <c r="Q32" s="39">
        <f t="shared" si="11"/>
        <v>0.80162199142249957</v>
      </c>
      <c r="R32" s="39">
        <f t="shared" si="16"/>
        <v>5.8235565319689443E-3</v>
      </c>
      <c r="S32" s="39">
        <f t="shared" si="22"/>
        <v>6.0945151609271913E-4</v>
      </c>
      <c r="T32" s="39">
        <f t="shared" si="20"/>
        <v>3.8351542815694573E-4</v>
      </c>
      <c r="U32" s="39">
        <f t="shared" si="23"/>
        <v>1.8838379662685357E-2</v>
      </c>
      <c r="V32" s="12"/>
      <c r="W32" s="32">
        <f t="shared" si="17"/>
        <v>1131813.9208582055</v>
      </c>
      <c r="X32" s="32">
        <f t="shared" si="2"/>
        <v>26373.731527759501</v>
      </c>
      <c r="Y32" s="32">
        <f t="shared" si="3"/>
        <v>1158187.652385965</v>
      </c>
      <c r="Z32" s="32">
        <f t="shared" si="4"/>
        <v>149096.43327649211</v>
      </c>
      <c r="AB32" s="32">
        <f t="shared" si="21"/>
        <v>12737.582669809555</v>
      </c>
      <c r="AC32" s="32">
        <f t="shared" si="12"/>
        <v>-10154.377111689404</v>
      </c>
      <c r="AD32" s="32">
        <f t="shared" si="18"/>
        <v>0</v>
      </c>
      <c r="AE32" s="59">
        <f t="shared" si="19"/>
        <v>0</v>
      </c>
      <c r="AF32" s="32">
        <f t="shared" si="24"/>
        <v>939.75098771057674</v>
      </c>
      <c r="AG32" s="40">
        <f>IF(A32&gt;$D$6,"",SUM($AB$10:AE32)/($Y$10+Y32)*2/A32*12)</f>
        <v>7.9519753462368378E-2</v>
      </c>
      <c r="AH32" s="40">
        <f>IF(A32&gt;$D$6,"",SUM($AF$10:AF32)/($Y$10+Y32)*2/A32*12)</f>
        <v>-6.3580423559524757E-2</v>
      </c>
      <c r="AI32" s="32">
        <f t="shared" si="25"/>
        <v>24272.519069159032</v>
      </c>
      <c r="AQ32" s="32">
        <f>SUM(AB$10:AB32)</f>
        <v>311243.78863546543</v>
      </c>
      <c r="AR32" s="32">
        <f>SUM(AC$10:AC32)</f>
        <v>-248122.96692420356</v>
      </c>
      <c r="AS32" s="32">
        <f>SUM(AD$10:AD32)</f>
        <v>13860.000000000002</v>
      </c>
      <c r="AT32" s="32">
        <f>SUM(AE$10:AE32)</f>
        <v>109493.4254312611</v>
      </c>
      <c r="AU32" s="32">
        <f>SUM(AF$10:AF32)</f>
        <v>-149096.43327649211</v>
      </c>
      <c r="AW32" s="32">
        <f t="shared" si="13"/>
        <v>1122270.7879914993</v>
      </c>
      <c r="AX32" s="32">
        <f t="shared" si="5"/>
        <v>8152.9791447565221</v>
      </c>
      <c r="AY32" s="32">
        <f t="shared" si="5"/>
        <v>853.23212252980682</v>
      </c>
      <c r="AZ32" s="32">
        <f t="shared" si="5"/>
        <v>536.92159941972398</v>
      </c>
      <c r="BA32" s="32">
        <f t="shared" si="5"/>
        <v>26373.731527759501</v>
      </c>
      <c r="BB32" s="32">
        <f t="shared" si="6"/>
        <v>1690.2923301904248</v>
      </c>
      <c r="BC32" s="32"/>
    </row>
    <row r="33" spans="1:63" x14ac:dyDescent="0.25">
      <c r="A33" s="29">
        <v>23</v>
      </c>
      <c r="B33" s="32">
        <f t="shared" si="7"/>
        <v>1131666.6666666649</v>
      </c>
      <c r="C33" s="32">
        <f t="shared" si="26"/>
        <v>11666.666666666666</v>
      </c>
      <c r="D33" s="32">
        <f t="shared" si="27"/>
        <v>14282.138888888869</v>
      </c>
      <c r="E33" s="32"/>
      <c r="F33" s="32">
        <f t="shared" si="8"/>
        <v>0</v>
      </c>
      <c r="G33" s="32"/>
      <c r="H33" s="32"/>
      <c r="I33" s="32"/>
      <c r="J33" s="32"/>
      <c r="K33" s="32"/>
      <c r="L33" s="32">
        <f t="shared" si="9"/>
        <v>25948.805555555533</v>
      </c>
      <c r="M33" s="32">
        <f t="shared" si="10"/>
        <v>25948.805555555533</v>
      </c>
      <c r="N33" s="80">
        <v>44896</v>
      </c>
      <c r="O33" s="39">
        <f t="shared" si="0"/>
        <v>0.80833333333333202</v>
      </c>
      <c r="P33" s="39">
        <f t="shared" si="1"/>
        <v>0.81904032643902225</v>
      </c>
      <c r="Q33" s="39">
        <f t="shared" si="11"/>
        <v>0.7933714387363161</v>
      </c>
      <c r="R33" s="39">
        <f t="shared" si="16"/>
        <v>5.5756691346427276E-3</v>
      </c>
      <c r="S33" s="39">
        <f t="shared" si="22"/>
        <v>5.8235565319689447E-4</v>
      </c>
      <c r="T33" s="39">
        <f t="shared" si="20"/>
        <v>3.6567090965563143E-4</v>
      </c>
      <c r="U33" s="39">
        <f t="shared" si="23"/>
        <v>1.9145192005210913E-2</v>
      </c>
      <c r="V33" s="12"/>
      <c r="W33" s="32">
        <f t="shared" si="17"/>
        <v>1119853.1882073358</v>
      </c>
      <c r="X33" s="32">
        <f t="shared" si="2"/>
        <v>26803.268807295281</v>
      </c>
      <c r="Y33" s="32">
        <f t="shared" si="3"/>
        <v>1146656.457014631</v>
      </c>
      <c r="Z33" s="32">
        <f t="shared" si="4"/>
        <v>148147.65898035697</v>
      </c>
      <c r="AB33" s="32">
        <f t="shared" si="21"/>
        <v>12605.231145375834</v>
      </c>
      <c r="AC33" s="32">
        <f t="shared" si="12"/>
        <v>-10048.866723631834</v>
      </c>
      <c r="AD33" s="32">
        <f t="shared" si="18"/>
        <v>0</v>
      </c>
      <c r="AE33" s="59">
        <f t="shared" si="19"/>
        <v>0</v>
      </c>
      <c r="AF33" s="32">
        <f t="shared" si="24"/>
        <v>948.77429613514687</v>
      </c>
      <c r="AG33" s="40">
        <f>IF(A33&gt;$D$6,"",SUM($AB$10:AE33)/($Y$10+Y33)*2/A33*12)</f>
        <v>7.7454237403273909E-2</v>
      </c>
      <c r="AH33" s="40">
        <f>IF(A33&gt;$D$6,"",SUM($AF$10:AF33)/($Y$10+Y33)*2/A33*12)</f>
        <v>-6.0702675902324178E-2</v>
      </c>
      <c r="AI33" s="32">
        <f t="shared" si="25"/>
        <v>24136.426516709809</v>
      </c>
      <c r="AQ33" s="32">
        <f>SUM(AB$10:AB33)</f>
        <v>323849.01978084125</v>
      </c>
      <c r="AR33" s="32">
        <f>SUM(AC$10:AC33)</f>
        <v>-258171.83364783539</v>
      </c>
      <c r="AS33" s="32">
        <f>SUM(AD$10:AD33)</f>
        <v>13860.000000000002</v>
      </c>
      <c r="AT33" s="32">
        <f>SUM(AE$10:AE33)</f>
        <v>109493.4254312611</v>
      </c>
      <c r="AU33" s="32">
        <f>SUM(AF$10:AF33)</f>
        <v>-148147.65898035697</v>
      </c>
      <c r="AW33" s="32">
        <f t="shared" si="13"/>
        <v>1110720.0142308425</v>
      </c>
      <c r="AX33" s="32">
        <f t="shared" si="5"/>
        <v>7805.9367884998182</v>
      </c>
      <c r="AY33" s="32">
        <f t="shared" si="5"/>
        <v>815.29791447565231</v>
      </c>
      <c r="AZ33" s="32">
        <f t="shared" si="5"/>
        <v>511.93927351788403</v>
      </c>
      <c r="BA33" s="32">
        <f t="shared" si="5"/>
        <v>26803.268807295281</v>
      </c>
      <c r="BB33" s="32">
        <f t="shared" si="6"/>
        <v>1676.9077435130348</v>
      </c>
      <c r="BC33" s="32"/>
    </row>
    <row r="34" spans="1:63" s="48" customFormat="1" x14ac:dyDescent="0.25">
      <c r="A34" s="66">
        <v>24</v>
      </c>
      <c r="B34" s="67">
        <f t="shared" si="7"/>
        <v>1119999.9999999981</v>
      </c>
      <c r="C34" s="67">
        <f t="shared" si="26"/>
        <v>11666.666666666666</v>
      </c>
      <c r="D34" s="67">
        <f t="shared" si="27"/>
        <v>14136.402777777757</v>
      </c>
      <c r="E34" s="67"/>
      <c r="F34" s="67">
        <f t="shared" si="8"/>
        <v>0</v>
      </c>
      <c r="G34" s="67">
        <f>IF(B34&gt;0,B34*$J$1,0)</f>
        <v>5599.9999999999909</v>
      </c>
      <c r="H34" s="67">
        <f>IF(B34&gt;0,H22,0)</f>
        <v>6000</v>
      </c>
      <c r="I34" s="67"/>
      <c r="J34" s="67"/>
      <c r="K34" s="67"/>
      <c r="L34" s="67">
        <f t="shared" si="9"/>
        <v>37403.069444444416</v>
      </c>
      <c r="M34" s="67">
        <f t="shared" si="10"/>
        <v>30463.06944444442</v>
      </c>
      <c r="N34" s="80">
        <v>44927</v>
      </c>
      <c r="O34" s="47">
        <f t="shared" si="0"/>
        <v>0.79999999999999871</v>
      </c>
      <c r="P34" s="47">
        <f t="shared" si="1"/>
        <v>0.81080635100190168</v>
      </c>
      <c r="Q34" s="47">
        <f t="shared" si="11"/>
        <v>0.78511361571923388</v>
      </c>
      <c r="R34" s="47">
        <f t="shared" si="16"/>
        <v>5.3480262443499358E-3</v>
      </c>
      <c r="S34" s="47">
        <f t="shared" si="22"/>
        <v>5.5756691346427276E-4</v>
      </c>
      <c r="T34" s="47">
        <f t="shared" si="20"/>
        <v>3.4941339191813664E-4</v>
      </c>
      <c r="U34" s="47">
        <f t="shared" si="23"/>
        <v>1.9437728732935419E-2</v>
      </c>
      <c r="V34" s="46"/>
      <c r="W34" s="45">
        <f t="shared" si="17"/>
        <v>1107916.0711765529</v>
      </c>
      <c r="X34" s="45">
        <f t="shared" si="2"/>
        <v>27212.820226109587</v>
      </c>
      <c r="Y34" s="45">
        <f t="shared" si="3"/>
        <v>1135128.8914026625</v>
      </c>
      <c r="Z34" s="45">
        <f t="shared" si="4"/>
        <v>147190.39251124018</v>
      </c>
      <c r="AB34" s="45">
        <f t="shared" si="21"/>
        <v>12473.039068778144</v>
      </c>
      <c r="AC34" s="45">
        <f t="shared" si="12"/>
        <v>-9943.4834470913138</v>
      </c>
      <c r="AD34" s="32">
        <f t="shared" si="18"/>
        <v>0</v>
      </c>
      <c r="AE34" s="59">
        <f t="shared" si="19"/>
        <v>4110.5298257446702</v>
      </c>
      <c r="AF34" s="45">
        <f t="shared" si="24"/>
        <v>957.26646911678836</v>
      </c>
      <c r="AG34" s="49">
        <f>IF(A34&gt;$D$6,"",SUM($AB$10:AE34)/($Y$10+Y34)*2/A34*12)</f>
        <v>7.7183727294999893E-2</v>
      </c>
      <c r="AH34" s="49">
        <f>IF(A34&gt;$D$6,"",SUM($AF$10:AF34)/($Y$10+Y34)*2/A34*12)</f>
        <v>-5.806031914606169E-2</v>
      </c>
      <c r="AI34" s="45">
        <f t="shared" si="25"/>
        <v>28111.134506491329</v>
      </c>
      <c r="AQ34" s="45">
        <f>SUM(AB$10:AB34)</f>
        <v>336322.05884961941</v>
      </c>
      <c r="AR34" s="45">
        <f>SUM(AC$10:AC34)</f>
        <v>-268115.31709492672</v>
      </c>
      <c r="AS34" s="45">
        <f>SUM(AD$10:AD34)</f>
        <v>13860.000000000002</v>
      </c>
      <c r="AT34" s="45">
        <f>SUM(AE$10:AE34)</f>
        <v>113603.95525700577</v>
      </c>
      <c r="AU34" s="45">
        <f>SUM(AF$10:AF34)</f>
        <v>-147190.39251124018</v>
      </c>
      <c r="AW34" s="45">
        <f t="shared" si="13"/>
        <v>1099159.0620069273</v>
      </c>
      <c r="AX34" s="45">
        <f t="shared" si="5"/>
        <v>7487.23674208991</v>
      </c>
      <c r="AY34" s="45">
        <f t="shared" si="5"/>
        <v>780.59367884998187</v>
      </c>
      <c r="AZ34" s="45">
        <f t="shared" si="5"/>
        <v>489.17874868539127</v>
      </c>
      <c r="BA34" s="45">
        <f t="shared" si="5"/>
        <v>27212.820226109587</v>
      </c>
      <c r="BB34" s="45">
        <f t="shared" si="6"/>
        <v>3152.8338832549343</v>
      </c>
      <c r="BC34" s="45"/>
      <c r="BD34"/>
      <c r="BE34"/>
      <c r="BF34"/>
      <c r="BG34"/>
      <c r="BH34"/>
      <c r="BI34"/>
      <c r="BJ34"/>
      <c r="BK34"/>
    </row>
    <row r="35" spans="1:63" x14ac:dyDescent="0.25">
      <c r="A35" s="29">
        <v>25</v>
      </c>
      <c r="B35" s="32">
        <f t="shared" si="7"/>
        <v>1108333.3333333314</v>
      </c>
      <c r="C35" s="32">
        <f t="shared" si="26"/>
        <v>11666.666666666666</v>
      </c>
      <c r="D35" s="32">
        <f t="shared" si="27"/>
        <v>13990.666666666644</v>
      </c>
      <c r="E35" s="32"/>
      <c r="F35" s="32">
        <f t="shared" si="8"/>
        <v>0</v>
      </c>
      <c r="G35" s="32"/>
      <c r="H35" s="32"/>
      <c r="I35" s="32"/>
      <c r="J35" s="32"/>
      <c r="K35" s="32"/>
      <c r="L35" s="32">
        <f t="shared" si="9"/>
        <v>25657.33333333331</v>
      </c>
      <c r="M35" s="32">
        <f t="shared" si="10"/>
        <v>25657.33333333331</v>
      </c>
      <c r="N35" s="80">
        <v>44958</v>
      </c>
      <c r="O35" s="39">
        <f t="shared" si="0"/>
        <v>0.7916666666666653</v>
      </c>
      <c r="P35" s="39">
        <f t="shared" si="1"/>
        <v>0.80257489528541281</v>
      </c>
      <c r="Q35" s="39">
        <f t="shared" si="11"/>
        <v>0.77685004821262149</v>
      </c>
      <c r="R35" s="39">
        <f t="shared" si="16"/>
        <v>5.1382448538078917E-3</v>
      </c>
      <c r="S35" s="39">
        <f t="shared" si="22"/>
        <v>5.3480262443499364E-4</v>
      </c>
      <c r="T35" s="39">
        <f t="shared" si="20"/>
        <v>3.3454014807856366E-4</v>
      </c>
      <c r="U35" s="39">
        <f t="shared" si="23"/>
        <v>1.9717259446469928E-2</v>
      </c>
      <c r="V35" s="12"/>
      <c r="W35" s="32">
        <f t="shared" si="17"/>
        <v>1096000.69017452</v>
      </c>
      <c r="X35" s="32">
        <f t="shared" si="2"/>
        <v>27604.163225057899</v>
      </c>
      <c r="Y35" s="32">
        <f t="shared" si="3"/>
        <v>1123604.853399578</v>
      </c>
      <c r="Z35" s="32">
        <f t="shared" si="4"/>
        <v>146225.12897734981</v>
      </c>
      <c r="AB35" s="32">
        <f t="shared" si="21"/>
        <v>12340.998415318682</v>
      </c>
      <c r="AC35" s="32">
        <f t="shared" si="12"/>
        <v>-9838.2208847937454</v>
      </c>
      <c r="AD35" s="32">
        <f t="shared" si="18"/>
        <v>0</v>
      </c>
      <c r="AE35" s="59">
        <f t="shared" si="19"/>
        <v>0</v>
      </c>
      <c r="AF35" s="32">
        <f t="shared" si="24"/>
        <v>965.26353389036376</v>
      </c>
      <c r="AG35" s="40">
        <f>IF(A35&gt;$D$6,"",SUM($AB$10:AE35)/($Y$10+Y35)*2/A35*12)</f>
        <v>7.5386816325167194E-2</v>
      </c>
      <c r="AH35" s="40">
        <f>IF(A35&gt;$D$6,"",SUM($AF$10:AF35)/($Y$10+Y35)*2/A35*12)</f>
        <v>-5.5625239279894975E-2</v>
      </c>
      <c r="AI35" s="32">
        <f t="shared" si="25"/>
        <v>23865.036418403164</v>
      </c>
      <c r="AQ35" s="32">
        <f>SUM(AB$10:AB35)</f>
        <v>348663.05726493808</v>
      </c>
      <c r="AR35" s="32">
        <f>SUM(AC$10:AC35)</f>
        <v>-277953.53797972045</v>
      </c>
      <c r="AS35" s="32">
        <f>SUM(AD$10:AD35)</f>
        <v>13860.000000000002</v>
      </c>
      <c r="AT35" s="32">
        <f>SUM(AE$10:AE35)</f>
        <v>113603.95525700577</v>
      </c>
      <c r="AU35" s="32">
        <f>SUM(AF$10:AF35)</f>
        <v>-146225.12897734981</v>
      </c>
      <c r="AW35" s="32">
        <f t="shared" si="13"/>
        <v>1087590.0674976702</v>
      </c>
      <c r="AX35" s="32">
        <f t="shared" si="5"/>
        <v>7193.5427953310482</v>
      </c>
      <c r="AY35" s="32">
        <f t="shared" si="5"/>
        <v>748.72367420899104</v>
      </c>
      <c r="AZ35" s="32">
        <f t="shared" si="5"/>
        <v>468.35620730998914</v>
      </c>
      <c r="BA35" s="32">
        <f t="shared" si="5"/>
        <v>27604.163225057899</v>
      </c>
      <c r="BB35" s="32">
        <f t="shared" si="6"/>
        <v>1649.6682513479627</v>
      </c>
      <c r="BC35" s="32"/>
    </row>
    <row r="36" spans="1:63" x14ac:dyDescent="0.25">
      <c r="A36" s="29">
        <v>26</v>
      </c>
      <c r="B36" s="32">
        <f t="shared" si="7"/>
        <v>1096666.6666666646</v>
      </c>
      <c r="C36" s="32">
        <f t="shared" si="26"/>
        <v>11666.666666666666</v>
      </c>
      <c r="D36" s="32">
        <f t="shared" si="27"/>
        <v>13844.930555555533</v>
      </c>
      <c r="E36" s="32"/>
      <c r="F36" s="32">
        <f t="shared" si="8"/>
        <v>0</v>
      </c>
      <c r="G36" s="32"/>
      <c r="H36" s="32"/>
      <c r="I36" s="32"/>
      <c r="J36" s="32"/>
      <c r="K36" s="32"/>
      <c r="L36" s="32">
        <f t="shared" si="9"/>
        <v>25511.597222222197</v>
      </c>
      <c r="M36" s="32">
        <f t="shared" si="10"/>
        <v>25511.597222222197</v>
      </c>
      <c r="N36" s="80">
        <v>44986</v>
      </c>
      <c r="O36" s="39">
        <f t="shared" si="0"/>
        <v>0.78333333333333188</v>
      </c>
      <c r="P36" s="39">
        <f t="shared" si="1"/>
        <v>0.79434589215214513</v>
      </c>
      <c r="Q36" s="39">
        <f t="shared" si="11"/>
        <v>0.76858199264053695</v>
      </c>
      <c r="R36" s="39">
        <f t="shared" si="16"/>
        <v>4.9443018866335287E-3</v>
      </c>
      <c r="S36" s="39">
        <f t="shared" si="22"/>
        <v>5.1382448538078924E-4</v>
      </c>
      <c r="T36" s="39">
        <f t="shared" si="20"/>
        <v>3.2088157466099616E-4</v>
      </c>
      <c r="U36" s="39">
        <f t="shared" si="23"/>
        <v>1.9984891564932779E-2</v>
      </c>
      <c r="V36" s="12"/>
      <c r="W36" s="32">
        <f t="shared" si="17"/>
        <v>1084105.4008220972</v>
      </c>
      <c r="X36" s="32">
        <f t="shared" si="2"/>
        <v>27978.84819090589</v>
      </c>
      <c r="Y36" s="32">
        <f t="shared" si="3"/>
        <v>1112084.2490130032</v>
      </c>
      <c r="Z36" s="32">
        <f t="shared" si="4"/>
        <v>145252.32883850971</v>
      </c>
      <c r="AB36" s="32">
        <f t="shared" si="21"/>
        <v>12209.101724241002</v>
      </c>
      <c r="AC36" s="32">
        <f t="shared" si="12"/>
        <v>-9733.0730890380219</v>
      </c>
      <c r="AD36" s="32">
        <f t="shared" si="18"/>
        <v>0</v>
      </c>
      <c r="AE36" s="59">
        <f t="shared" si="19"/>
        <v>0</v>
      </c>
      <c r="AF36" s="32">
        <f t="shared" si="24"/>
        <v>972.80013884010259</v>
      </c>
      <c r="AG36" s="40">
        <f>IF(A36&gt;$D$6,"",SUM($AB$10:AE36)/($Y$10+Y36)*2/A36*12)</f>
        <v>7.3729583744137142E-2</v>
      </c>
      <c r="AH36" s="40">
        <f>IF(A36&gt;$D$6,"",SUM($AF$10:AF36)/($Y$10+Y36)*2/A36*12)</f>
        <v>-5.3373636981597486E-2</v>
      </c>
      <c r="AI36" s="32">
        <f t="shared" si="25"/>
        <v>23729.706110815823</v>
      </c>
      <c r="AQ36" s="32">
        <f>SUM(AB$10:AB36)</f>
        <v>360872.15898917906</v>
      </c>
      <c r="AR36" s="32">
        <f>SUM(AC$10:AC36)</f>
        <v>-287686.61106875847</v>
      </c>
      <c r="AS36" s="32">
        <f>SUM(AD$10:AD36)</f>
        <v>13860.000000000002</v>
      </c>
      <c r="AT36" s="32">
        <f>SUM(AE$10:AE36)</f>
        <v>113603.95525700577</v>
      </c>
      <c r="AU36" s="32">
        <f>SUM(AF$10:AF36)</f>
        <v>-145252.32883850971</v>
      </c>
      <c r="AW36" s="32">
        <f t="shared" si="13"/>
        <v>1076014.7896967516</v>
      </c>
      <c r="AX36" s="32">
        <f t="shared" si="5"/>
        <v>6922.0226412869397</v>
      </c>
      <c r="AY36" s="32">
        <f t="shared" si="5"/>
        <v>719.35427953310489</v>
      </c>
      <c r="AZ36" s="32">
        <f t="shared" si="5"/>
        <v>449.2342045253946</v>
      </c>
      <c r="BA36" s="32">
        <f t="shared" si="5"/>
        <v>27978.84819090589</v>
      </c>
      <c r="BB36" s="32">
        <f t="shared" si="6"/>
        <v>1635.8288313145313</v>
      </c>
      <c r="BC36" s="32"/>
    </row>
    <row r="37" spans="1:63" x14ac:dyDescent="0.25">
      <c r="A37" s="29">
        <v>27</v>
      </c>
      <c r="B37" s="32">
        <f t="shared" si="7"/>
        <v>1084999.9999999979</v>
      </c>
      <c r="C37" s="32">
        <f t="shared" si="26"/>
        <v>11666.666666666666</v>
      </c>
      <c r="D37" s="32">
        <f t="shared" si="27"/>
        <v>13699.194444444418</v>
      </c>
      <c r="E37" s="32"/>
      <c r="F37" s="32">
        <f t="shared" si="8"/>
        <v>0</v>
      </c>
      <c r="G37" s="32"/>
      <c r="H37" s="32"/>
      <c r="I37" s="32"/>
      <c r="J37" s="32"/>
      <c r="K37" s="32"/>
      <c r="L37" s="32">
        <f t="shared" si="9"/>
        <v>25365.861111111084</v>
      </c>
      <c r="M37" s="32">
        <f t="shared" si="10"/>
        <v>25365.861111111084</v>
      </c>
      <c r="N37" s="80">
        <v>45017</v>
      </c>
      <c r="O37" s="39">
        <f t="shared" si="0"/>
        <v>0.77499999999999847</v>
      </c>
      <c r="P37" s="39">
        <f t="shared" si="1"/>
        <v>0.78611927970057482</v>
      </c>
      <c r="Q37" s="39">
        <f t="shared" si="11"/>
        <v>0.76031048928848399</v>
      </c>
      <c r="R37" s="39">
        <f t="shared" si="16"/>
        <v>4.7644687075374644E-3</v>
      </c>
      <c r="S37" s="39">
        <f t="shared" si="22"/>
        <v>4.9443018866335287E-4</v>
      </c>
      <c r="T37" s="39">
        <f t="shared" si="20"/>
        <v>3.0829469122847352E-4</v>
      </c>
      <c r="U37" s="39">
        <f t="shared" si="23"/>
        <v>2.0241596824661576E-2</v>
      </c>
      <c r="V37" s="12"/>
      <c r="W37" s="32">
        <f t="shared" si="17"/>
        <v>1072228.7560262787</v>
      </c>
      <c r="X37" s="32">
        <f t="shared" si="2"/>
        <v>28338.235554526207</v>
      </c>
      <c r="Y37" s="32">
        <f t="shared" si="3"/>
        <v>1100566.9915808048</v>
      </c>
      <c r="Z37" s="32">
        <f t="shared" si="4"/>
        <v>144272.41978478327</v>
      </c>
      <c r="AB37" s="32">
        <f t="shared" si="21"/>
        <v>12077.342069513044</v>
      </c>
      <c r="AC37" s="32">
        <f t="shared" si="12"/>
        <v>-9628.0345384043303</v>
      </c>
      <c r="AD37" s="32">
        <f t="shared" si="18"/>
        <v>0</v>
      </c>
      <c r="AE37" s="59">
        <f t="shared" si="19"/>
        <v>0</v>
      </c>
      <c r="AF37" s="32">
        <f t="shared" si="24"/>
        <v>979.90905372644193</v>
      </c>
      <c r="AG37" s="40">
        <f>IF(A37&gt;$D$6,"",SUM($AB$10:AE37)/($Y$10+Y37)*2/A37*12)</f>
        <v>7.2196536542792622E-2</v>
      </c>
      <c r="AH37" s="40">
        <f>IF(A37&gt;$D$6,"",SUM($AF$10:AF37)/($Y$10+Y37)*2/A37*12)</f>
        <v>-5.1285229050686387E-2</v>
      </c>
      <c r="AI37" s="32">
        <f t="shared" si="25"/>
        <v>23594.599501711429</v>
      </c>
      <c r="AQ37" s="32">
        <f>SUM(AB$10:AB37)</f>
        <v>372949.50105869211</v>
      </c>
      <c r="AR37" s="32">
        <f>SUM(AC$10:AC37)</f>
        <v>-297314.64560716279</v>
      </c>
      <c r="AS37" s="32">
        <f>SUM(AD$10:AD37)</f>
        <v>13860.000000000002</v>
      </c>
      <c r="AT37" s="32">
        <f>SUM(AE$10:AE37)</f>
        <v>113603.95525700577</v>
      </c>
      <c r="AU37" s="32">
        <f>SUM(AF$10:AF37)</f>
        <v>-144272.41978478327</v>
      </c>
      <c r="AW37" s="32">
        <f t="shared" si="13"/>
        <v>1064434.6850038776</v>
      </c>
      <c r="AX37" s="32">
        <f t="shared" si="5"/>
        <v>6670.2561905524499</v>
      </c>
      <c r="AY37" s="32">
        <f t="shared" si="5"/>
        <v>692.20226412869397</v>
      </c>
      <c r="AZ37" s="32">
        <f t="shared" si="5"/>
        <v>431.61256771986291</v>
      </c>
      <c r="BA37" s="32">
        <f t="shared" si="5"/>
        <v>28338.235554526207</v>
      </c>
      <c r="BB37" s="32">
        <f t="shared" si="6"/>
        <v>1621.8523749313736</v>
      </c>
      <c r="BC37" s="32"/>
    </row>
    <row r="38" spans="1:63" x14ac:dyDescent="0.25">
      <c r="A38" s="29">
        <v>28</v>
      </c>
      <c r="B38" s="32">
        <f t="shared" si="7"/>
        <v>1073333.3333333312</v>
      </c>
      <c r="C38" s="32">
        <f t="shared" si="26"/>
        <v>11666.666666666666</v>
      </c>
      <c r="D38" s="32">
        <f t="shared" si="27"/>
        <v>13553.458333333307</v>
      </c>
      <c r="E38" s="32"/>
      <c r="F38" s="32">
        <f t="shared" si="8"/>
        <v>0</v>
      </c>
      <c r="G38" s="32"/>
      <c r="H38" s="32"/>
      <c r="I38" s="32"/>
      <c r="J38" s="32"/>
      <c r="K38" s="32"/>
      <c r="L38" s="32">
        <f t="shared" si="9"/>
        <v>25220.124999999971</v>
      </c>
      <c r="M38" s="32">
        <f t="shared" si="10"/>
        <v>25220.124999999971</v>
      </c>
      <c r="N38" s="80">
        <v>45047</v>
      </c>
      <c r="O38" s="39">
        <f t="shared" si="0"/>
        <v>0.76666666666666516</v>
      </c>
      <c r="P38" s="39">
        <f t="shared" si="1"/>
        <v>0.7778950007528439</v>
      </c>
      <c r="Q38" s="39">
        <f t="shared" si="11"/>
        <v>0.75203640376027037</v>
      </c>
      <c r="R38" s="39">
        <f t="shared" si="16"/>
        <v>4.5972594309774883E-3</v>
      </c>
      <c r="S38" s="39">
        <f t="shared" si="22"/>
        <v>4.764468707537465E-4</v>
      </c>
      <c r="T38" s="39">
        <f t="shared" si="20"/>
        <v>2.9665811319801172E-4</v>
      </c>
      <c r="U38" s="39">
        <f t="shared" si="23"/>
        <v>2.0488232577644355E-2</v>
      </c>
      <c r="V38" s="12"/>
      <c r="W38" s="32">
        <f t="shared" si="17"/>
        <v>1060369.4754452794</v>
      </c>
      <c r="X38" s="32">
        <f t="shared" si="2"/>
        <v>28683.525608702097</v>
      </c>
      <c r="Y38" s="32">
        <f t="shared" si="3"/>
        <v>1089053.0010539815</v>
      </c>
      <c r="Z38" s="32">
        <f t="shared" si="4"/>
        <v>143285.79884940916</v>
      </c>
      <c r="AB38" s="32">
        <f t="shared" si="21"/>
        <v>11945.713026018633</v>
      </c>
      <c r="AC38" s="32">
        <f t="shared" si="12"/>
        <v>-9523.1001108020464</v>
      </c>
      <c r="AD38" s="32">
        <f t="shared" si="18"/>
        <v>0</v>
      </c>
      <c r="AE38" s="59">
        <f t="shared" si="19"/>
        <v>0</v>
      </c>
      <c r="AF38" s="32">
        <f t="shared" si="24"/>
        <v>986.6209353741142</v>
      </c>
      <c r="AG38" s="40">
        <f>IF(A38&gt;$D$6,"",SUM($AB$10:AE38)/($Y$10+Y38)*2/A38*12)</f>
        <v>7.0774394990518547E-2</v>
      </c>
      <c r="AH38" s="40">
        <f>IF(A38&gt;$D$6,"",SUM($AF$10:AF38)/($Y$10+Y38)*2/A38*12)</f>
        <v>-4.9342621053779526E-2</v>
      </c>
      <c r="AI38" s="32">
        <f t="shared" si="25"/>
        <v>23459.703552841958</v>
      </c>
      <c r="AQ38" s="32">
        <f>SUM(AB$10:AB38)</f>
        <v>384895.21408471075</v>
      </c>
      <c r="AR38" s="32">
        <f>SUM(AC$10:AC38)</f>
        <v>-306837.74571796483</v>
      </c>
      <c r="AS38" s="32">
        <f>SUM(AD$10:AD38)</f>
        <v>13860.000000000002</v>
      </c>
      <c r="AT38" s="32">
        <f>SUM(AE$10:AE38)</f>
        <v>113603.95525700577</v>
      </c>
      <c r="AU38" s="32">
        <f>SUM(AF$10:AF38)</f>
        <v>-143285.79884940916</v>
      </c>
      <c r="AW38" s="32">
        <f t="shared" si="13"/>
        <v>1052850.9652643786</v>
      </c>
      <c r="AX38" s="32">
        <f t="shared" si="5"/>
        <v>6436.1632033684837</v>
      </c>
      <c r="AY38" s="32">
        <f t="shared" si="5"/>
        <v>667.0256190552451</v>
      </c>
      <c r="AZ38" s="32">
        <f t="shared" si="5"/>
        <v>415.32135847721639</v>
      </c>
      <c r="BA38" s="32">
        <f t="shared" si="5"/>
        <v>28683.525608702097</v>
      </c>
      <c r="BB38" s="32">
        <f t="shared" si="6"/>
        <v>1607.7453073146735</v>
      </c>
      <c r="BC38" s="32"/>
    </row>
    <row r="39" spans="1:63" x14ac:dyDescent="0.25">
      <c r="A39" s="29">
        <v>29</v>
      </c>
      <c r="B39" s="32">
        <f t="shared" si="7"/>
        <v>1061666.6666666644</v>
      </c>
      <c r="C39" s="32">
        <f t="shared" si="26"/>
        <v>11666.666666666666</v>
      </c>
      <c r="D39" s="32">
        <f t="shared" si="27"/>
        <v>13407.722222222195</v>
      </c>
      <c r="E39" s="32"/>
      <c r="F39" s="32">
        <f t="shared" si="8"/>
        <v>0</v>
      </c>
      <c r="G39" s="32"/>
      <c r="H39" s="32"/>
      <c r="I39" s="32"/>
      <c r="J39" s="32"/>
      <c r="K39" s="32"/>
      <c r="L39" s="32">
        <f t="shared" si="9"/>
        <v>25074.388888888861</v>
      </c>
      <c r="M39" s="32">
        <f t="shared" si="10"/>
        <v>25074.388888888861</v>
      </c>
      <c r="N39" s="80">
        <v>45078</v>
      </c>
      <c r="O39" s="39">
        <f t="shared" si="0"/>
        <v>0.75833333333333175</v>
      </c>
      <c r="P39" s="39">
        <f t="shared" si="1"/>
        <v>0.76967300240915804</v>
      </c>
      <c r="Q39" s="39">
        <f t="shared" si="11"/>
        <v>0.74376045952420711</v>
      </c>
      <c r="R39" s="39">
        <f t="shared" si="16"/>
        <v>4.4413897511982508E-3</v>
      </c>
      <c r="S39" s="39">
        <f t="shared" si="22"/>
        <v>4.597259430977489E-4</v>
      </c>
      <c r="T39" s="39">
        <f t="shared" si="20"/>
        <v>2.8586812245224788E-4</v>
      </c>
      <c r="U39" s="39">
        <f t="shared" si="23"/>
        <v>2.0725559068202764E-2</v>
      </c>
      <c r="V39" s="12"/>
      <c r="W39" s="32">
        <f t="shared" si="17"/>
        <v>1048526.4206773374</v>
      </c>
      <c r="X39" s="32">
        <f t="shared" si="2"/>
        <v>29015.782695483871</v>
      </c>
      <c r="Y39" s="32">
        <f t="shared" si="3"/>
        <v>1077542.2033728212</v>
      </c>
      <c r="Z39" s="32">
        <f t="shared" si="4"/>
        <v>142292.8345921404</v>
      </c>
      <c r="AB39" s="32">
        <f t="shared" si="21"/>
        <v>11814.208634205448</v>
      </c>
      <c r="AC39" s="32">
        <f t="shared" si="12"/>
        <v>-9418.2650552872001</v>
      </c>
      <c r="AD39" s="32">
        <f t="shared" si="18"/>
        <v>0</v>
      </c>
      <c r="AE39" s="59">
        <f t="shared" si="19"/>
        <v>0</v>
      </c>
      <c r="AF39" s="32">
        <f t="shared" si="24"/>
        <v>992.96425726875896</v>
      </c>
      <c r="AG39" s="40">
        <f>IF(A39&gt;$D$6,"",SUM($AB$10:AE39)/($Y$10+Y39)*2/A39*12)</f>
        <v>6.9451711069513547E-2</v>
      </c>
      <c r="AH39" s="40">
        <f>IF(A39&gt;$D$6,"",SUM($AF$10:AF39)/($Y$10+Y39)*2/A39*12)</f>
        <v>-4.7530809803504048E-2</v>
      </c>
      <c r="AI39" s="32">
        <f t="shared" si="25"/>
        <v>23325.006315365717</v>
      </c>
      <c r="AQ39" s="32">
        <f>SUM(AB$10:AB39)</f>
        <v>396709.4227189162</v>
      </c>
      <c r="AR39" s="32">
        <f>SUM(AC$10:AC39)</f>
        <v>-316256.01077325206</v>
      </c>
      <c r="AS39" s="32">
        <f>SUM(AD$10:AD39)</f>
        <v>13860.000000000002</v>
      </c>
      <c r="AT39" s="32">
        <f>SUM(AE$10:AE39)</f>
        <v>113603.95525700577</v>
      </c>
      <c r="AU39" s="32">
        <f>SUM(AF$10:AF39)</f>
        <v>-142292.8345921404</v>
      </c>
      <c r="AW39" s="32">
        <f t="shared" si="13"/>
        <v>1041264.6433338899</v>
      </c>
      <c r="AX39" s="32">
        <f t="shared" si="5"/>
        <v>6217.9456516775508</v>
      </c>
      <c r="AY39" s="32">
        <f t="shared" si="5"/>
        <v>643.6163203368485</v>
      </c>
      <c r="AZ39" s="32">
        <f t="shared" si="5"/>
        <v>400.21537143314703</v>
      </c>
      <c r="BA39" s="32">
        <f t="shared" si="5"/>
        <v>29015.782695483871</v>
      </c>
      <c r="BB39" s="32">
        <f t="shared" si="6"/>
        <v>1593.5135880167472</v>
      </c>
      <c r="BC39" s="32"/>
    </row>
    <row r="40" spans="1:63" s="48" customFormat="1" x14ac:dyDescent="0.25">
      <c r="A40" s="44">
        <v>30</v>
      </c>
      <c r="B40" s="45">
        <f t="shared" si="7"/>
        <v>1049999.9999999977</v>
      </c>
      <c r="C40" s="45">
        <f t="shared" si="26"/>
        <v>11666.666666666666</v>
      </c>
      <c r="D40" s="45">
        <f t="shared" si="27"/>
        <v>13261.986111111082</v>
      </c>
      <c r="E40" s="45"/>
      <c r="F40" s="32">
        <f t="shared" si="8"/>
        <v>0</v>
      </c>
      <c r="G40" s="45"/>
      <c r="H40" s="45"/>
      <c r="I40" s="45"/>
      <c r="J40" s="45"/>
      <c r="K40" s="45"/>
      <c r="L40" s="45">
        <f t="shared" si="9"/>
        <v>24928.652777777748</v>
      </c>
      <c r="M40" s="45">
        <f t="shared" si="10"/>
        <v>24928.652777777748</v>
      </c>
      <c r="N40" s="80">
        <v>45108</v>
      </c>
      <c r="O40" s="47">
        <f t="shared" si="0"/>
        <v>0.74999999999999833</v>
      </c>
      <c r="P40" s="47">
        <f t="shared" si="1"/>
        <v>0.76145323565858636</v>
      </c>
      <c r="Q40" s="47">
        <f t="shared" si="11"/>
        <v>0.73548326367450145</v>
      </c>
      <c r="R40" s="47">
        <f t="shared" si="16"/>
        <v>4.2957438769418953E-3</v>
      </c>
      <c r="S40" s="47">
        <f t="shared" si="22"/>
        <v>4.4413897511982506E-4</v>
      </c>
      <c r="T40" s="47">
        <f t="shared" si="20"/>
        <v>2.7583556585864932E-4</v>
      </c>
      <c r="U40" s="47">
        <f t="shared" si="23"/>
        <v>2.0954253566164562E-2</v>
      </c>
      <c r="V40" s="46"/>
      <c r="W40" s="45">
        <f t="shared" si="17"/>
        <v>1036698.5749293906</v>
      </c>
      <c r="X40" s="45">
        <f t="shared" si="2"/>
        <v>29335.954992630388</v>
      </c>
      <c r="Y40" s="45">
        <f t="shared" si="3"/>
        <v>1066034.5299220209</v>
      </c>
      <c r="Z40" s="45">
        <f t="shared" si="4"/>
        <v>141293.86925373742</v>
      </c>
      <c r="AB40" s="45">
        <f t="shared" si="21"/>
        <v>11682.823365018672</v>
      </c>
      <c r="AC40" s="45">
        <f t="shared" si="12"/>
        <v>-9313.5249641076152</v>
      </c>
      <c r="AD40" s="32">
        <f t="shared" si="18"/>
        <v>0</v>
      </c>
      <c r="AE40" s="59">
        <f t="shared" si="19"/>
        <v>0</v>
      </c>
      <c r="AF40" s="45">
        <f t="shared" si="24"/>
        <v>998.96533840298071</v>
      </c>
      <c r="AG40" s="49">
        <f>IF(A40&gt;$D$6,"",SUM($AB$10:AE40)/($Y$10+Y40)*2/A40*12)</f>
        <v>6.8218563220274323E-2</v>
      </c>
      <c r="AH40" s="49">
        <f>IF(A40&gt;$D$6,"",SUM($AF$10:AF40)/($Y$10+Y40)*2/A40*12)</f>
        <v>-4.5836785345647314E-2</v>
      </c>
      <c r="AI40" s="45">
        <f t="shared" si="25"/>
        <v>23190.496815819031</v>
      </c>
      <c r="AQ40" s="45">
        <f>SUM(AB$10:AB40)</f>
        <v>408392.24608393485</v>
      </c>
      <c r="AR40" s="45">
        <f>SUM(AC$10:AC40)</f>
        <v>-325569.53573735966</v>
      </c>
      <c r="AS40" s="45">
        <f>SUM(AD$10:AD40)</f>
        <v>13860.000000000002</v>
      </c>
      <c r="AT40" s="45">
        <f>SUM(AE$10:AE40)</f>
        <v>113603.95525700577</v>
      </c>
      <c r="AU40" s="45">
        <f>SUM(AF$10:AF40)</f>
        <v>-141293.86925373742</v>
      </c>
      <c r="AW40" s="45">
        <f t="shared" si="13"/>
        <v>1029676.569144302</v>
      </c>
      <c r="AX40" s="45">
        <f t="shared" si="5"/>
        <v>6014.0414277186537</v>
      </c>
      <c r="AY40" s="45">
        <f t="shared" si="5"/>
        <v>621.79456516775508</v>
      </c>
      <c r="AZ40" s="45">
        <f t="shared" si="5"/>
        <v>386.16979220210902</v>
      </c>
      <c r="BA40" s="45">
        <f t="shared" si="5"/>
        <v>29335.954992630388</v>
      </c>
      <c r="BB40" s="45">
        <f t="shared" si="6"/>
        <v>1579.1627460924101</v>
      </c>
      <c r="BC40" s="45"/>
      <c r="BD40"/>
      <c r="BE40"/>
      <c r="BF40"/>
      <c r="BG40"/>
      <c r="BH40"/>
      <c r="BI40"/>
      <c r="BJ40"/>
      <c r="BK40"/>
    </row>
    <row r="41" spans="1:63" x14ac:dyDescent="0.25">
      <c r="A41" s="29">
        <v>31</v>
      </c>
      <c r="B41" s="32">
        <f t="shared" si="7"/>
        <v>1038333.333333331</v>
      </c>
      <c r="C41" s="32">
        <f t="shared" si="26"/>
        <v>11666.666666666666</v>
      </c>
      <c r="D41" s="32">
        <f t="shared" si="27"/>
        <v>13116.249999999971</v>
      </c>
      <c r="E41" s="32"/>
      <c r="F41" s="32">
        <f t="shared" si="8"/>
        <v>0</v>
      </c>
      <c r="G41" s="32"/>
      <c r="H41" s="32"/>
      <c r="I41" s="32"/>
      <c r="J41" s="32"/>
      <c r="K41" s="32"/>
      <c r="L41" s="32">
        <f t="shared" si="9"/>
        <v>24782.916666666635</v>
      </c>
      <c r="M41" s="32">
        <f t="shared" si="10"/>
        <v>24782.916666666635</v>
      </c>
      <c r="N41" s="80">
        <v>45139</v>
      </c>
      <c r="O41" s="39">
        <f t="shared" si="0"/>
        <v>0.74166666666666503</v>
      </c>
      <c r="P41" s="39">
        <f t="shared" si="1"/>
        <v>0.75323565503784229</v>
      </c>
      <c r="Q41" s="39">
        <f t="shared" si="11"/>
        <v>0.72720532747780353</v>
      </c>
      <c r="R41" s="39">
        <f t="shared" si="16"/>
        <v>4.1593477684212276E-3</v>
      </c>
      <c r="S41" s="39">
        <f t="shared" si="22"/>
        <v>4.2957438769418953E-4</v>
      </c>
      <c r="T41" s="39">
        <f t="shared" si="20"/>
        <v>2.6648338507189503E-4</v>
      </c>
      <c r="U41" s="39">
        <f t="shared" si="23"/>
        <v>2.1174922018851482E-2</v>
      </c>
      <c r="V41" s="12"/>
      <c r="W41" s="32">
        <f t="shared" si="17"/>
        <v>1024885.0262265871</v>
      </c>
      <c r="X41" s="32">
        <f t="shared" si="2"/>
        <v>29644.890826392075</v>
      </c>
      <c r="Y41" s="32">
        <f t="shared" si="3"/>
        <v>1054529.9170529791</v>
      </c>
      <c r="Z41" s="32">
        <f t="shared" si="4"/>
        <v>140289.22082364367</v>
      </c>
      <c r="AB41" s="32">
        <f t="shared" si="21"/>
        <v>11551.552086181307</v>
      </c>
      <c r="AC41" s="32">
        <f t="shared" si="12"/>
        <v>-9208.8757458216569</v>
      </c>
      <c r="AD41" s="32">
        <f t="shared" si="18"/>
        <v>0</v>
      </c>
      <c r="AE41" s="59">
        <f t="shared" si="19"/>
        <v>0</v>
      </c>
      <c r="AF41" s="32">
        <f t="shared" si="24"/>
        <v>1004.6484300937445</v>
      </c>
      <c r="AG41" s="40">
        <f>IF(A41&gt;$D$6,"",SUM($AB$10:AE41)/($Y$10+Y41)*2/A41*12)</f>
        <v>6.7066310166811346E-2</v>
      </c>
      <c r="AH41" s="40">
        <f>IF(A41&gt;$D$6,"",SUM($AF$10:AF41)/($Y$10+Y41)*2/A41*12)</f>
        <v>-4.424920996698261E-2</v>
      </c>
      <c r="AI41" s="32">
        <f t="shared" si="25"/>
        <v>23056.164955223045</v>
      </c>
      <c r="AQ41" s="32">
        <f>SUM(AB$10:AB41)</f>
        <v>419943.79817011615</v>
      </c>
      <c r="AR41" s="32">
        <f>SUM(AC$10:AC41)</f>
        <v>-334778.41148318129</v>
      </c>
      <c r="AS41" s="32">
        <f>SUM(AD$10:AD41)</f>
        <v>13860.000000000002</v>
      </c>
      <c r="AT41" s="32">
        <f>SUM(AE$10:AE41)</f>
        <v>113603.95525700577</v>
      </c>
      <c r="AU41" s="32">
        <f>SUM(AF$10:AF41)</f>
        <v>-140289.22082364367</v>
      </c>
      <c r="AW41" s="32">
        <f t="shared" si="13"/>
        <v>1018087.458468925</v>
      </c>
      <c r="AX41" s="32">
        <f t="shared" si="5"/>
        <v>5823.0868757897188</v>
      </c>
      <c r="AY41" s="32">
        <f t="shared" si="5"/>
        <v>601.40414277186539</v>
      </c>
      <c r="AZ41" s="32">
        <f t="shared" si="5"/>
        <v>373.07673910065301</v>
      </c>
      <c r="BA41" s="32">
        <f t="shared" si="5"/>
        <v>29644.890826392075</v>
      </c>
      <c r="BB41" s="32">
        <f t="shared" si="6"/>
        <v>1564.6979138186634</v>
      </c>
      <c r="BC41" s="32"/>
    </row>
    <row r="42" spans="1:63" x14ac:dyDescent="0.25">
      <c r="A42" s="29">
        <v>32</v>
      </c>
      <c r="B42" s="32">
        <f t="shared" si="7"/>
        <v>1026666.6666666644</v>
      </c>
      <c r="C42" s="32">
        <f t="shared" si="26"/>
        <v>11666.666666666666</v>
      </c>
      <c r="D42" s="32">
        <f t="shared" si="27"/>
        <v>12970.513888888861</v>
      </c>
      <c r="E42" s="32"/>
      <c r="F42" s="32">
        <f t="shared" si="8"/>
        <v>0</v>
      </c>
      <c r="G42" s="32"/>
      <c r="H42" s="32"/>
      <c r="I42" s="32"/>
      <c r="J42" s="32"/>
      <c r="K42" s="32"/>
      <c r="L42" s="32">
        <f t="shared" si="9"/>
        <v>24637.180555555526</v>
      </c>
      <c r="M42" s="32">
        <f t="shared" si="10"/>
        <v>24637.180555555526</v>
      </c>
      <c r="N42" s="80">
        <v>45170</v>
      </c>
      <c r="O42" s="39">
        <f t="shared" si="0"/>
        <v>0.73333333333333173</v>
      </c>
      <c r="P42" s="39">
        <f t="shared" ref="P42:P105" si="28">SUM(Q42:U42)</f>
        <v>0.74502021833108412</v>
      </c>
      <c r="Q42" s="39">
        <f t="shared" si="11"/>
        <v>0.71892708287653684</v>
      </c>
      <c r="R42" s="39">
        <f t="shared" si="16"/>
        <v>4.0313473181796851E-3</v>
      </c>
      <c r="S42" s="39">
        <f t="shared" si="22"/>
        <v>4.1593477684212282E-4</v>
      </c>
      <c r="T42" s="39">
        <f t="shared" si="20"/>
        <v>2.5774463261651372E-4</v>
      </c>
      <c r="U42" s="39">
        <f t="shared" si="23"/>
        <v>2.1388108726908998E-2</v>
      </c>
      <c r="V42" s="12"/>
      <c r="W42" s="32">
        <f t="shared" si="17"/>
        <v>1013084.9534458452</v>
      </c>
      <c r="X42" s="32">
        <f t="shared" si="2"/>
        <v>29943.352217672596</v>
      </c>
      <c r="Y42" s="32">
        <f t="shared" si="3"/>
        <v>1043028.3056635178</v>
      </c>
      <c r="Z42" s="32">
        <f t="shared" si="4"/>
        <v>139279.18498919791</v>
      </c>
      <c r="AB42" s="32">
        <f t="shared" si="21"/>
        <v>11420.390030398119</v>
      </c>
      <c r="AC42" s="32">
        <f t="shared" si="12"/>
        <v>-9104.3135999504666</v>
      </c>
      <c r="AD42" s="32">
        <f t="shared" si="18"/>
        <v>0</v>
      </c>
      <c r="AE42" s="59">
        <f t="shared" si="19"/>
        <v>0</v>
      </c>
      <c r="AF42" s="32">
        <f t="shared" si="24"/>
        <v>1010.0358344457636</v>
      </c>
      <c r="AG42" s="40">
        <f>IF(A42&gt;$D$6,"",SUM($AB$10:AE42)/($Y$10+Y42)*2/A42*12)</f>
        <v>6.5987390898038525E-2</v>
      </c>
      <c r="AH42" s="40">
        <f>IF(A42&gt;$D$6,"",SUM($AF$10:AF42)/($Y$10+Y42)*2/A42*12)</f>
        <v>-4.2758157365486452E-2</v>
      </c>
      <c r="AI42" s="32">
        <f t="shared" si="25"/>
        <v>22922.001419859444</v>
      </c>
      <c r="AQ42" s="32">
        <f>SUM(AB$10:AB42)</f>
        <v>431364.18820051424</v>
      </c>
      <c r="AR42" s="32">
        <f>SUM(AC$10:AC42)</f>
        <v>-343882.72508313175</v>
      </c>
      <c r="AS42" s="32">
        <f>SUM(AD$10:AD42)</f>
        <v>13860.000000000002</v>
      </c>
      <c r="AT42" s="32">
        <f>SUM(AE$10:AE42)</f>
        <v>113603.95525700577</v>
      </c>
      <c r="AU42" s="32">
        <f>SUM(AF$10:AF42)</f>
        <v>-139279.18498919791</v>
      </c>
      <c r="AW42" s="32">
        <f t="shared" si="13"/>
        <v>1006497.9160271516</v>
      </c>
      <c r="AX42" s="32">
        <f t="shared" si="5"/>
        <v>5643.8862454515593</v>
      </c>
      <c r="AY42" s="32">
        <f t="shared" si="5"/>
        <v>582.3086875789719</v>
      </c>
      <c r="AZ42" s="32">
        <f t="shared" si="5"/>
        <v>360.84248566311919</v>
      </c>
      <c r="BA42" s="32">
        <f t="shared" si="5"/>
        <v>29943.352217672596</v>
      </c>
      <c r="BB42" s="32">
        <f t="shared" ref="BB42:BB105" si="29">MAX(SUM(D42:G42)-AB42-AD42-AE42,0)</f>
        <v>1550.1238584907424</v>
      </c>
      <c r="BC42" s="32"/>
    </row>
    <row r="43" spans="1:63" x14ac:dyDescent="0.25">
      <c r="A43" s="29">
        <v>33</v>
      </c>
      <c r="B43" s="32">
        <f t="shared" si="7"/>
        <v>1014999.9999999978</v>
      </c>
      <c r="C43" s="32">
        <f t="shared" si="26"/>
        <v>11666.666666666666</v>
      </c>
      <c r="D43" s="32">
        <f t="shared" si="27"/>
        <v>12824.77777777775</v>
      </c>
      <c r="E43" s="32"/>
      <c r="F43" s="32">
        <f t="shared" si="8"/>
        <v>0</v>
      </c>
      <c r="G43" s="32"/>
      <c r="H43" s="32"/>
      <c r="I43" s="32"/>
      <c r="J43" s="32"/>
      <c r="K43" s="32"/>
      <c r="L43" s="32">
        <f t="shared" si="9"/>
        <v>24491.444444444416</v>
      </c>
      <c r="M43" s="32">
        <f t="shared" si="10"/>
        <v>24491.444444444416</v>
      </c>
      <c r="N43" s="80">
        <v>45200</v>
      </c>
      <c r="O43" s="39">
        <f t="shared" si="0"/>
        <v>0.72499999999999842</v>
      </c>
      <c r="P43" s="39">
        <f t="shared" si="28"/>
        <v>0.73680688630494595</v>
      </c>
      <c r="Q43" s="39">
        <f t="shared" si="11"/>
        <v>0.71064889583192203</v>
      </c>
      <c r="R43" s="39">
        <f t="shared" si="16"/>
        <v>3.9109904420983983E-3</v>
      </c>
      <c r="S43" s="39">
        <f t="shared" si="22"/>
        <v>4.0313473181796851E-4</v>
      </c>
      <c r="T43" s="39">
        <f t="shared" si="20"/>
        <v>2.4956086610527367E-4</v>
      </c>
      <c r="U43" s="39">
        <f t="shared" si="23"/>
        <v>2.1594304433002209E-2</v>
      </c>
      <c r="V43" s="12"/>
      <c r="W43" s="32">
        <f t="shared" si="17"/>
        <v>1001297.6146207212</v>
      </c>
      <c r="X43" s="32">
        <f t="shared" si="2"/>
        <v>30232.026206203092</v>
      </c>
      <c r="Y43" s="32">
        <f t="shared" si="3"/>
        <v>1031529.6408269242</v>
      </c>
      <c r="Z43" s="32">
        <f t="shared" si="4"/>
        <v>138264.03695143235</v>
      </c>
      <c r="AB43" s="32">
        <f t="shared" si="21"/>
        <v>11289.332765756713</v>
      </c>
      <c r="AC43" s="32">
        <f t="shared" si="12"/>
        <v>-8999.8349933817699</v>
      </c>
      <c r="AD43" s="32">
        <f t="shared" si="18"/>
        <v>0</v>
      </c>
      <c r="AE43" s="59">
        <f t="shared" si="19"/>
        <v>0</v>
      </c>
      <c r="AF43" s="32">
        <f t="shared" si="24"/>
        <v>1015.1480377655535</v>
      </c>
      <c r="AG43" s="40">
        <f>IF(A43&gt;$D$6,"",SUM($AB$10:AE43)/($Y$10+Y43)*2/A43*12)</f>
        <v>6.4975161014771424E-2</v>
      </c>
      <c r="AH43" s="40">
        <f>IF(A43&gt;$D$6,"",SUM($AF$10:AF43)/($Y$10+Y43)*2/A43*12)</f>
        <v>-4.1354899216119768E-2</v>
      </c>
      <c r="AI43" s="32">
        <f t="shared" si="25"/>
        <v>22787.997602350268</v>
      </c>
      <c r="AQ43" s="32">
        <f>SUM(AB$10:AB43)</f>
        <v>442653.52096627094</v>
      </c>
      <c r="AR43" s="32">
        <f>SUM(AC$10:AC43)</f>
        <v>-352882.5600765135</v>
      </c>
      <c r="AS43" s="32">
        <f>SUM(AD$10:AD43)</f>
        <v>13860.000000000002</v>
      </c>
      <c r="AT43" s="32">
        <f>SUM(AE$10:AE43)</f>
        <v>113603.95525700577</v>
      </c>
      <c r="AU43" s="32">
        <f>SUM(AF$10:AF43)</f>
        <v>-138264.03695143235</v>
      </c>
      <c r="AW43" s="32">
        <f t="shared" si="13"/>
        <v>994908.4541646908</v>
      </c>
      <c r="AX43" s="32">
        <f t="shared" si="5"/>
        <v>5475.3866189377577</v>
      </c>
      <c r="AY43" s="32">
        <f t="shared" si="5"/>
        <v>564.38862454515595</v>
      </c>
      <c r="AZ43" s="32">
        <f t="shared" si="5"/>
        <v>349.38521254738316</v>
      </c>
      <c r="BA43" s="32">
        <f t="shared" si="5"/>
        <v>30232.026206203092</v>
      </c>
      <c r="BB43" s="32">
        <f t="shared" si="29"/>
        <v>1535.4450120210367</v>
      </c>
      <c r="BC43" s="32"/>
    </row>
    <row r="44" spans="1:63" x14ac:dyDescent="0.25">
      <c r="A44" s="29">
        <v>34</v>
      </c>
      <c r="B44" s="32">
        <f t="shared" si="7"/>
        <v>1003333.3333333312</v>
      </c>
      <c r="C44" s="32">
        <f t="shared" si="26"/>
        <v>11666.666666666666</v>
      </c>
      <c r="D44" s="32">
        <f t="shared" si="27"/>
        <v>12679.041666666641</v>
      </c>
      <c r="E44" s="32"/>
      <c r="F44" s="32">
        <f t="shared" si="8"/>
        <v>0</v>
      </c>
      <c r="G44" s="32"/>
      <c r="H44" s="32"/>
      <c r="I44" s="32"/>
      <c r="J44" s="32"/>
      <c r="K44" s="32"/>
      <c r="L44" s="32">
        <f t="shared" si="9"/>
        <v>24345.708333333307</v>
      </c>
      <c r="M44" s="32">
        <f t="shared" si="10"/>
        <v>24345.708333333307</v>
      </c>
      <c r="N44" s="80">
        <v>45231</v>
      </c>
      <c r="O44" s="39">
        <f t="shared" si="0"/>
        <v>0.71666666666666512</v>
      </c>
      <c r="P44" s="39">
        <f t="shared" si="28"/>
        <v>0.72859562247396015</v>
      </c>
      <c r="Q44" s="39">
        <f t="shared" si="11"/>
        <v>0.70237107717808545</v>
      </c>
      <c r="R44" s="39">
        <f t="shared" si="16"/>
        <v>3.7976122866876147E-3</v>
      </c>
      <c r="S44" s="39">
        <f t="shared" si="22"/>
        <v>3.9109904420983989E-4</v>
      </c>
      <c r="T44" s="39">
        <f t="shared" si="20"/>
        <v>2.4188083909078111E-4</v>
      </c>
      <c r="U44" s="39">
        <f t="shared" si="23"/>
        <v>2.1793953125886428E-2</v>
      </c>
      <c r="V44" s="12"/>
      <c r="W44" s="32">
        <f t="shared" si="17"/>
        <v>989522.33708730328</v>
      </c>
      <c r="X44" s="32">
        <f t="shared" si="2"/>
        <v>30511.534376240998</v>
      </c>
      <c r="Y44" s="32">
        <f t="shared" si="3"/>
        <v>1020033.8714635443</v>
      </c>
      <c r="Z44" s="32">
        <f t="shared" si="4"/>
        <v>137244.03310296245</v>
      </c>
      <c r="AB44" s="32">
        <f t="shared" si="21"/>
        <v>11158.376168411356</v>
      </c>
      <c r="AC44" s="32">
        <f t="shared" si="12"/>
        <v>-8895.4366385934409</v>
      </c>
      <c r="AD44" s="32">
        <f t="shared" si="18"/>
        <v>0</v>
      </c>
      <c r="AE44" s="59">
        <f t="shared" si="19"/>
        <v>0</v>
      </c>
      <c r="AF44" s="32">
        <f t="shared" si="24"/>
        <v>1020.0038484699035</v>
      </c>
      <c r="AG44" s="40">
        <f>IF(A44&gt;$D$6,"",SUM($AB$10:AE44)/($Y$10+Y44)*2/A44*12)</f>
        <v>6.4023757955431554E-2</v>
      </c>
      <c r="AH44" s="40">
        <f>IF(A44&gt;$D$6,"",SUM($AF$10:AF44)/($Y$10+Y44)*2/A44*12)</f>
        <v>-4.0031729372146205E-2</v>
      </c>
      <c r="AI44" s="32">
        <f t="shared" si="25"/>
        <v>22654.145531791277</v>
      </c>
      <c r="AQ44" s="32">
        <f>SUM(AB$10:AB44)</f>
        <v>453811.89713468228</v>
      </c>
      <c r="AR44" s="32">
        <f>SUM(AC$10:AC44)</f>
        <v>-361777.99671510694</v>
      </c>
      <c r="AS44" s="32">
        <f>SUM(AD$10:AD44)</f>
        <v>13860.000000000002</v>
      </c>
      <c r="AT44" s="32">
        <f>SUM(AE$10:AE44)</f>
        <v>113603.95525700577</v>
      </c>
      <c r="AU44" s="32">
        <f>SUM(AF$10:AF44)</f>
        <v>-137244.03310296245</v>
      </c>
      <c r="AW44" s="32">
        <f t="shared" si="13"/>
        <v>983319.50804931961</v>
      </c>
      <c r="AX44" s="32">
        <f t="shared" si="5"/>
        <v>5316.657201362661</v>
      </c>
      <c r="AY44" s="32">
        <f t="shared" si="5"/>
        <v>547.53866189377584</v>
      </c>
      <c r="AZ44" s="32">
        <f t="shared" si="5"/>
        <v>338.63317472709355</v>
      </c>
      <c r="BA44" s="32">
        <f t="shared" si="5"/>
        <v>30511.534376240998</v>
      </c>
      <c r="BB44" s="32">
        <f t="shared" si="29"/>
        <v>1520.6654982552845</v>
      </c>
      <c r="BC44" s="32"/>
    </row>
    <row r="45" spans="1:63" x14ac:dyDescent="0.25">
      <c r="A45" s="29">
        <v>35</v>
      </c>
      <c r="B45" s="32">
        <f t="shared" si="7"/>
        <v>991666.66666666453</v>
      </c>
      <c r="C45" s="32">
        <f t="shared" si="26"/>
        <v>11666.666666666666</v>
      </c>
      <c r="D45" s="32">
        <f t="shared" si="27"/>
        <v>12533.305555555527</v>
      </c>
      <c r="E45" s="32"/>
      <c r="F45" s="32">
        <f t="shared" si="8"/>
        <v>0</v>
      </c>
      <c r="G45" s="32"/>
      <c r="H45" s="32"/>
      <c r="I45" s="32"/>
      <c r="J45" s="32"/>
      <c r="K45" s="32"/>
      <c r="L45" s="32">
        <f t="shared" si="9"/>
        <v>24199.972222222194</v>
      </c>
      <c r="M45" s="32">
        <f t="shared" si="10"/>
        <v>24199.972222222194</v>
      </c>
      <c r="N45" s="80">
        <v>45261</v>
      </c>
      <c r="O45" s="39">
        <f t="shared" si="0"/>
        <v>0.70833333333333182</v>
      </c>
      <c r="P45" s="39">
        <f t="shared" si="28"/>
        <v>0.72038639289231354</v>
      </c>
      <c r="Q45" s="39">
        <f t="shared" si="11"/>
        <v>0.69409389150213419</v>
      </c>
      <c r="R45" s="39">
        <f t="shared" si="16"/>
        <v>3.6906229378256585E-3</v>
      </c>
      <c r="S45" s="39">
        <f t="shared" si="22"/>
        <v>3.797612286687615E-4</v>
      </c>
      <c r="T45" s="39">
        <f t="shared" si="20"/>
        <v>2.3465942652590391E-4</v>
      </c>
      <c r="U45" s="39">
        <f t="shared" si="23"/>
        <v>2.1987457797159052E-2</v>
      </c>
      <c r="V45" s="12"/>
      <c r="W45" s="32">
        <f t="shared" si="17"/>
        <v>977758.50913321634</v>
      </c>
      <c r="X45" s="32">
        <f t="shared" si="2"/>
        <v>30782.440916022675</v>
      </c>
      <c r="Y45" s="32">
        <f t="shared" si="3"/>
        <v>1008540.950049239</v>
      </c>
      <c r="Z45" s="32">
        <f t="shared" si="4"/>
        <v>136219.41256988543</v>
      </c>
      <c r="AB45" s="32">
        <f t="shared" si="21"/>
        <v>11027.516397520931</v>
      </c>
      <c r="AC45" s="32">
        <f t="shared" si="12"/>
        <v>-8791.1154736741246</v>
      </c>
      <c r="AD45" s="32">
        <f t="shared" si="18"/>
        <v>0</v>
      </c>
      <c r="AE45" s="59">
        <f t="shared" si="19"/>
        <v>0</v>
      </c>
      <c r="AF45" s="32">
        <f t="shared" si="24"/>
        <v>1024.6205330770172</v>
      </c>
      <c r="AG45" s="40">
        <f>IF(A45&gt;$D$6,"",SUM($AB$10:AE45)/($Y$10+Y45)*2/A45*12)</f>
        <v>6.3127989324840941E-2</v>
      </c>
      <c r="AH45" s="40">
        <f>IF(A45&gt;$D$6,"",SUM($AF$10:AF45)/($Y$10+Y45)*2/A45*12)</f>
        <v>-3.8781818174554596E-2</v>
      </c>
      <c r="AI45" s="32">
        <f t="shared" si="25"/>
        <v>22520.437811826268</v>
      </c>
      <c r="AQ45" s="32">
        <f>SUM(AB$10:AB45)</f>
        <v>464839.41353220324</v>
      </c>
      <c r="AR45" s="32">
        <f>SUM(AC$10:AC45)</f>
        <v>-370569.11218878109</v>
      </c>
      <c r="AS45" s="32">
        <f>SUM(AD$10:AD45)</f>
        <v>13860.000000000002</v>
      </c>
      <c r="AT45" s="32">
        <f>SUM(AE$10:AE45)</f>
        <v>113603.95525700577</v>
      </c>
      <c r="AU45" s="32">
        <f>SUM(AF$10:AF45)</f>
        <v>-136219.41256988543</v>
      </c>
      <c r="AW45" s="32">
        <f t="shared" si="13"/>
        <v>971731.44810298784</v>
      </c>
      <c r="AX45" s="32">
        <f t="shared" si="5"/>
        <v>5166.8721129559217</v>
      </c>
      <c r="AY45" s="32">
        <f t="shared" si="5"/>
        <v>531.66572013626615</v>
      </c>
      <c r="AZ45" s="32">
        <f t="shared" si="5"/>
        <v>328.52319713626548</v>
      </c>
      <c r="BA45" s="32">
        <f t="shared" si="5"/>
        <v>30782.440916022675</v>
      </c>
      <c r="BB45" s="32">
        <f t="shared" si="29"/>
        <v>1505.7891580345968</v>
      </c>
      <c r="BC45" s="32"/>
    </row>
    <row r="46" spans="1:63" x14ac:dyDescent="0.25">
      <c r="A46" s="66">
        <v>36</v>
      </c>
      <c r="B46" s="67">
        <f t="shared" si="7"/>
        <v>979999.9999999979</v>
      </c>
      <c r="C46" s="67">
        <f t="shared" si="26"/>
        <v>11666.666666666666</v>
      </c>
      <c r="D46" s="67">
        <f t="shared" si="27"/>
        <v>12387.569444444418</v>
      </c>
      <c r="E46" s="67"/>
      <c r="F46" s="67">
        <f t="shared" si="8"/>
        <v>0</v>
      </c>
      <c r="G46" s="67">
        <f>IF(B46&gt;0,B46*$J$1,0)</f>
        <v>4899.99999999999</v>
      </c>
      <c r="H46" s="67">
        <f>IF(B46&gt;0,H34,0)</f>
        <v>6000</v>
      </c>
      <c r="I46" s="67"/>
      <c r="J46" s="67"/>
      <c r="K46" s="67"/>
      <c r="L46" s="67">
        <f t="shared" si="9"/>
        <v>34954.236111111073</v>
      </c>
      <c r="M46" s="67">
        <f t="shared" si="10"/>
        <v>28469.23611111108</v>
      </c>
      <c r="N46" s="80">
        <v>45292</v>
      </c>
      <c r="O46" s="39">
        <f t="shared" si="0"/>
        <v>0.69999999999999851</v>
      </c>
      <c r="P46" s="39">
        <f t="shared" si="28"/>
        <v>0.71217916596851416</v>
      </c>
      <c r="Q46" s="39">
        <f t="shared" si="11"/>
        <v>0.68581756444820663</v>
      </c>
      <c r="R46" s="39">
        <f t="shared" si="16"/>
        <v>3.5894971509439159E-3</v>
      </c>
      <c r="S46" s="39">
        <f t="shared" si="22"/>
        <v>3.6906229378256585E-4</v>
      </c>
      <c r="T46" s="39">
        <f t="shared" si="20"/>
        <v>2.2785673720125688E-4</v>
      </c>
      <c r="U46" s="39">
        <f t="shared" si="23"/>
        <v>2.2175185338379776E-2</v>
      </c>
      <c r="V46" s="12"/>
      <c r="W46" s="32">
        <f t="shared" si="17"/>
        <v>966005.57288218813</v>
      </c>
      <c r="X46" s="32">
        <f t="shared" si="2"/>
        <v>31045.259473731687</v>
      </c>
      <c r="Y46" s="32">
        <f t="shared" si="3"/>
        <v>997050.83235591988</v>
      </c>
      <c r="Z46" s="32">
        <f t="shared" si="4"/>
        <v>135190.39862338451</v>
      </c>
      <c r="AB46" s="32">
        <f t="shared" si="21"/>
        <v>10896.74987234626</v>
      </c>
      <c r="AC46" s="32">
        <f t="shared" si="12"/>
        <v>-8686.8686440652309</v>
      </c>
      <c r="AD46" s="32">
        <f t="shared" si="18"/>
        <v>0</v>
      </c>
      <c r="AE46" s="59">
        <f t="shared" si="19"/>
        <v>3882.7691989072946</v>
      </c>
      <c r="AF46" s="32">
        <f t="shared" si="24"/>
        <v>1029.013946500927</v>
      </c>
      <c r="AG46" s="40">
        <f>IF(A46&gt;$D$6,"",SUM($AB$10:AE46)/($Y$10+Y46)*2/A46*12)</f>
        <v>6.3363113804223825E-2</v>
      </c>
      <c r="AH46" s="40">
        <f>IF(A46&gt;$D$6,"",SUM($AF$10:AF46)/($Y$10+Y46)*2/A46*12)</f>
        <v>-3.7599091015941971E-2</v>
      </c>
      <c r="AI46" s="32">
        <f t="shared" si="25"/>
        <v>26269.636764572657</v>
      </c>
      <c r="AQ46" s="32">
        <f>SUM(AB$10:AB46)</f>
        <v>475736.16340454947</v>
      </c>
      <c r="AR46" s="32">
        <f>SUM(AC$10:AC46)</f>
        <v>-379255.98083284631</v>
      </c>
      <c r="AS46" s="32">
        <f>SUM(AD$10:AD46)</f>
        <v>13860.000000000002</v>
      </c>
      <c r="AT46" s="32">
        <f>SUM(AE$10:AE46)</f>
        <v>117486.72445591306</v>
      </c>
      <c r="AU46" s="32">
        <f>SUM(AF$10:AF46)</f>
        <v>-135190.39862338451</v>
      </c>
      <c r="AW46" s="32">
        <f t="shared" si="13"/>
        <v>960144.59022748924</v>
      </c>
      <c r="AX46" s="32">
        <f t="shared" si="5"/>
        <v>5025.2960113214822</v>
      </c>
      <c r="AY46" s="32">
        <f t="shared" si="5"/>
        <v>516.68721129559219</v>
      </c>
      <c r="AZ46" s="32">
        <f t="shared" si="5"/>
        <v>318.99943208175961</v>
      </c>
      <c r="BA46" s="32">
        <f t="shared" si="5"/>
        <v>31045.259473731687</v>
      </c>
      <c r="BB46" s="32">
        <f t="shared" si="29"/>
        <v>2508.0503731908548</v>
      </c>
      <c r="BC46" s="32"/>
    </row>
    <row r="47" spans="1:63" x14ac:dyDescent="0.25">
      <c r="A47" s="29">
        <v>37</v>
      </c>
      <c r="B47" s="32">
        <f t="shared" si="7"/>
        <v>968333.33333333128</v>
      </c>
      <c r="C47" s="32">
        <f t="shared" si="26"/>
        <v>11666.666666666666</v>
      </c>
      <c r="D47" s="32">
        <f t="shared" si="27"/>
        <v>12241.833333333307</v>
      </c>
      <c r="E47" s="32"/>
      <c r="F47" s="32">
        <f t="shared" si="8"/>
        <v>0</v>
      </c>
      <c r="G47" s="32"/>
      <c r="H47" s="32"/>
      <c r="I47" s="32"/>
      <c r="J47" s="32"/>
      <c r="K47" s="32"/>
      <c r="L47" s="32">
        <f t="shared" si="9"/>
        <v>23908.499999999971</v>
      </c>
      <c r="M47" s="32">
        <f t="shared" si="10"/>
        <v>23908.499999999971</v>
      </c>
      <c r="N47" s="80">
        <v>45323</v>
      </c>
      <c r="O47" s="39">
        <f t="shared" si="0"/>
        <v>0.69166666666666521</v>
      </c>
      <c r="P47" s="39">
        <f t="shared" si="28"/>
        <v>0.70397391230007356</v>
      </c>
      <c r="Q47" s="39">
        <f t="shared" si="11"/>
        <v>0.67754228875544131</v>
      </c>
      <c r="R47" s="39">
        <f t="shared" si="16"/>
        <v>3.4937657251275039E-3</v>
      </c>
      <c r="S47" s="39">
        <f t="shared" si="22"/>
        <v>3.5894971509439159E-4</v>
      </c>
      <c r="T47" s="39">
        <f t="shared" si="20"/>
        <v>2.2143737626953951E-4</v>
      </c>
      <c r="U47" s="39">
        <f t="shared" si="23"/>
        <v>2.2357470728140781E-2</v>
      </c>
      <c r="V47" s="12"/>
      <c r="W47" s="32">
        <f t="shared" si="17"/>
        <v>954263.01820070588</v>
      </c>
      <c r="X47" s="32">
        <f t="shared" si="2"/>
        <v>31300.459019397094</v>
      </c>
      <c r="Y47" s="32">
        <f t="shared" si="3"/>
        <v>985563.47722010291</v>
      </c>
      <c r="Z47" s="32">
        <f t="shared" si="4"/>
        <v>134157.19996881805</v>
      </c>
      <c r="AB47" s="32">
        <f t="shared" si="21"/>
        <v>10766.073251375587</v>
      </c>
      <c r="AC47" s="32">
        <f t="shared" si="12"/>
        <v>-8582.6934859198318</v>
      </c>
      <c r="AD47" s="32">
        <f t="shared" si="18"/>
        <v>0</v>
      </c>
      <c r="AE47" s="59">
        <f t="shared" si="19"/>
        <v>0</v>
      </c>
      <c r="AF47" s="32">
        <f t="shared" si="24"/>
        <v>1033.1986545664549</v>
      </c>
      <c r="AG47" s="40">
        <f>IF(A47&gt;$D$6,"",SUM($AB$10:AE47)/($Y$10+Y47)*2/A47*12)</f>
        <v>6.2541140962416253E-2</v>
      </c>
      <c r="AH47" s="40">
        <f>IF(A47&gt;$D$6,"",SUM($AF$10:AF47)/($Y$10+Y47)*2/A47*12)</f>
        <v>-3.647812657144877E-2</v>
      </c>
      <c r="AI47" s="32">
        <f t="shared" si="25"/>
        <v>22253.428387192551</v>
      </c>
      <c r="AQ47" s="32">
        <f>SUM(AB$10:AB47)</f>
        <v>486502.23665592505</v>
      </c>
      <c r="AR47" s="32">
        <f>SUM(AC$10:AC47)</f>
        <v>-387838.67431876616</v>
      </c>
      <c r="AS47" s="32">
        <f>SUM(AD$10:AD47)</f>
        <v>13860.000000000002</v>
      </c>
      <c r="AT47" s="32">
        <f>SUM(AE$10:AE47)</f>
        <v>117486.72445591306</v>
      </c>
      <c r="AU47" s="32">
        <f>SUM(AF$10:AF47)</f>
        <v>-134157.19996881805</v>
      </c>
      <c r="AW47" s="32">
        <f t="shared" si="13"/>
        <v>948559.20425761782</v>
      </c>
      <c r="AX47" s="32">
        <f t="shared" si="5"/>
        <v>4891.2720151785052</v>
      </c>
      <c r="AY47" s="32">
        <f t="shared" si="5"/>
        <v>502.52960113214823</v>
      </c>
      <c r="AZ47" s="32">
        <f t="shared" si="5"/>
        <v>310.01232677735533</v>
      </c>
      <c r="BA47" s="32">
        <f t="shared" si="5"/>
        <v>31300.459019397094</v>
      </c>
      <c r="BB47" s="32">
        <f t="shared" si="29"/>
        <v>1475.7600819577201</v>
      </c>
      <c r="BC47" s="32"/>
    </row>
    <row r="48" spans="1:63" x14ac:dyDescent="0.25">
      <c r="A48" s="29">
        <v>38</v>
      </c>
      <c r="B48" s="32">
        <f t="shared" si="7"/>
        <v>956666.66666666465</v>
      </c>
      <c r="C48" s="32">
        <f t="shared" si="26"/>
        <v>11666.666666666666</v>
      </c>
      <c r="D48" s="32">
        <f t="shared" si="27"/>
        <v>12096.097222222197</v>
      </c>
      <c r="E48" s="32"/>
      <c r="F48" s="32">
        <f t="shared" si="8"/>
        <v>0</v>
      </c>
      <c r="G48" s="32"/>
      <c r="H48" s="32"/>
      <c r="I48" s="32"/>
      <c r="J48" s="32"/>
      <c r="K48" s="32"/>
      <c r="L48" s="32">
        <f t="shared" si="9"/>
        <v>23762.763888888861</v>
      </c>
      <c r="M48" s="32">
        <f t="shared" si="10"/>
        <v>23762.763888888861</v>
      </c>
      <c r="N48" s="80">
        <v>45352</v>
      </c>
      <c r="O48" s="39">
        <f t="shared" si="0"/>
        <v>0.6833333333333319</v>
      </c>
      <c r="P48" s="39">
        <f t="shared" si="28"/>
        <v>0.69577060452574413</v>
      </c>
      <c r="Q48" s="39">
        <f t="shared" si="11"/>
        <v>0.66926822927293184</v>
      </c>
      <c r="R48" s="39">
        <f t="shared" si="16"/>
        <v>3.4030082220864086E-3</v>
      </c>
      <c r="S48" s="39">
        <f t="shared" si="22"/>
        <v>3.4937657251275041E-4</v>
      </c>
      <c r="T48" s="39">
        <f t="shared" si="20"/>
        <v>2.1536982905663495E-4</v>
      </c>
      <c r="U48" s="39">
        <f t="shared" si="23"/>
        <v>2.2534620629156413E-2</v>
      </c>
      <c r="V48" s="12"/>
      <c r="W48" s="32">
        <f t="shared" si="17"/>
        <v>942530.37745522277</v>
      </c>
      <c r="X48" s="32">
        <f t="shared" si="2"/>
        <v>31548.468880818979</v>
      </c>
      <c r="Y48" s="32">
        <f t="shared" si="3"/>
        <v>974078.84633604169</v>
      </c>
      <c r="Z48" s="32">
        <f t="shared" si="4"/>
        <v>133120.01192105951</v>
      </c>
      <c r="AB48" s="32">
        <f t="shared" si="21"/>
        <v>10635.483413330636</v>
      </c>
      <c r="AC48" s="32">
        <f t="shared" si="12"/>
        <v>-8478.5875109607114</v>
      </c>
      <c r="AD48" s="32">
        <f t="shared" si="18"/>
        <v>0</v>
      </c>
      <c r="AE48" s="59">
        <f t="shared" si="19"/>
        <v>0</v>
      </c>
      <c r="AF48" s="32">
        <f t="shared" si="24"/>
        <v>1037.1880477585364</v>
      </c>
      <c r="AG48" s="40">
        <f>IF(A48&gt;$D$6,"",SUM($AB$10:AE48)/($Y$10+Y48)*2/A48*12)</f>
        <v>6.1763704725552329E-2</v>
      </c>
      <c r="AH48" s="40">
        <f>IF(A48&gt;$D$6,"",SUM($AF$10:AF48)/($Y$10+Y48)*2/A48*12)</f>
        <v>-3.5414071075411044E-2</v>
      </c>
      <c r="AI48" s="32">
        <f t="shared" si="25"/>
        <v>22120.114297391854</v>
      </c>
      <c r="AQ48" s="32">
        <f>SUM(AB$10:AB48)</f>
        <v>497137.72006925568</v>
      </c>
      <c r="AR48" s="32">
        <f>SUM(AC$10:AC48)</f>
        <v>-396317.26182972686</v>
      </c>
      <c r="AS48" s="32">
        <f>SUM(AD$10:AD48)</f>
        <v>13860.000000000002</v>
      </c>
      <c r="AT48" s="32">
        <f>SUM(AE$10:AE48)</f>
        <v>117486.72445591306</v>
      </c>
      <c r="AU48" s="32">
        <f>SUM(AF$10:AF48)</f>
        <v>-133120.01192105951</v>
      </c>
      <c r="AW48" s="32">
        <f t="shared" si="13"/>
        <v>936975.52098210459</v>
      </c>
      <c r="AX48" s="32">
        <f t="shared" si="5"/>
        <v>4764.2115109209717</v>
      </c>
      <c r="AY48" s="32">
        <f t="shared" si="5"/>
        <v>489.12720151785055</v>
      </c>
      <c r="AZ48" s="32">
        <f t="shared" si="5"/>
        <v>301.51776067928893</v>
      </c>
      <c r="BA48" s="32">
        <f t="shared" si="5"/>
        <v>31548.468880818979</v>
      </c>
      <c r="BB48" s="32">
        <f t="shared" si="29"/>
        <v>1460.6138088915613</v>
      </c>
      <c r="BC48" s="32"/>
    </row>
    <row r="49" spans="1:55" x14ac:dyDescent="0.25">
      <c r="A49" s="29">
        <v>39</v>
      </c>
      <c r="B49" s="32">
        <f t="shared" si="7"/>
        <v>944999.99999999802</v>
      </c>
      <c r="C49" s="32">
        <f t="shared" si="26"/>
        <v>11666.666666666666</v>
      </c>
      <c r="D49" s="32">
        <f t="shared" si="27"/>
        <v>11950.361111111086</v>
      </c>
      <c r="E49" s="32"/>
      <c r="F49" s="32">
        <f t="shared" si="8"/>
        <v>0</v>
      </c>
      <c r="G49" s="32"/>
      <c r="H49" s="32"/>
      <c r="I49" s="32"/>
      <c r="J49" s="32"/>
      <c r="K49" s="32"/>
      <c r="L49" s="32">
        <f t="shared" si="9"/>
        <v>23617.027777777752</v>
      </c>
      <c r="M49" s="32">
        <f t="shared" si="10"/>
        <v>23617.027777777752</v>
      </c>
      <c r="N49" s="80">
        <v>45383</v>
      </c>
      <c r="O49" s="39">
        <f t="shared" si="0"/>
        <v>0.6749999999999986</v>
      </c>
      <c r="P49" s="39">
        <f t="shared" si="28"/>
        <v>0.68756921719321196</v>
      </c>
      <c r="Q49" s="39">
        <f t="shared" si="11"/>
        <v>0.6609955271435386</v>
      </c>
      <c r="R49" s="39">
        <f t="shared" si="16"/>
        <v>3.3168467915553755E-3</v>
      </c>
      <c r="S49" s="39">
        <f t="shared" si="22"/>
        <v>3.4030082220864088E-4</v>
      </c>
      <c r="T49" s="39">
        <f t="shared" si="20"/>
        <v>2.0962594350765022E-4</v>
      </c>
      <c r="U49" s="39">
        <f t="shared" si="23"/>
        <v>2.2706916492401721E-2</v>
      </c>
      <c r="V49" s="12"/>
      <c r="W49" s="32">
        <f t="shared" si="17"/>
        <v>930807.22098113433</v>
      </c>
      <c r="X49" s="32">
        <f t="shared" si="2"/>
        <v>31789.68308936241</v>
      </c>
      <c r="Y49" s="32">
        <f t="shared" si="3"/>
        <v>962596.90407049679</v>
      </c>
      <c r="Z49" s="32">
        <f t="shared" si="4"/>
        <v>132079.0174751528</v>
      </c>
      <c r="AB49" s="32">
        <f t="shared" si="21"/>
        <v>10504.977439900484</v>
      </c>
      <c r="AC49" s="32">
        <f t="shared" si="12"/>
        <v>-8374.5483927158621</v>
      </c>
      <c r="AD49" s="32">
        <f t="shared" si="18"/>
        <v>0</v>
      </c>
      <c r="AE49" s="59">
        <f t="shared" si="19"/>
        <v>0</v>
      </c>
      <c r="AF49" s="32">
        <f t="shared" si="24"/>
        <v>1040.9944459067192</v>
      </c>
      <c r="AG49" s="40">
        <f>IF(A49&gt;$D$6,"",SUM($AB$10:AE49)/($Y$10+Y49)*2/A49*12)</f>
        <v>6.1027399739396276E-2</v>
      </c>
      <c r="AH49" s="40">
        <f>IF(A49&gt;$D$6,"",SUM($AF$10:AF49)/($Y$10+Y49)*2/A49*12)</f>
        <v>-3.4402565765361527E-2</v>
      </c>
      <c r="AI49" s="32">
        <f t="shared" si="25"/>
        <v>21986.919705445383</v>
      </c>
      <c r="AQ49" s="32">
        <f>SUM(AB$10:AB49)</f>
        <v>507642.69750915619</v>
      </c>
      <c r="AR49" s="32">
        <f>SUM(AC$10:AC49)</f>
        <v>-404691.81022244273</v>
      </c>
      <c r="AS49" s="32">
        <f>SUM(AD$10:AD49)</f>
        <v>13860.000000000002</v>
      </c>
      <c r="AT49" s="32">
        <f>SUM(AE$10:AE49)</f>
        <v>117486.72445591306</v>
      </c>
      <c r="AU49" s="32">
        <f>SUM(AF$10:AF49)</f>
        <v>-132079.0174751528</v>
      </c>
      <c r="AW49" s="32">
        <f t="shared" si="13"/>
        <v>925393.73800095404</v>
      </c>
      <c r="AX49" s="32">
        <f t="shared" si="5"/>
        <v>4643.5855081775253</v>
      </c>
      <c r="AY49" s="32">
        <f t="shared" si="5"/>
        <v>476.42115109209726</v>
      </c>
      <c r="AZ49" s="32">
        <f t="shared" si="5"/>
        <v>293.47632091071029</v>
      </c>
      <c r="BA49" s="32">
        <f t="shared" si="5"/>
        <v>31789.68308936241</v>
      </c>
      <c r="BB49" s="32">
        <f t="shared" si="29"/>
        <v>1445.3836712106022</v>
      </c>
      <c r="BC49" s="32"/>
    </row>
    <row r="50" spans="1:55" x14ac:dyDescent="0.25">
      <c r="A50" s="29">
        <v>40</v>
      </c>
      <c r="B50" s="32">
        <f t="shared" si="7"/>
        <v>933333.33333333139</v>
      </c>
      <c r="C50" s="32">
        <f t="shared" si="26"/>
        <v>11666.666666666666</v>
      </c>
      <c r="D50" s="32">
        <f t="shared" si="27"/>
        <v>11804.624999999976</v>
      </c>
      <c r="E50" s="32"/>
      <c r="F50" s="32">
        <f t="shared" si="8"/>
        <v>0</v>
      </c>
      <c r="G50" s="32"/>
      <c r="H50" s="32"/>
      <c r="I50" s="32"/>
      <c r="J50" s="32"/>
      <c r="K50" s="32"/>
      <c r="L50" s="32">
        <f t="shared" si="9"/>
        <v>23471.291666666642</v>
      </c>
      <c r="M50" s="32">
        <f t="shared" si="10"/>
        <v>23471.291666666642</v>
      </c>
      <c r="N50" s="80">
        <v>45413</v>
      </c>
      <c r="O50" s="39">
        <f t="shared" si="0"/>
        <v>0.6666666666666653</v>
      </c>
      <c r="P50" s="39">
        <f t="shared" si="28"/>
        <v>0.67936972664045248</v>
      </c>
      <c r="Q50" s="39">
        <f t="shared" si="11"/>
        <v>0.65272430330896325</v>
      </c>
      <c r="R50" s="39">
        <f t="shared" si="16"/>
        <v>3.2349409118006202E-3</v>
      </c>
      <c r="S50" s="39">
        <f t="shared" si="22"/>
        <v>3.3168467915553759E-4</v>
      </c>
      <c r="T50" s="39">
        <f t="shared" si="20"/>
        <v>2.0418049332518451E-4</v>
      </c>
      <c r="U50" s="39">
        <f t="shared" si="23"/>
        <v>2.2874617247207841E-2</v>
      </c>
      <c r="V50" s="12"/>
      <c r="W50" s="32">
        <f t="shared" si="17"/>
        <v>919093.15315054252</v>
      </c>
      <c r="X50" s="32">
        <f t="shared" si="2"/>
        <v>32024.464146090977</v>
      </c>
      <c r="Y50" s="32">
        <f t="shared" si="3"/>
        <v>951117.61729663354</v>
      </c>
      <c r="Z50" s="32">
        <f t="shared" si="4"/>
        <v>131034.38828121558</v>
      </c>
      <c r="AB50" s="32">
        <f t="shared" si="21"/>
        <v>10374.552600053506</v>
      </c>
      <c r="AC50" s="32">
        <f t="shared" si="12"/>
        <v>-8270.5739540119666</v>
      </c>
      <c r="AD50" s="32">
        <f t="shared" si="18"/>
        <v>0</v>
      </c>
      <c r="AE50" s="59">
        <f t="shared" si="19"/>
        <v>0</v>
      </c>
      <c r="AF50" s="32">
        <f t="shared" si="24"/>
        <v>1044.6291939372168</v>
      </c>
      <c r="AG50" s="40">
        <f>IF(A50&gt;$D$6,"",SUM($AB$10:AE50)/($Y$10+Y50)*2/A50*12)</f>
        <v>6.0329161412304329E-2</v>
      </c>
      <c r="AH50" s="40">
        <f>IF(A50&gt;$D$6,"",SUM($AF$10:AF50)/($Y$10+Y50)*2/A50*12)</f>
        <v>-3.3439685190709043E-2</v>
      </c>
      <c r="AI50" s="32">
        <f t="shared" si="25"/>
        <v>21853.839373916755</v>
      </c>
      <c r="AQ50" s="32">
        <f>SUM(AB$10:AB50)</f>
        <v>518017.25010920968</v>
      </c>
      <c r="AR50" s="32">
        <f>SUM(AC$10:AC50)</f>
        <v>-412962.38417645468</v>
      </c>
      <c r="AS50" s="32">
        <f>SUM(AD$10:AD50)</f>
        <v>13860.000000000002</v>
      </c>
      <c r="AT50" s="32">
        <f>SUM(AE$10:AE50)</f>
        <v>117486.72445591306</v>
      </c>
      <c r="AU50" s="32">
        <f>SUM(AF$10:AF50)</f>
        <v>-131034.38828121558</v>
      </c>
      <c r="AW50" s="32">
        <f t="shared" si="13"/>
        <v>913814.02463254856</v>
      </c>
      <c r="AX50" s="32">
        <f t="shared" si="5"/>
        <v>4528.9172765208687</v>
      </c>
      <c r="AY50" s="32">
        <f t="shared" si="5"/>
        <v>464.35855081775264</v>
      </c>
      <c r="AZ50" s="32">
        <f t="shared" si="5"/>
        <v>285.8526906552583</v>
      </c>
      <c r="BA50" s="32">
        <f t="shared" si="5"/>
        <v>32024.464146090977</v>
      </c>
      <c r="BB50" s="32">
        <f t="shared" si="29"/>
        <v>1430.0723999464699</v>
      </c>
      <c r="BC50" s="32"/>
    </row>
    <row r="51" spans="1:55" x14ac:dyDescent="0.25">
      <c r="A51" s="29">
        <v>41</v>
      </c>
      <c r="B51" s="32">
        <f t="shared" si="7"/>
        <v>921666.66666666477</v>
      </c>
      <c r="C51" s="32">
        <f t="shared" si="26"/>
        <v>11666.666666666666</v>
      </c>
      <c r="D51" s="32">
        <f t="shared" si="27"/>
        <v>11658.888888888867</v>
      </c>
      <c r="E51" s="32"/>
      <c r="F51" s="32">
        <f t="shared" si="8"/>
        <v>0</v>
      </c>
      <c r="G51" s="32"/>
      <c r="H51" s="32"/>
      <c r="I51" s="32"/>
      <c r="J51" s="32"/>
      <c r="K51" s="32"/>
      <c r="L51" s="32">
        <f t="shared" si="9"/>
        <v>23325.555555555533</v>
      </c>
      <c r="M51" s="32">
        <f t="shared" si="10"/>
        <v>23325.555555555533</v>
      </c>
      <c r="N51" s="80">
        <v>45444</v>
      </c>
      <c r="O51" s="39">
        <f t="shared" si="0"/>
        <v>0.65833333333333199</v>
      </c>
      <c r="P51" s="39">
        <f t="shared" si="28"/>
        <v>0.67117211088920359</v>
      </c>
      <c r="Q51" s="39">
        <f t="shared" si="11"/>
        <v>0.64445466145784713</v>
      </c>
      <c r="R51" s="39">
        <f t="shared" si="16"/>
        <v>3.1569828908151417E-3</v>
      </c>
      <c r="S51" s="39">
        <f t="shared" si="22"/>
        <v>3.2349409118006205E-4</v>
      </c>
      <c r="T51" s="39">
        <f t="shared" si="20"/>
        <v>1.9901080749332254E-4</v>
      </c>
      <c r="U51" s="39">
        <f t="shared" si="23"/>
        <v>2.3037961641867988E-2</v>
      </c>
      <c r="V51" s="12"/>
      <c r="W51" s="32">
        <f t="shared" si="17"/>
        <v>907387.8089462698</v>
      </c>
      <c r="X51" s="32">
        <f t="shared" si="2"/>
        <v>32253.146298615186</v>
      </c>
      <c r="Y51" s="32">
        <f t="shared" si="3"/>
        <v>939640.95524488494</v>
      </c>
      <c r="Z51" s="32">
        <f t="shared" si="4"/>
        <v>129986.28553214073</v>
      </c>
      <c r="AB51" s="32">
        <f t="shared" si="21"/>
        <v>10244.206335784264</v>
      </c>
      <c r="AC51" s="32">
        <f t="shared" si="12"/>
        <v>-8166.6621556118698</v>
      </c>
      <c r="AD51" s="32">
        <f t="shared" si="18"/>
        <v>0</v>
      </c>
      <c r="AE51" s="59">
        <f t="shared" si="19"/>
        <v>0</v>
      </c>
      <c r="AF51" s="32">
        <f t="shared" si="24"/>
        <v>1048.1027490748529</v>
      </c>
      <c r="AG51" s="40">
        <f>IF(A51&gt;$D$6,"",SUM($AB$10:AE51)/($Y$10+Y51)*2/A51*12)</f>
        <v>5.9666224372460205E-2</v>
      </c>
      <c r="AH51" s="40">
        <f>IF(A51&gt;$D$6,"",SUM($AF$10:AF51)/($Y$10+Y51)*2/A51*12)</f>
        <v>-3.252188453268879E-2</v>
      </c>
      <c r="AI51" s="32">
        <f t="shared" si="25"/>
        <v>21720.868387532864</v>
      </c>
      <c r="AQ51" s="32">
        <f>SUM(AB$10:AB51)</f>
        <v>528261.45644499396</v>
      </c>
      <c r="AR51" s="32">
        <f>SUM(AC$10:AC51)</f>
        <v>-421129.04633206653</v>
      </c>
      <c r="AS51" s="32">
        <f>SUM(AD$10:AD51)</f>
        <v>13860.000000000002</v>
      </c>
      <c r="AT51" s="32">
        <f>SUM(AE$10:AE51)</f>
        <v>117486.72445591306</v>
      </c>
      <c r="AU51" s="32">
        <f>SUM(AF$10:AF51)</f>
        <v>-129986.28553214073</v>
      </c>
      <c r="AW51" s="32">
        <f t="shared" si="13"/>
        <v>902236.52604098595</v>
      </c>
      <c r="AX51" s="32">
        <f t="shared" si="5"/>
        <v>4419.7760471411984</v>
      </c>
      <c r="AY51" s="32">
        <f t="shared" si="5"/>
        <v>452.8917276520869</v>
      </c>
      <c r="AZ51" s="32">
        <f t="shared" si="5"/>
        <v>278.61513049065155</v>
      </c>
      <c r="BA51" s="32">
        <f t="shared" si="5"/>
        <v>32253.146298615186</v>
      </c>
      <c r="BB51" s="32">
        <f t="shared" si="29"/>
        <v>1414.6825531046034</v>
      </c>
      <c r="BC51" s="32"/>
    </row>
    <row r="52" spans="1:55" x14ac:dyDescent="0.25">
      <c r="A52" s="29">
        <v>42</v>
      </c>
      <c r="B52" s="32">
        <f t="shared" si="7"/>
        <v>909999.99999999814</v>
      </c>
      <c r="C52" s="32">
        <f t="shared" si="26"/>
        <v>11666.666666666666</v>
      </c>
      <c r="D52" s="32">
        <f t="shared" si="27"/>
        <v>11513.152777777754</v>
      </c>
      <c r="E52" s="32"/>
      <c r="F52" s="32">
        <f t="shared" si="8"/>
        <v>0</v>
      </c>
      <c r="G52" s="32"/>
      <c r="H52" s="32"/>
      <c r="I52" s="32"/>
      <c r="J52" s="32"/>
      <c r="K52" s="32"/>
      <c r="L52" s="32">
        <f t="shared" si="9"/>
        <v>23179.81944444442</v>
      </c>
      <c r="M52" s="32">
        <f t="shared" si="10"/>
        <v>23179.81944444442</v>
      </c>
      <c r="N52" s="80">
        <v>45474</v>
      </c>
      <c r="O52" s="39">
        <f t="shared" si="0"/>
        <v>0.64999999999999869</v>
      </c>
      <c r="P52" s="39">
        <f t="shared" si="28"/>
        <v>0.66297634954923457</v>
      </c>
      <c r="Q52" s="39">
        <f t="shared" si="11"/>
        <v>0.63618669051472354</v>
      </c>
      <c r="R52" s="39">
        <f t="shared" si="16"/>
        <v>3.0826940028588247E-3</v>
      </c>
      <c r="S52" s="39">
        <f t="shared" si="22"/>
        <v>3.156982890815142E-4</v>
      </c>
      <c r="T52" s="39">
        <f t="shared" si="20"/>
        <v>1.9409645470803722E-4</v>
      </c>
      <c r="U52" s="39">
        <f t="shared" si="23"/>
        <v>2.3197170287862647E-2</v>
      </c>
      <c r="V52" s="12"/>
      <c r="W52" s="32">
        <f t="shared" si="17"/>
        <v>895690.85096592072</v>
      </c>
      <c r="X52" s="32">
        <f t="shared" si="2"/>
        <v>32476.038403007704</v>
      </c>
      <c r="Y52" s="32">
        <f t="shared" si="3"/>
        <v>928166.88936892839</v>
      </c>
      <c r="Z52" s="32">
        <f t="shared" si="4"/>
        <v>128934.86077211748</v>
      </c>
      <c r="AB52" s="32">
        <f t="shared" si="21"/>
        <v>10113.936249161698</v>
      </c>
      <c r="AC52" s="32">
        <f t="shared" si="12"/>
        <v>-8062.8110858894115</v>
      </c>
      <c r="AD52" s="32">
        <f t="shared" si="18"/>
        <v>0</v>
      </c>
      <c r="AE52" s="59">
        <f t="shared" si="19"/>
        <v>0</v>
      </c>
      <c r="AF52" s="32">
        <f t="shared" si="24"/>
        <v>1051.4247600232484</v>
      </c>
      <c r="AG52" s="40">
        <f>IF(A52&gt;$D$6,"",SUM($AB$10:AE52)/($Y$10+Y52)*2/A52*12)</f>
        <v>5.9036086859443525E-2</v>
      </c>
      <c r="AH52" s="40">
        <f>IF(A52&gt;$D$6,"",SUM($AF$10:AF52)/($Y$10+Y52)*2/A52*12)</f>
        <v>-3.1645954435132309E-2</v>
      </c>
      <c r="AI52" s="32">
        <f t="shared" si="25"/>
        <v>21588.002125118255</v>
      </c>
      <c r="AQ52" s="32">
        <f>SUM(AB$10:AB52)</f>
        <v>538375.39269415569</v>
      </c>
      <c r="AR52" s="32">
        <f>SUM(AC$10:AC52)</f>
        <v>-429191.85741795594</v>
      </c>
      <c r="AS52" s="32">
        <f>SUM(AD$10:AD52)</f>
        <v>13860.000000000002</v>
      </c>
      <c r="AT52" s="32">
        <f>SUM(AE$10:AE52)</f>
        <v>117486.72445591306</v>
      </c>
      <c r="AU52" s="32">
        <f>SUM(AF$10:AF52)</f>
        <v>-128934.86077211748</v>
      </c>
      <c r="AW52" s="32">
        <f t="shared" si="13"/>
        <v>890661.36672061298</v>
      </c>
      <c r="AX52" s="32">
        <f t="shared" si="5"/>
        <v>4315.7716040023543</v>
      </c>
      <c r="AY52" s="32">
        <f t="shared" si="5"/>
        <v>441.97760471411988</v>
      </c>
      <c r="AZ52" s="32">
        <f t="shared" si="5"/>
        <v>271.73503659125208</v>
      </c>
      <c r="BA52" s="32">
        <f t="shared" si="5"/>
        <v>32476.038403007704</v>
      </c>
      <c r="BB52" s="32">
        <f t="shared" si="29"/>
        <v>1399.2165286160562</v>
      </c>
      <c r="BC52" s="32"/>
    </row>
    <row r="53" spans="1:55" x14ac:dyDescent="0.25">
      <c r="A53" s="29">
        <v>43</v>
      </c>
      <c r="B53" s="32">
        <f t="shared" si="7"/>
        <v>898333.33333333151</v>
      </c>
      <c r="C53" s="32">
        <f t="shared" si="26"/>
        <v>11666.666666666666</v>
      </c>
      <c r="D53" s="32">
        <f t="shared" si="27"/>
        <v>11367.416666666644</v>
      </c>
      <c r="E53" s="32"/>
      <c r="F53" s="32">
        <f t="shared" si="8"/>
        <v>0</v>
      </c>
      <c r="G53" s="32"/>
      <c r="H53" s="32"/>
      <c r="I53" s="32"/>
      <c r="J53" s="32"/>
      <c r="K53" s="32"/>
      <c r="L53" s="32">
        <f t="shared" si="9"/>
        <v>23034.08333333331</v>
      </c>
      <c r="M53" s="32">
        <f t="shared" si="10"/>
        <v>23034.08333333331</v>
      </c>
      <c r="N53" s="80">
        <v>45505</v>
      </c>
      <c r="O53" s="39">
        <f t="shared" si="0"/>
        <v>0.64166666666666539</v>
      </c>
      <c r="P53" s="39">
        <f t="shared" si="28"/>
        <v>0.65478242373226192</v>
      </c>
      <c r="Q53" s="39">
        <f t="shared" si="11"/>
        <v>0.62792046674882984</v>
      </c>
      <c r="R53" s="39">
        <f t="shared" si="16"/>
        <v>3.0118211580682213E-3</v>
      </c>
      <c r="S53" s="39">
        <f t="shared" si="22"/>
        <v>3.0826940028588247E-4</v>
      </c>
      <c r="T53" s="39">
        <f t="shared" si="20"/>
        <v>1.8941897344890851E-4</v>
      </c>
      <c r="U53" s="39">
        <f t="shared" si="23"/>
        <v>2.3352447451629076E-2</v>
      </c>
      <c r="V53" s="12"/>
      <c r="W53" s="32">
        <f t="shared" si="17"/>
        <v>884001.96679288591</v>
      </c>
      <c r="X53" s="32">
        <f t="shared" si="2"/>
        <v>32693.426432280707</v>
      </c>
      <c r="Y53" s="32">
        <f t="shared" si="3"/>
        <v>916695.3932251666</v>
      </c>
      <c r="Z53" s="32">
        <f t="shared" si="4"/>
        <v>127880.25663340643</v>
      </c>
      <c r="AB53" s="32">
        <f t="shared" si="21"/>
        <v>9983.740090555164</v>
      </c>
      <c r="AC53" s="32">
        <f t="shared" si="12"/>
        <v>-7959.0189514432413</v>
      </c>
      <c r="AD53" s="32">
        <f t="shared" si="18"/>
        <v>0</v>
      </c>
      <c r="AE53" s="59">
        <f t="shared" si="19"/>
        <v>0</v>
      </c>
      <c r="AF53" s="32">
        <f t="shared" si="24"/>
        <v>1054.6041387110454</v>
      </c>
      <c r="AG53" s="40">
        <f>IF(A53&gt;$D$6,"",SUM($AB$10:AE53)/($Y$10+Y53)*2/A53*12)</f>
        <v>5.8436480084128745E-2</v>
      </c>
      <c r="AH53" s="40">
        <f>IF(A53&gt;$D$6,"",SUM($AF$10:AF53)/($Y$10+Y53)*2/A53*12)</f>
        <v>-3.0808982124670366E-2</v>
      </c>
      <c r="AI53" s="32">
        <f t="shared" si="25"/>
        <v>21455.236234316952</v>
      </c>
      <c r="AQ53" s="32">
        <f>SUM(AB$10:AB53)</f>
        <v>548359.13278471085</v>
      </c>
      <c r="AR53" s="32">
        <f>SUM(AC$10:AC53)</f>
        <v>-437150.87636939919</v>
      </c>
      <c r="AS53" s="32">
        <f>SUM(AD$10:AD53)</f>
        <v>13860.000000000002</v>
      </c>
      <c r="AT53" s="32">
        <f>SUM(AE$10:AE53)</f>
        <v>117486.72445591306</v>
      </c>
      <c r="AU53" s="32">
        <f>SUM(AF$10:AF53)</f>
        <v>-127880.25663340643</v>
      </c>
      <c r="AW53" s="32">
        <f t="shared" si="13"/>
        <v>879088.65344836179</v>
      </c>
      <c r="AX53" s="32">
        <f t="shared" si="5"/>
        <v>4216.5496212955095</v>
      </c>
      <c r="AY53" s="32">
        <f t="shared" si="5"/>
        <v>431.57716040023547</v>
      </c>
      <c r="AZ53" s="32">
        <f t="shared" si="5"/>
        <v>265.18656282847189</v>
      </c>
      <c r="BA53" s="32">
        <f t="shared" si="5"/>
        <v>32693.426432280707</v>
      </c>
      <c r="BB53" s="32">
        <f t="shared" si="29"/>
        <v>1383.6765761114802</v>
      </c>
      <c r="BC53" s="32"/>
    </row>
    <row r="54" spans="1:55" x14ac:dyDescent="0.25">
      <c r="A54" s="29">
        <v>44</v>
      </c>
      <c r="B54" s="32">
        <f t="shared" si="7"/>
        <v>886666.66666666488</v>
      </c>
      <c r="C54" s="32">
        <f t="shared" si="26"/>
        <v>11666.666666666666</v>
      </c>
      <c r="D54" s="32">
        <f t="shared" si="27"/>
        <v>11221.680555555533</v>
      </c>
      <c r="E54" s="32"/>
      <c r="F54" s="32">
        <f t="shared" si="8"/>
        <v>0</v>
      </c>
      <c r="G54" s="32"/>
      <c r="H54" s="32"/>
      <c r="I54" s="32"/>
      <c r="J54" s="32"/>
      <c r="K54" s="32"/>
      <c r="L54" s="32">
        <f t="shared" si="9"/>
        <v>22888.347222222197</v>
      </c>
      <c r="M54" s="32">
        <f t="shared" si="10"/>
        <v>22888.347222222197</v>
      </c>
      <c r="N54" s="80">
        <v>45536</v>
      </c>
      <c r="O54" s="39">
        <f t="shared" si="0"/>
        <v>0.63333333333333208</v>
      </c>
      <c r="P54" s="39">
        <f t="shared" si="28"/>
        <v>0.64659031597452321</v>
      </c>
      <c r="Q54" s="39">
        <f t="shared" si="11"/>
        <v>0.61965605556690795</v>
      </c>
      <c r="R54" s="39">
        <f t="shared" si="16"/>
        <v>2.9441340212485487E-3</v>
      </c>
      <c r="S54" s="39">
        <f t="shared" si="22"/>
        <v>3.0118211580682213E-4</v>
      </c>
      <c r="T54" s="39">
        <f t="shared" si="20"/>
        <v>1.8496164017152948E-4</v>
      </c>
      <c r="U54" s="39">
        <f t="shared" si="23"/>
        <v>2.3503982630388203E-2</v>
      </c>
      <c r="V54" s="12"/>
      <c r="W54" s="32">
        <f t="shared" si="17"/>
        <v>872320.86668178893</v>
      </c>
      <c r="X54" s="32">
        <f t="shared" si="2"/>
        <v>32905.575682543487</v>
      </c>
      <c r="Y54" s="32">
        <f t="shared" si="3"/>
        <v>905226.44236433238</v>
      </c>
      <c r="Z54" s="32">
        <f t="shared" si="4"/>
        <v>126822.60750818506</v>
      </c>
      <c r="AB54" s="32">
        <f t="shared" si="21"/>
        <v>9853.6157479254052</v>
      </c>
      <c r="AC54" s="32">
        <f t="shared" si="12"/>
        <v>-7855.2840685596129</v>
      </c>
      <c r="AD54" s="32">
        <f t="shared" si="18"/>
        <v>0</v>
      </c>
      <c r="AE54" s="59">
        <f t="shared" si="19"/>
        <v>0</v>
      </c>
      <c r="AF54" s="32">
        <f t="shared" si="24"/>
        <v>1057.6491252213746</v>
      </c>
      <c r="AG54" s="40">
        <f>IF(A54&gt;$D$6,"",SUM($AB$10:AE54)/($Y$10+Y54)*2/A54*12)</f>
        <v>5.7865341766543725E-2</v>
      </c>
      <c r="AH54" s="40">
        <f>IF(A54&gt;$D$6,"",SUM($AF$10:AF54)/($Y$10+Y54)*2/A54*12)</f>
        <v>-3.0008317820954575E-2</v>
      </c>
      <c r="AI54" s="32">
        <f t="shared" si="25"/>
        <v>21322.566608759618</v>
      </c>
      <c r="AQ54" s="32">
        <f>SUM(AB$10:AB54)</f>
        <v>558212.74853263621</v>
      </c>
      <c r="AR54" s="32">
        <f>SUM(AC$10:AC54)</f>
        <v>-445006.16043795878</v>
      </c>
      <c r="AS54" s="32">
        <f>SUM(AD$10:AD54)</f>
        <v>13860.000000000002</v>
      </c>
      <c r="AT54" s="32">
        <f>SUM(AE$10:AE54)</f>
        <v>117486.72445591306</v>
      </c>
      <c r="AU54" s="32">
        <f>SUM(AF$10:AF54)</f>
        <v>-126822.60750818506</v>
      </c>
      <c r="AW54" s="32">
        <f t="shared" si="13"/>
        <v>867518.47779367107</v>
      </c>
      <c r="AX54" s="32">
        <f t="shared" si="5"/>
        <v>4121.7876297479679</v>
      </c>
      <c r="AY54" s="32">
        <f t="shared" si="5"/>
        <v>421.654962129551</v>
      </c>
      <c r="AZ54" s="32">
        <f t="shared" si="5"/>
        <v>258.94629624014129</v>
      </c>
      <c r="BA54" s="32">
        <f t="shared" si="5"/>
        <v>32905.575682543487</v>
      </c>
      <c r="BB54" s="32">
        <f t="shared" si="29"/>
        <v>1368.0648076301277</v>
      </c>
      <c r="BC54" s="32"/>
    </row>
    <row r="55" spans="1:55" x14ac:dyDescent="0.25">
      <c r="A55" s="29">
        <v>45</v>
      </c>
      <c r="B55" s="32">
        <f t="shared" si="7"/>
        <v>874999.99999999825</v>
      </c>
      <c r="C55" s="32">
        <f t="shared" si="26"/>
        <v>11666.666666666666</v>
      </c>
      <c r="D55" s="32">
        <f t="shared" si="27"/>
        <v>11075.944444444423</v>
      </c>
      <c r="E55" s="32"/>
      <c r="F55" s="32">
        <f t="shared" si="8"/>
        <v>0</v>
      </c>
      <c r="G55" s="32"/>
      <c r="H55" s="32"/>
      <c r="I55" s="32"/>
      <c r="J55" s="32"/>
      <c r="K55" s="32"/>
      <c r="L55" s="32">
        <f t="shared" si="9"/>
        <v>22742.611111111088</v>
      </c>
      <c r="M55" s="32">
        <f t="shared" si="10"/>
        <v>22742.611111111088</v>
      </c>
      <c r="N55" s="80">
        <v>45566</v>
      </c>
      <c r="O55" s="39">
        <f t="shared" si="0"/>
        <v>0.62499999999999878</v>
      </c>
      <c r="P55" s="39">
        <f t="shared" si="28"/>
        <v>0.63840001016714976</v>
      </c>
      <c r="Q55" s="39">
        <f t="shared" si="11"/>
        <v>0.61139351304229483</v>
      </c>
      <c r="R55" s="39">
        <f t="shared" si="16"/>
        <v>2.87942251072054E-3</v>
      </c>
      <c r="S55" s="39">
        <f t="shared" si="22"/>
        <v>2.9441340212485489E-4</v>
      </c>
      <c r="T55" s="39">
        <f t="shared" si="20"/>
        <v>1.8070926948409328E-4</v>
      </c>
      <c r="U55" s="39">
        <f t="shared" si="23"/>
        <v>2.3651951942525427E-2</v>
      </c>
      <c r="V55" s="12"/>
      <c r="W55" s="32">
        <f t="shared" si="17"/>
        <v>860647.28151447407</v>
      </c>
      <c r="X55" s="32">
        <f t="shared" si="2"/>
        <v>33112.732719535597</v>
      </c>
      <c r="Y55" s="32">
        <f t="shared" si="3"/>
        <v>893760.01423400966</v>
      </c>
      <c r="Z55" s="32">
        <f t="shared" si="4"/>
        <v>125762.04016168157</v>
      </c>
      <c r="AB55" s="32">
        <f t="shared" si="21"/>
        <v>9723.56123707804</v>
      </c>
      <c r="AC55" s="32">
        <f t="shared" si="12"/>
        <v>-7751.604855442466</v>
      </c>
      <c r="AD55" s="32">
        <f t="shared" si="18"/>
        <v>0</v>
      </c>
      <c r="AE55" s="59">
        <f t="shared" si="19"/>
        <v>0</v>
      </c>
      <c r="AF55" s="32">
        <f t="shared" si="24"/>
        <v>1060.5673465034924</v>
      </c>
      <c r="AG55" s="40">
        <f>IF(A55&gt;$D$6,"",SUM($AB$10:AE55)/($Y$10+Y55)*2/A55*12)</f>
        <v>5.7320793201824052E-2</v>
      </c>
      <c r="AH55" s="40">
        <f>IF(A55&gt;$D$6,"",SUM($AF$10:AF55)/($Y$10+Y55)*2/A55*12)</f>
        <v>-2.9241545615062488E-2</v>
      </c>
      <c r="AI55" s="32">
        <f t="shared" si="25"/>
        <v>21189.989367400758</v>
      </c>
      <c r="AQ55" s="32">
        <f>SUM(AB$10:AB55)</f>
        <v>567936.30976971425</v>
      </c>
      <c r="AR55" s="32">
        <f>SUM(AC$10:AC55)</f>
        <v>-452757.76529340126</v>
      </c>
      <c r="AS55" s="32">
        <f>SUM(AD$10:AD55)</f>
        <v>13860.000000000002</v>
      </c>
      <c r="AT55" s="32">
        <f>SUM(AE$10:AE55)</f>
        <v>117486.72445591306</v>
      </c>
      <c r="AU55" s="32">
        <f>SUM(AF$10:AF55)</f>
        <v>-125762.04016168157</v>
      </c>
      <c r="AW55" s="32">
        <f t="shared" si="13"/>
        <v>855950.91825921275</v>
      </c>
      <c r="AX55" s="32">
        <f t="shared" si="5"/>
        <v>4031.1915150087561</v>
      </c>
      <c r="AY55" s="32">
        <f t="shared" si="5"/>
        <v>412.17876297479683</v>
      </c>
      <c r="AZ55" s="32">
        <f t="shared" si="5"/>
        <v>252.9929772777306</v>
      </c>
      <c r="BA55" s="32">
        <f t="shared" si="5"/>
        <v>33112.732719535597</v>
      </c>
      <c r="BB55" s="32">
        <f t="shared" si="29"/>
        <v>1352.3832073663834</v>
      </c>
      <c r="BC55" s="32"/>
    </row>
    <row r="56" spans="1:55" x14ac:dyDescent="0.25">
      <c r="A56" s="29">
        <v>46</v>
      </c>
      <c r="B56" s="32">
        <f t="shared" si="7"/>
        <v>863333.33333333163</v>
      </c>
      <c r="C56" s="32">
        <f t="shared" si="26"/>
        <v>11666.666666666666</v>
      </c>
      <c r="D56" s="32">
        <f t="shared" si="27"/>
        <v>10930.208333333312</v>
      </c>
      <c r="E56" s="32"/>
      <c r="F56" s="32">
        <f t="shared" si="8"/>
        <v>0</v>
      </c>
      <c r="G56" s="32"/>
      <c r="H56" s="32"/>
      <c r="I56" s="32"/>
      <c r="J56" s="32"/>
      <c r="K56" s="32"/>
      <c r="L56" s="32">
        <f t="shared" si="9"/>
        <v>22596.874999999978</v>
      </c>
      <c r="M56" s="32">
        <f t="shared" si="10"/>
        <v>22596.874999999978</v>
      </c>
      <c r="N56" s="80">
        <v>45597</v>
      </c>
      <c r="O56" s="39">
        <f t="shared" si="0"/>
        <v>0.61666666666666548</v>
      </c>
      <c r="P56" s="39">
        <f t="shared" si="28"/>
        <v>0.6302114914935939</v>
      </c>
      <c r="Q56" s="39">
        <f t="shared" si="11"/>
        <v>0.60313288722314407</v>
      </c>
      <c r="R56" s="39">
        <f t="shared" si="16"/>
        <v>2.8174946199901584E-3</v>
      </c>
      <c r="S56" s="39">
        <f t="shared" si="22"/>
        <v>2.87942251072054E-4</v>
      </c>
      <c r="T56" s="39">
        <f t="shared" si="20"/>
        <v>1.7664804127491291E-4</v>
      </c>
      <c r="U56" s="39">
        <f t="shared" si="23"/>
        <v>2.3796519358112701E-2</v>
      </c>
      <c r="V56" s="12"/>
      <c r="W56" s="32">
        <f t="shared" si="17"/>
        <v>848980.96098967374</v>
      </c>
      <c r="X56" s="32">
        <f t="shared" si="2"/>
        <v>33315.127101357779</v>
      </c>
      <c r="Y56" s="32">
        <f t="shared" si="3"/>
        <v>882296.08809103153</v>
      </c>
      <c r="Z56" s="32">
        <f t="shared" si="4"/>
        <v>124698.67429223581</v>
      </c>
      <c r="AB56" s="32">
        <f t="shared" si="21"/>
        <v>9593.5746927868331</v>
      </c>
      <c r="AC56" s="32">
        <f t="shared" si="12"/>
        <v>-7647.9798251369357</v>
      </c>
      <c r="AD56" s="32">
        <f t="shared" si="18"/>
        <v>0</v>
      </c>
      <c r="AE56" s="59">
        <f t="shared" si="19"/>
        <v>0</v>
      </c>
      <c r="AF56" s="32">
        <f t="shared" si="24"/>
        <v>1063.3658694457554</v>
      </c>
      <c r="AG56" s="40">
        <f>IF(A56&gt;$D$6,"",SUM($AB$10:AE56)/($Y$10+Y56)*2/A56*12)</f>
        <v>5.6801119317414342E-2</v>
      </c>
      <c r="AH56" s="40">
        <f>IF(A56&gt;$D$6,"",SUM($AF$10:AF56)/($Y$10+Y56)*2/A56*12)</f>
        <v>-2.8506458137085626E-2</v>
      </c>
      <c r="AI56" s="32">
        <f t="shared" si="25"/>
        <v>21057.500835764964</v>
      </c>
      <c r="AQ56" s="32">
        <f>SUM(AB$10:AB56)</f>
        <v>577529.88446250104</v>
      </c>
      <c r="AR56" s="32">
        <f>SUM(AC$10:AC56)</f>
        <v>-460405.74511853821</v>
      </c>
      <c r="AS56" s="32">
        <f>SUM(AD$10:AD56)</f>
        <v>13860.000000000002</v>
      </c>
      <c r="AT56" s="32">
        <f>SUM(AE$10:AE56)</f>
        <v>117486.72445591306</v>
      </c>
      <c r="AU56" s="32">
        <f>SUM(AF$10:AF56)</f>
        <v>-124698.67429223581</v>
      </c>
      <c r="AW56" s="32">
        <f t="shared" si="13"/>
        <v>844386.04211240169</v>
      </c>
      <c r="AX56" s="32">
        <f t="shared" si="5"/>
        <v>3944.492467986222</v>
      </c>
      <c r="AY56" s="32">
        <f t="shared" si="5"/>
        <v>403.1191515008756</v>
      </c>
      <c r="AZ56" s="32">
        <f t="shared" si="5"/>
        <v>247.30725778487806</v>
      </c>
      <c r="BA56" s="32">
        <f t="shared" si="5"/>
        <v>33315.127101357779</v>
      </c>
      <c r="BB56" s="32">
        <f t="shared" si="29"/>
        <v>1336.633640546479</v>
      </c>
      <c r="BC56" s="32"/>
    </row>
    <row r="57" spans="1:55" x14ac:dyDescent="0.25">
      <c r="A57" s="29">
        <v>47</v>
      </c>
      <c r="B57" s="32">
        <f t="shared" si="7"/>
        <v>851666.666666665</v>
      </c>
      <c r="C57" s="32">
        <f t="shared" si="26"/>
        <v>11666.666666666666</v>
      </c>
      <c r="D57" s="32">
        <f t="shared" si="27"/>
        <v>10784.472222222201</v>
      </c>
      <c r="E57" s="32"/>
      <c r="F57" s="32">
        <f t="shared" si="8"/>
        <v>0</v>
      </c>
      <c r="G57" s="32"/>
      <c r="H57" s="32"/>
      <c r="I57" s="32"/>
      <c r="J57" s="32"/>
      <c r="K57" s="32"/>
      <c r="L57" s="32">
        <f t="shared" si="9"/>
        <v>22451.138888888869</v>
      </c>
      <c r="M57" s="32">
        <f t="shared" si="10"/>
        <v>22451.138888888869</v>
      </c>
      <c r="N57" s="80">
        <v>45627</v>
      </c>
      <c r="O57" s="39">
        <f t="shared" si="0"/>
        <v>0.60833333333333217</v>
      </c>
      <c r="P57" s="39">
        <f t="shared" si="28"/>
        <v>0.62202474637346139</v>
      </c>
      <c r="Q57" s="39">
        <f t="shared" si="11"/>
        <v>0.59487421925503403</v>
      </c>
      <c r="R57" s="39">
        <f t="shared" si="16"/>
        <v>2.7581745146524248E-3</v>
      </c>
      <c r="S57" s="39">
        <f t="shared" si="22"/>
        <v>2.8174946199901584E-4</v>
      </c>
      <c r="T57" s="39">
        <f t="shared" si="20"/>
        <v>1.727653506432324E-4</v>
      </c>
      <c r="U57" s="39">
        <f t="shared" si="23"/>
        <v>2.3937837791132632E-2</v>
      </c>
      <c r="V57" s="12"/>
      <c r="W57" s="32">
        <f t="shared" si="17"/>
        <v>837321.67201526021</v>
      </c>
      <c r="X57" s="32">
        <f t="shared" si="2"/>
        <v>33512.972907585681</v>
      </c>
      <c r="Y57" s="32">
        <f t="shared" si="3"/>
        <v>870834.64492284588</v>
      </c>
      <c r="Z57" s="32">
        <f t="shared" si="4"/>
        <v>123632.62304338708</v>
      </c>
      <c r="AB57" s="32">
        <f t="shared" si="21"/>
        <v>9463.6543607032909</v>
      </c>
      <c r="AC57" s="32">
        <f t="shared" si="12"/>
        <v>-7544.4075790796751</v>
      </c>
      <c r="AD57" s="32">
        <f t="shared" si="18"/>
        <v>0</v>
      </c>
      <c r="AE57" s="59">
        <f t="shared" si="19"/>
        <v>0</v>
      </c>
      <c r="AF57" s="32">
        <f t="shared" si="24"/>
        <v>1066.0512488487293</v>
      </c>
      <c r="AG57" s="40">
        <f>IF(A57&gt;$D$6,"",SUM($AB$10:AE57)/($Y$10+Y57)*2/A57*12)</f>
        <v>5.6304751276043813E-2</v>
      </c>
      <c r="AH57" s="40">
        <f>IF(A57&gt;$D$6,"",SUM($AF$10:AF57)/($Y$10+Y57)*2/A57*12)</f>
        <v>-2.7801034449389785E-2</v>
      </c>
      <c r="AI57" s="32">
        <f t="shared" si="25"/>
        <v>20925.097528888942</v>
      </c>
      <c r="AQ57" s="32">
        <f>SUM(AB$10:AB57)</f>
        <v>586993.53882320435</v>
      </c>
      <c r="AR57" s="32">
        <f>SUM(AC$10:AC57)</f>
        <v>-467950.15269761789</v>
      </c>
      <c r="AS57" s="32">
        <f>SUM(AD$10:AD57)</f>
        <v>13860.000000000002</v>
      </c>
      <c r="AT57" s="32">
        <f>SUM(AE$10:AE57)</f>
        <v>117486.72445591306</v>
      </c>
      <c r="AU57" s="32">
        <f>SUM(AF$10:AF57)</f>
        <v>-123632.62304338708</v>
      </c>
      <c r="AW57" s="32">
        <f t="shared" si="13"/>
        <v>832823.90695704764</v>
      </c>
      <c r="AX57" s="32">
        <f t="shared" si="5"/>
        <v>3861.4443205133948</v>
      </c>
      <c r="AY57" s="32">
        <f t="shared" si="5"/>
        <v>394.4492467986222</v>
      </c>
      <c r="AZ57" s="32">
        <f t="shared" si="5"/>
        <v>241.87149090052537</v>
      </c>
      <c r="BA57" s="32">
        <f t="shared" si="5"/>
        <v>33512.972907585681</v>
      </c>
      <c r="BB57" s="32">
        <f t="shared" si="29"/>
        <v>1320.8178615189099</v>
      </c>
      <c r="BC57" s="32"/>
    </row>
    <row r="58" spans="1:55" x14ac:dyDescent="0.25">
      <c r="A58" s="66">
        <v>48</v>
      </c>
      <c r="B58" s="67">
        <f t="shared" si="7"/>
        <v>839999.99999999837</v>
      </c>
      <c r="C58" s="67">
        <f t="shared" si="26"/>
        <v>11666.666666666666</v>
      </c>
      <c r="D58" s="67">
        <f t="shared" si="27"/>
        <v>10638.736111111089</v>
      </c>
      <c r="E58" s="67"/>
      <c r="F58" s="67">
        <f t="shared" si="8"/>
        <v>0</v>
      </c>
      <c r="G58" s="67">
        <f>IF(B58&gt;0,B58*$J$1,0)</f>
        <v>4199.9999999999918</v>
      </c>
      <c r="H58" s="67">
        <f>IF(B58&gt;0,H46,0)</f>
        <v>6000</v>
      </c>
      <c r="I58" s="67"/>
      <c r="J58" s="67"/>
      <c r="K58" s="67"/>
      <c r="L58" s="67">
        <f t="shared" si="9"/>
        <v>32505.402777777748</v>
      </c>
      <c r="M58" s="67">
        <f t="shared" si="10"/>
        <v>26475.402777777752</v>
      </c>
      <c r="N58" s="80">
        <v>45658</v>
      </c>
      <c r="O58" s="39">
        <f t="shared" si="0"/>
        <v>0.59999999999999887</v>
      </c>
      <c r="P58" s="39">
        <f t="shared" si="28"/>
        <v>0.61383976241218541</v>
      </c>
      <c r="Q58" s="39">
        <f t="shared" si="11"/>
        <v>0.58661754434708335</v>
      </c>
      <c r="R58" s="39">
        <f t="shared" si="16"/>
        <v>2.7013008647901039E-3</v>
      </c>
      <c r="S58" s="39">
        <f t="shared" si="22"/>
        <v>2.758174514652425E-4</v>
      </c>
      <c r="T58" s="39">
        <f t="shared" si="20"/>
        <v>1.6904967719940951E-4</v>
      </c>
      <c r="U58" s="39">
        <f t="shared" si="23"/>
        <v>2.4076050071647218E-2</v>
      </c>
      <c r="V58" s="12"/>
      <c r="W58" s="32">
        <f t="shared" si="17"/>
        <v>825669.19727675337</v>
      </c>
      <c r="X58" s="32">
        <f t="shared" si="2"/>
        <v>33706.470100306105</v>
      </c>
      <c r="Y58" s="32">
        <f t="shared" si="3"/>
        <v>859375.66737705946</v>
      </c>
      <c r="Z58" s="32">
        <f t="shared" si="4"/>
        <v>122563.99347258793</v>
      </c>
      <c r="AB58" s="32">
        <f t="shared" si="21"/>
        <v>9333.7985899775722</v>
      </c>
      <c r="AC58" s="32">
        <f t="shared" si="12"/>
        <v>-7440.8868012162775</v>
      </c>
      <c r="AD58" s="32">
        <f t="shared" si="18"/>
        <v>0</v>
      </c>
      <c r="AE58" s="59">
        <f t="shared" si="19"/>
        <v>3657.7436668829168</v>
      </c>
      <c r="AF58" s="32">
        <f t="shared" si="24"/>
        <v>1068.6295707991521</v>
      </c>
      <c r="AG58" s="40">
        <f>IF(A58&gt;$D$6,"",SUM($AB$10:AE58)/($Y$10+Y58)*2/A58*12)</f>
        <v>5.6639710193539694E-2</v>
      </c>
      <c r="AH58" s="40">
        <f>IF(A58&gt;$D$6,"",SUM($AF$10:AF58)/($Y$10+Y58)*2/A58*12)</f>
        <v>-2.7123420695876168E-2</v>
      </c>
      <c r="AI58" s="32">
        <f t="shared" si="25"/>
        <v>24450.519802646908</v>
      </c>
      <c r="AQ58" s="32">
        <f>SUM(AB$10:AB58)</f>
        <v>596327.3374131819</v>
      </c>
      <c r="AR58" s="32">
        <f>SUM(AC$10:AC58)</f>
        <v>-475391.03949883417</v>
      </c>
      <c r="AS58" s="32">
        <f>SUM(AD$10:AD58)</f>
        <v>13860.000000000002</v>
      </c>
      <c r="AT58" s="32">
        <f>SUM(AE$10:AE58)</f>
        <v>121144.46812279598</v>
      </c>
      <c r="AU58" s="32">
        <f>SUM(AF$10:AF58)</f>
        <v>-122563.99347258793</v>
      </c>
      <c r="AW58" s="32">
        <f t="shared" si="13"/>
        <v>821264.56208591664</v>
      </c>
      <c r="AX58" s="32">
        <f t="shared" si="5"/>
        <v>3781.8212107061454</v>
      </c>
      <c r="AY58" s="32">
        <f t="shared" si="5"/>
        <v>386.14443205133949</v>
      </c>
      <c r="AZ58" s="32">
        <f t="shared" si="5"/>
        <v>236.6695480791733</v>
      </c>
      <c r="BA58" s="32">
        <f t="shared" si="5"/>
        <v>33706.470100306105</v>
      </c>
      <c r="BB58" s="32">
        <f t="shared" si="29"/>
        <v>1847.1938542505914</v>
      </c>
      <c r="BC58" s="32"/>
    </row>
    <row r="59" spans="1:55" x14ac:dyDescent="0.25">
      <c r="A59" s="29">
        <v>49</v>
      </c>
      <c r="B59" s="32">
        <f t="shared" si="7"/>
        <v>828333.33333333174</v>
      </c>
      <c r="C59" s="32">
        <f t="shared" si="26"/>
        <v>11666.666666666666</v>
      </c>
      <c r="D59" s="32">
        <f t="shared" si="27"/>
        <v>10492.99999999998</v>
      </c>
      <c r="E59" s="32"/>
      <c r="F59" s="32">
        <f t="shared" si="8"/>
        <v>0</v>
      </c>
      <c r="G59" s="32"/>
      <c r="H59" s="32"/>
      <c r="I59" s="32"/>
      <c r="J59" s="32"/>
      <c r="K59" s="32"/>
      <c r="L59" s="32">
        <f t="shared" si="9"/>
        <v>22159.666666666646</v>
      </c>
      <c r="M59" s="32">
        <f t="shared" si="10"/>
        <v>22159.666666666646</v>
      </c>
      <c r="N59" s="80">
        <v>45689</v>
      </c>
      <c r="O59" s="39">
        <f t="shared" si="0"/>
        <v>0.59166666666666556</v>
      </c>
      <c r="P59" s="39">
        <f t="shared" si="28"/>
        <v>0.60565652835605444</v>
      </c>
      <c r="Q59" s="39">
        <f t="shared" si="11"/>
        <v>0.57836289260572959</v>
      </c>
      <c r="R59" s="39">
        <f t="shared" si="16"/>
        <v>2.6467253795599767E-3</v>
      </c>
      <c r="S59" s="39">
        <f t="shared" si="22"/>
        <v>2.7013008647901041E-4</v>
      </c>
      <c r="T59" s="39">
        <f t="shared" si="20"/>
        <v>1.6549047087914548E-4</v>
      </c>
      <c r="U59" s="39">
        <f t="shared" si="23"/>
        <v>2.4211289813406745E-2</v>
      </c>
      <c r="V59" s="12"/>
      <c r="W59" s="32">
        <f t="shared" si="17"/>
        <v>814023.33395970683</v>
      </c>
      <c r="X59" s="32">
        <f t="shared" si="2"/>
        <v>33895.805738769443</v>
      </c>
      <c r="Y59" s="32">
        <f t="shared" si="3"/>
        <v>847919.1396984763</v>
      </c>
      <c r="Z59" s="32">
        <f t="shared" si="4"/>
        <v>121492.88698068909</v>
      </c>
      <c r="AB59" s="32">
        <f t="shared" si="21"/>
        <v>9204.0058265233565</v>
      </c>
      <c r="AC59" s="32">
        <f t="shared" si="12"/>
        <v>-7337.4162526320288</v>
      </c>
      <c r="AD59" s="32">
        <f t="shared" si="18"/>
        <v>0</v>
      </c>
      <c r="AE59" s="59">
        <f t="shared" si="19"/>
        <v>0</v>
      </c>
      <c r="AF59" s="32">
        <f t="shared" si="24"/>
        <v>1071.1064918988413</v>
      </c>
      <c r="AG59" s="40">
        <f>IF(A59&gt;$D$6,"",SUM($AB$10:AE59)/($Y$10+Y59)*2/A59*12)</f>
        <v>5.6173279667124404E-2</v>
      </c>
      <c r="AH59" s="40">
        <f>IF(A59&gt;$D$6,"",SUM($AF$10:AF59)/($Y$10+Y59)*2/A59*12)</f>
        <v>-2.6471913114182923E-2</v>
      </c>
      <c r="AI59" s="32">
        <f t="shared" si="25"/>
        <v>20660.533505106523</v>
      </c>
      <c r="AQ59" s="32">
        <f>SUM(AB$10:AB59)</f>
        <v>605531.34323970531</v>
      </c>
      <c r="AR59" s="32">
        <f>SUM(AC$10:AC59)</f>
        <v>-482728.45575146622</v>
      </c>
      <c r="AS59" s="32">
        <f>SUM(AD$10:AD59)</f>
        <v>13860.000000000002</v>
      </c>
      <c r="AT59" s="32">
        <f>SUM(AE$10:AE59)</f>
        <v>121144.46812279598</v>
      </c>
      <c r="AU59" s="32">
        <f>SUM(AF$10:AF59)</f>
        <v>-121492.88698068909</v>
      </c>
      <c r="AW59" s="32">
        <f t="shared" si="13"/>
        <v>809708.04964802146</v>
      </c>
      <c r="AX59" s="32">
        <f t="shared" si="5"/>
        <v>3705.4155313839674</v>
      </c>
      <c r="AY59" s="32">
        <f t="shared" si="5"/>
        <v>378.18212107061458</v>
      </c>
      <c r="AZ59" s="32">
        <f t="shared" si="5"/>
        <v>231.68665923080368</v>
      </c>
      <c r="BA59" s="32">
        <f t="shared" si="5"/>
        <v>33895.805738769443</v>
      </c>
      <c r="BB59" s="32">
        <f t="shared" si="29"/>
        <v>1288.9941734766235</v>
      </c>
      <c r="BC59" s="32"/>
    </row>
    <row r="60" spans="1:55" x14ac:dyDescent="0.25">
      <c r="A60" s="29">
        <v>50</v>
      </c>
      <c r="B60" s="32">
        <f t="shared" si="7"/>
        <v>816666.66666666511</v>
      </c>
      <c r="C60" s="32">
        <f t="shared" si="26"/>
        <v>11666.666666666666</v>
      </c>
      <c r="D60" s="32">
        <f t="shared" si="27"/>
        <v>10347.26388888887</v>
      </c>
      <c r="E60" s="32"/>
      <c r="F60" s="32">
        <f t="shared" si="8"/>
        <v>0</v>
      </c>
      <c r="G60" s="32"/>
      <c r="H60" s="32"/>
      <c r="I60" s="32"/>
      <c r="J60" s="32"/>
      <c r="K60" s="32"/>
      <c r="L60" s="32">
        <f t="shared" si="9"/>
        <v>22013.930555555537</v>
      </c>
      <c r="M60" s="32">
        <f t="shared" si="10"/>
        <v>22013.930555555537</v>
      </c>
      <c r="N60" s="80">
        <v>45717</v>
      </c>
      <c r="O60" s="39">
        <f t="shared" si="0"/>
        <v>0.58333333333333226</v>
      </c>
      <c r="P60" s="39">
        <f t="shared" si="28"/>
        <v>0.59747503405216584</v>
      </c>
      <c r="Q60" s="39">
        <f t="shared" si="11"/>
        <v>0.57011028975628431</v>
      </c>
      <c r="R60" s="39">
        <f t="shared" si="16"/>
        <v>2.5943115159280032E-3</v>
      </c>
      <c r="S60" s="39">
        <f t="shared" si="22"/>
        <v>2.646725379559977E-4</v>
      </c>
      <c r="T60" s="39">
        <f t="shared" si="20"/>
        <v>1.6207805188740623E-4</v>
      </c>
      <c r="U60" s="39">
        <f t="shared" si="23"/>
        <v>2.4343682190110062E-2</v>
      </c>
      <c r="V60" s="12"/>
      <c r="W60" s="32">
        <f t="shared" si="17"/>
        <v>802383.89260687807</v>
      </c>
      <c r="X60" s="32">
        <f t="shared" si="2"/>
        <v>34081.15506615409</v>
      </c>
      <c r="Y60" s="32">
        <f t="shared" si="3"/>
        <v>836465.04767303215</v>
      </c>
      <c r="Z60" s="32">
        <f t="shared" si="4"/>
        <v>120419.39970592146</v>
      </c>
      <c r="AB60" s="32">
        <f t="shared" si="21"/>
        <v>9074.27460686636</v>
      </c>
      <c r="AC60" s="32">
        <f t="shared" si="12"/>
        <v>-7233.9947666479638</v>
      </c>
      <c r="AD60" s="32">
        <f t="shared" si="18"/>
        <v>0</v>
      </c>
      <c r="AE60" s="59">
        <f t="shared" si="19"/>
        <v>0</v>
      </c>
      <c r="AF60" s="32">
        <f t="shared" si="24"/>
        <v>1073.4872747676272</v>
      </c>
      <c r="AG60" s="40">
        <f>IF(A60&gt;$D$6,"",SUM($AB$10:AE60)/($Y$10+Y60)*2/A60*12)</f>
        <v>5.5726721571739316E-2</v>
      </c>
      <c r="AH60" s="40">
        <f>IF(A60&gt;$D$6,"",SUM($AF$10:AF60)/($Y$10+Y60)*2/A60*12)</f>
        <v>-2.5844943080591692E-2</v>
      </c>
      <c r="AI60" s="32">
        <f t="shared" si="25"/>
        <v>20528.366632310506</v>
      </c>
      <c r="AQ60" s="32">
        <f>SUM(AB$10:AB60)</f>
        <v>614605.61784657172</v>
      </c>
      <c r="AR60" s="32">
        <f>SUM(AC$10:AC60)</f>
        <v>-489962.4505181142</v>
      </c>
      <c r="AS60" s="32">
        <f>SUM(AD$10:AD60)</f>
        <v>13860.000000000002</v>
      </c>
      <c r="AT60" s="32">
        <f>SUM(AE$10:AE60)</f>
        <v>121144.46812279598</v>
      </c>
      <c r="AU60" s="32">
        <f>SUM(AF$10:AF60)</f>
        <v>-120419.39970592146</v>
      </c>
      <c r="AW60" s="32">
        <f t="shared" si="13"/>
        <v>798154.40565879806</v>
      </c>
      <c r="AX60" s="32">
        <f t="shared" si="5"/>
        <v>3632.0361222992046</v>
      </c>
      <c r="AY60" s="32">
        <f t="shared" si="5"/>
        <v>370.54155313839681</v>
      </c>
      <c r="AZ60" s="32">
        <f t="shared" si="5"/>
        <v>226.90927264236871</v>
      </c>
      <c r="BA60" s="32">
        <f t="shared" si="5"/>
        <v>34081.15506615409</v>
      </c>
      <c r="BB60" s="32">
        <f t="shared" si="29"/>
        <v>1272.9892820225105</v>
      </c>
      <c r="BC60" s="32"/>
    </row>
    <row r="61" spans="1:55" x14ac:dyDescent="0.25">
      <c r="A61" s="29">
        <v>51</v>
      </c>
      <c r="B61" s="32">
        <f t="shared" si="7"/>
        <v>804999.99999999849</v>
      </c>
      <c r="C61" s="32">
        <f t="shared" si="26"/>
        <v>11666.666666666666</v>
      </c>
      <c r="D61" s="32">
        <f t="shared" si="27"/>
        <v>10201.527777777759</v>
      </c>
      <c r="E61" s="32"/>
      <c r="F61" s="32">
        <f t="shared" si="8"/>
        <v>0</v>
      </c>
      <c r="G61" s="32"/>
      <c r="H61" s="32"/>
      <c r="I61" s="32"/>
      <c r="J61" s="32"/>
      <c r="K61" s="32"/>
      <c r="L61" s="32">
        <f t="shared" si="9"/>
        <v>21868.194444444423</v>
      </c>
      <c r="M61" s="32">
        <f t="shared" si="10"/>
        <v>21868.194444444423</v>
      </c>
      <c r="N61" s="80">
        <v>45748</v>
      </c>
      <c r="O61" s="39">
        <f t="shared" si="0"/>
        <v>0.57499999999999896</v>
      </c>
      <c r="P61" s="39">
        <f t="shared" si="28"/>
        <v>0.58929527041293461</v>
      </c>
      <c r="Q61" s="39">
        <f t="shared" si="11"/>
        <v>0.56185975776906838</v>
      </c>
      <c r="R61" s="39">
        <f t="shared" si="16"/>
        <v>2.5439333378798165E-3</v>
      </c>
      <c r="S61" s="39">
        <f t="shared" si="22"/>
        <v>2.5943115159280034E-4</v>
      </c>
      <c r="T61" s="39">
        <f t="shared" si="20"/>
        <v>1.5880352277359861E-4</v>
      </c>
      <c r="U61" s="39">
        <f t="shared" si="23"/>
        <v>2.4473344631619987E-2</v>
      </c>
      <c r="V61" s="12"/>
      <c r="W61" s="32">
        <f t="shared" si="17"/>
        <v>790750.69609384052</v>
      </c>
      <c r="X61" s="32">
        <f t="shared" si="2"/>
        <v>34262.682484267978</v>
      </c>
      <c r="Y61" s="32">
        <f t="shared" si="3"/>
        <v>825013.3785781085</v>
      </c>
      <c r="Z61" s="32">
        <f t="shared" si="4"/>
        <v>119343.62288572996</v>
      </c>
      <c r="AB61" s="32">
        <f t="shared" si="21"/>
        <v>8944.6035525224906</v>
      </c>
      <c r="AC61" s="32">
        <f t="shared" si="12"/>
        <v>-7130.6212443391441</v>
      </c>
      <c r="AD61" s="32">
        <f t="shared" si="18"/>
        <v>0</v>
      </c>
      <c r="AE61" s="59">
        <f t="shared" si="19"/>
        <v>0</v>
      </c>
      <c r="AF61" s="32">
        <f t="shared" si="24"/>
        <v>1075.7768201915023</v>
      </c>
      <c r="AG61" s="40">
        <f>IF(A61&gt;$D$6,"",SUM($AB$10:AE61)/($Y$10+Y61)*2/A61*12)</f>
        <v>5.5298886057569503E-2</v>
      </c>
      <c r="AH61" s="40">
        <f>IF(A61&gt;$D$6,"",SUM($AF$10:AF61)/($Y$10+Y61)*2/A61*12)</f>
        <v>-2.5241063909149337E-2</v>
      </c>
      <c r="AI61" s="32">
        <f t="shared" si="25"/>
        <v>20396.272647446141</v>
      </c>
      <c r="AQ61" s="32">
        <f>SUM(AB$10:AB61)</f>
        <v>623550.22139909421</v>
      </c>
      <c r="AR61" s="32">
        <f>SUM(AC$10:AC61)</f>
        <v>-497093.07176245336</v>
      </c>
      <c r="AS61" s="32">
        <f>SUM(AD$10:AD61)</f>
        <v>13860.000000000002</v>
      </c>
      <c r="AT61" s="32">
        <f>SUM(AE$10:AE61)</f>
        <v>121144.46812279598</v>
      </c>
      <c r="AU61" s="32">
        <f>SUM(AF$10:AF61)</f>
        <v>-119343.62288572996</v>
      </c>
      <c r="AW61" s="32">
        <f t="shared" si="13"/>
        <v>786603.66087669577</v>
      </c>
      <c r="AX61" s="32">
        <f t="shared" si="5"/>
        <v>3561.506673031743</v>
      </c>
      <c r="AY61" s="32">
        <f t="shared" si="5"/>
        <v>363.20361222992045</v>
      </c>
      <c r="AZ61" s="32">
        <f t="shared" si="5"/>
        <v>222.32493188303806</v>
      </c>
      <c r="BA61" s="32">
        <f t="shared" si="5"/>
        <v>34262.682484267978</v>
      </c>
      <c r="BB61" s="32">
        <f t="shared" si="29"/>
        <v>1256.9242252552685</v>
      </c>
      <c r="BC61" s="32"/>
    </row>
    <row r="62" spans="1:55" x14ac:dyDescent="0.25">
      <c r="A62" s="29">
        <v>52</v>
      </c>
      <c r="B62" s="32">
        <f t="shared" si="7"/>
        <v>793333.33333333186</v>
      </c>
      <c r="C62" s="32">
        <f t="shared" si="26"/>
        <v>11666.666666666666</v>
      </c>
      <c r="D62" s="32">
        <f t="shared" si="27"/>
        <v>10055.791666666648</v>
      </c>
      <c r="E62" s="32"/>
      <c r="F62" s="32">
        <f t="shared" si="8"/>
        <v>0</v>
      </c>
      <c r="G62" s="32"/>
      <c r="H62" s="32"/>
      <c r="I62" s="32"/>
      <c r="J62" s="32"/>
      <c r="K62" s="32"/>
      <c r="L62" s="32">
        <f t="shared" si="9"/>
        <v>21722.458333333314</v>
      </c>
      <c r="M62" s="32">
        <f t="shared" si="10"/>
        <v>21722.458333333314</v>
      </c>
      <c r="N62" s="80">
        <v>45778</v>
      </c>
      <c r="O62" s="39">
        <f t="shared" si="0"/>
        <v>0.56666666666666565</v>
      </c>
      <c r="P62" s="39">
        <f t="shared" si="28"/>
        <v>0.58111722938484245</v>
      </c>
      <c r="Q62" s="39">
        <f t="shared" si="11"/>
        <v>0.5536113154042257</v>
      </c>
      <c r="R62" s="39">
        <f t="shared" si="16"/>
        <v>2.4954745060342914E-3</v>
      </c>
      <c r="S62" s="39">
        <f t="shared" si="22"/>
        <v>2.5439333378798169E-4</v>
      </c>
      <c r="T62" s="39">
        <f t="shared" si="20"/>
        <v>1.5565869095568018E-4</v>
      </c>
      <c r="U62" s="39">
        <f t="shared" si="23"/>
        <v>2.4600387449838865E-2</v>
      </c>
      <c r="V62" s="12"/>
      <c r="W62" s="32">
        <f t="shared" si="17"/>
        <v>779123.57870900503</v>
      </c>
      <c r="X62" s="32">
        <f t="shared" si="2"/>
        <v>34440.54242977441</v>
      </c>
      <c r="Y62" s="32">
        <f t="shared" si="3"/>
        <v>813564.12113877945</v>
      </c>
      <c r="Z62" s="32">
        <f t="shared" si="4"/>
        <v>118265.64318947267</v>
      </c>
      <c r="AB62" s="32">
        <f t="shared" si="21"/>
        <v>8814.9913648572947</v>
      </c>
      <c r="AC62" s="32">
        <f t="shared" si="12"/>
        <v>-7027.2946504366037</v>
      </c>
      <c r="AD62" s="32">
        <f t="shared" si="18"/>
        <v>0</v>
      </c>
      <c r="AE62" s="59">
        <f t="shared" si="19"/>
        <v>0</v>
      </c>
      <c r="AF62" s="32">
        <f t="shared" si="24"/>
        <v>1077.9796962572873</v>
      </c>
      <c r="AG62" s="40">
        <f>IF(A62&gt;$D$6,"",SUM($AB$10:AE62)/($Y$10+Y62)*2/A62*12)</f>
        <v>5.4888712029183412E-2</v>
      </c>
      <c r="AH62" s="40">
        <f>IF(A62&gt;$D$6,"",SUM($AF$10:AF62)/($Y$10+Y62)*2/A62*12)</f>
        <v>-2.4658939169308884E-2</v>
      </c>
      <c r="AI62" s="32">
        <f t="shared" si="25"/>
        <v>20264.248804186351</v>
      </c>
      <c r="AQ62" s="32">
        <f>SUM(AB$10:AB62)</f>
        <v>632365.21276395151</v>
      </c>
      <c r="AR62" s="32">
        <f>SUM(AC$10:AC62)</f>
        <v>-504120.36641288997</v>
      </c>
      <c r="AS62" s="32">
        <f>SUM(AD$10:AD62)</f>
        <v>13860.000000000002</v>
      </c>
      <c r="AT62" s="32">
        <f>SUM(AE$10:AE62)</f>
        <v>121144.46812279598</v>
      </c>
      <c r="AU62" s="32">
        <f>SUM(AF$10:AF62)</f>
        <v>-118265.64318947267</v>
      </c>
      <c r="AW62" s="32">
        <f t="shared" si="13"/>
        <v>775055.84156591597</v>
      </c>
      <c r="AX62" s="32">
        <f t="shared" si="5"/>
        <v>3493.6643084480079</v>
      </c>
      <c r="AY62" s="32">
        <f t="shared" si="5"/>
        <v>356.15066730317437</v>
      </c>
      <c r="AZ62" s="32">
        <f t="shared" si="5"/>
        <v>217.92216733795226</v>
      </c>
      <c r="BA62" s="32">
        <f t="shared" si="5"/>
        <v>34440.54242977441</v>
      </c>
      <c r="BB62" s="32">
        <f t="shared" si="29"/>
        <v>1240.8003018093532</v>
      </c>
      <c r="BC62" s="32"/>
    </row>
    <row r="63" spans="1:55" x14ac:dyDescent="0.25">
      <c r="A63" s="29">
        <v>53</v>
      </c>
      <c r="B63" s="32">
        <f t="shared" si="7"/>
        <v>781666.66666666523</v>
      </c>
      <c r="C63" s="32">
        <f t="shared" si="26"/>
        <v>11666.666666666666</v>
      </c>
      <c r="D63" s="32">
        <f t="shared" si="27"/>
        <v>9910.0555555555384</v>
      </c>
      <c r="E63" s="32"/>
      <c r="F63" s="32">
        <f t="shared" si="8"/>
        <v>0</v>
      </c>
      <c r="G63" s="32"/>
      <c r="H63" s="32"/>
      <c r="I63" s="32"/>
      <c r="J63" s="32"/>
      <c r="K63" s="32"/>
      <c r="L63" s="32">
        <f t="shared" si="9"/>
        <v>21576.722222222204</v>
      </c>
      <c r="M63" s="32">
        <f t="shared" si="10"/>
        <v>21576.722222222204</v>
      </c>
      <c r="N63" s="80">
        <v>45809</v>
      </c>
      <c r="O63" s="39">
        <f t="shared" si="0"/>
        <v>0.55833333333333235</v>
      </c>
      <c r="P63" s="39">
        <f t="shared" si="28"/>
        <v>0.57294090392114594</v>
      </c>
      <c r="Q63" s="39">
        <f t="shared" si="11"/>
        <v>0.54536497868706701</v>
      </c>
      <c r="R63" s="39">
        <f t="shared" si="16"/>
        <v>2.4488273805992372E-3</v>
      </c>
      <c r="S63" s="39">
        <f t="shared" si="22"/>
        <v>2.4954745060342916E-4</v>
      </c>
      <c r="T63" s="39">
        <f t="shared" si="20"/>
        <v>1.52636000272789E-4</v>
      </c>
      <c r="U63" s="39">
        <f t="shared" si="23"/>
        <v>2.472491440260341E-2</v>
      </c>
      <c r="V63" s="12"/>
      <c r="W63" s="32">
        <f t="shared" si="17"/>
        <v>767502.38532595953</v>
      </c>
      <c r="X63" s="32">
        <f t="shared" si="2"/>
        <v>34614.880163644775</v>
      </c>
      <c r="Y63" s="32">
        <f t="shared" si="3"/>
        <v>802117.26548960432</v>
      </c>
      <c r="Z63" s="32">
        <f t="shared" si="4"/>
        <v>117185.54302469824</v>
      </c>
      <c r="AB63" s="32">
        <f t="shared" si="21"/>
        <v>8685.4368203834256</v>
      </c>
      <c r="AC63" s="32">
        <f t="shared" si="12"/>
        <v>-6924.0140095785137</v>
      </c>
      <c r="AD63" s="32">
        <f t="shared" si="18"/>
        <v>0</v>
      </c>
      <c r="AE63" s="59">
        <f t="shared" si="19"/>
        <v>0</v>
      </c>
      <c r="AF63" s="32">
        <f t="shared" si="24"/>
        <v>1080.100164774427</v>
      </c>
      <c r="AG63" s="40">
        <f>IF(A63&gt;$D$6,"",SUM($AB$10:AE63)/($Y$10+Y63)*2/A63*12)</f>
        <v>5.4495218782074521E-2</v>
      </c>
      <c r="AH63" s="40">
        <f>IF(A63&gt;$D$6,"",SUM($AF$10:AF63)/($Y$10+Y63)*2/A63*12)</f>
        <v>-2.4097332321925995E-2</v>
      </c>
      <c r="AI63" s="32">
        <f t="shared" si="25"/>
        <v>20132.292469558546</v>
      </c>
      <c r="AQ63" s="32">
        <f>SUM(AB$10:AB63)</f>
        <v>641050.64958433493</v>
      </c>
      <c r="AR63" s="32">
        <f>SUM(AC$10:AC63)</f>
        <v>-511044.38042246847</v>
      </c>
      <c r="AS63" s="32">
        <f>SUM(AD$10:AD63)</f>
        <v>13860.000000000002</v>
      </c>
      <c r="AT63" s="32">
        <f>SUM(AE$10:AE63)</f>
        <v>121144.46812279598</v>
      </c>
      <c r="AU63" s="32">
        <f>SUM(AF$10:AF63)</f>
        <v>-117185.54302469824</v>
      </c>
      <c r="AW63" s="32">
        <f t="shared" si="13"/>
        <v>763510.97016189387</v>
      </c>
      <c r="AX63" s="32">
        <f t="shared" si="5"/>
        <v>3428.3583328389323</v>
      </c>
      <c r="AY63" s="32">
        <f t="shared" si="5"/>
        <v>349.36643084480085</v>
      </c>
      <c r="AZ63" s="32">
        <f t="shared" si="5"/>
        <v>213.6904003819046</v>
      </c>
      <c r="BA63" s="32">
        <f t="shared" si="5"/>
        <v>34614.880163644775</v>
      </c>
      <c r="BB63" s="32">
        <f t="shared" si="29"/>
        <v>1224.6187351721128</v>
      </c>
      <c r="BC63" s="32"/>
    </row>
    <row r="64" spans="1:55" x14ac:dyDescent="0.25">
      <c r="A64" s="29">
        <v>54</v>
      </c>
      <c r="B64" s="32">
        <f t="shared" si="7"/>
        <v>769999.9999999986</v>
      </c>
      <c r="C64" s="32">
        <f t="shared" si="26"/>
        <v>11666.666666666666</v>
      </c>
      <c r="D64" s="32">
        <f t="shared" si="27"/>
        <v>9764.3194444444271</v>
      </c>
      <c r="E64" s="32"/>
      <c r="F64" s="32">
        <f t="shared" si="8"/>
        <v>0</v>
      </c>
      <c r="G64" s="32"/>
      <c r="H64" s="32"/>
      <c r="I64" s="32"/>
      <c r="J64" s="32"/>
      <c r="K64" s="32"/>
      <c r="L64" s="32">
        <f t="shared" si="9"/>
        <v>21430.986111111095</v>
      </c>
      <c r="M64" s="32">
        <f t="shared" si="10"/>
        <v>21430.986111111095</v>
      </c>
      <c r="N64" s="80">
        <v>45839</v>
      </c>
      <c r="O64" s="39">
        <f t="shared" si="0"/>
        <v>0.54999999999999905</v>
      </c>
      <c r="P64" s="39">
        <f t="shared" si="28"/>
        <v>0.56476628795831163</v>
      </c>
      <c r="Q64" s="39">
        <f t="shared" si="11"/>
        <v>0.53712076132396647</v>
      </c>
      <c r="R64" s="39">
        <f t="shared" si="16"/>
        <v>2.403892223101532E-3</v>
      </c>
      <c r="S64" s="39">
        <f t="shared" si="22"/>
        <v>2.4488273805992376E-4</v>
      </c>
      <c r="T64" s="39">
        <f t="shared" si="20"/>
        <v>1.4972847036205748E-4</v>
      </c>
      <c r="U64" s="39">
        <f t="shared" si="23"/>
        <v>2.4847023202821641E-2</v>
      </c>
      <c r="V64" s="12"/>
      <c r="W64" s="32">
        <f t="shared" si="17"/>
        <v>755886.970657686</v>
      </c>
      <c r="X64" s="32">
        <f t="shared" si="2"/>
        <v>34785.832483950297</v>
      </c>
      <c r="Y64" s="32">
        <f t="shared" si="3"/>
        <v>790672.80314163631</v>
      </c>
      <c r="Z64" s="32">
        <f t="shared" si="4"/>
        <v>116103.40081943928</v>
      </c>
      <c r="AB64" s="32">
        <f t="shared" si="21"/>
        <v>8555.9387664574515</v>
      </c>
      <c r="AC64" s="32">
        <f t="shared" si="12"/>
        <v>-6820.7784028796887</v>
      </c>
      <c r="AD64" s="32">
        <f t="shared" si="18"/>
        <v>0</v>
      </c>
      <c r="AE64" s="59">
        <f t="shared" si="19"/>
        <v>0</v>
      </c>
      <c r="AF64" s="32">
        <f t="shared" si="24"/>
        <v>1082.1422052589623</v>
      </c>
      <c r="AG64" s="40">
        <f>IF(A64&gt;$D$6,"",SUM($AB$10:AE64)/($Y$10+Y64)*2/A64*12)</f>
        <v>5.4117498568517081E-2</v>
      </c>
      <c r="AH64" s="40">
        <f>IF(A64&gt;$D$6,"",SUM($AF$10:AF64)/($Y$10+Y64)*2/A64*12)</f>
        <v>-2.3555097503061527E-2</v>
      </c>
      <c r="AI64" s="32">
        <f t="shared" si="25"/>
        <v>20000.401114425469</v>
      </c>
      <c r="AQ64" s="32">
        <f>SUM(AB$10:AB64)</f>
        <v>649606.58835079242</v>
      </c>
      <c r="AR64" s="32">
        <f>SUM(AC$10:AC64)</f>
        <v>-517865.15882534813</v>
      </c>
      <c r="AS64" s="32">
        <f>SUM(AD$10:AD64)</f>
        <v>13860.000000000002</v>
      </c>
      <c r="AT64" s="32">
        <f>SUM(AE$10:AE64)</f>
        <v>121144.46812279598</v>
      </c>
      <c r="AU64" s="32">
        <f>SUM(AF$10:AF64)</f>
        <v>-116103.40081943928</v>
      </c>
      <c r="AW64" s="32">
        <f t="shared" si="13"/>
        <v>751969.06585355301</v>
      </c>
      <c r="AX64" s="32">
        <f t="shared" si="5"/>
        <v>3365.4491123421449</v>
      </c>
      <c r="AY64" s="32">
        <f t="shared" si="5"/>
        <v>342.83583328389324</v>
      </c>
      <c r="AZ64" s="32">
        <f t="shared" si="5"/>
        <v>209.61985850688046</v>
      </c>
      <c r="BA64" s="32">
        <f t="shared" si="5"/>
        <v>34785.832483950297</v>
      </c>
      <c r="BB64" s="32">
        <f t="shared" si="29"/>
        <v>1208.3806779869756</v>
      </c>
      <c r="BC64" s="32"/>
    </row>
    <row r="65" spans="1:55" x14ac:dyDescent="0.25">
      <c r="A65" s="29">
        <v>55</v>
      </c>
      <c r="B65" s="32">
        <f t="shared" si="7"/>
        <v>758333.33333333198</v>
      </c>
      <c r="C65" s="32">
        <f t="shared" si="26"/>
        <v>11666.666666666666</v>
      </c>
      <c r="D65" s="32">
        <f t="shared" si="27"/>
        <v>9618.5833333333157</v>
      </c>
      <c r="E65" s="32"/>
      <c r="F65" s="32">
        <f t="shared" si="8"/>
        <v>0</v>
      </c>
      <c r="G65" s="32"/>
      <c r="H65" s="32"/>
      <c r="I65" s="32"/>
      <c r="J65" s="32"/>
      <c r="K65" s="32"/>
      <c r="L65" s="32">
        <f t="shared" si="9"/>
        <v>21285.249999999982</v>
      </c>
      <c r="M65" s="32">
        <f t="shared" si="10"/>
        <v>21285.249999999982</v>
      </c>
      <c r="N65" s="80">
        <v>45870</v>
      </c>
      <c r="O65" s="39">
        <f t="shared" si="0"/>
        <v>0.54166666666666574</v>
      </c>
      <c r="P65" s="39">
        <f t="shared" si="28"/>
        <v>0.5565933763959775</v>
      </c>
      <c r="Q65" s="39">
        <f t="shared" si="11"/>
        <v>0.52887867506728414</v>
      </c>
      <c r="R65" s="39">
        <f t="shared" si="16"/>
        <v>2.3605764844360048E-3</v>
      </c>
      <c r="S65" s="39">
        <f t="shared" si="22"/>
        <v>2.4038922231015323E-4</v>
      </c>
      <c r="T65" s="39">
        <f t="shared" si="20"/>
        <v>1.4692964283595424E-4</v>
      </c>
      <c r="U65" s="39">
        <f t="shared" si="23"/>
        <v>2.4966805979111287E-2</v>
      </c>
      <c r="V65" s="12"/>
      <c r="W65" s="32">
        <f t="shared" si="17"/>
        <v>744277.19858361268</v>
      </c>
      <c r="X65" s="32">
        <f t="shared" si="2"/>
        <v>34953.528370755805</v>
      </c>
      <c r="Y65" s="32">
        <f t="shared" si="3"/>
        <v>779230.72695436853</v>
      </c>
      <c r="Z65" s="32">
        <f t="shared" si="4"/>
        <v>115019.29128271875</v>
      </c>
      <c r="AB65" s="32">
        <f t="shared" si="21"/>
        <v>8426.4961173414431</v>
      </c>
      <c r="AC65" s="32">
        <f t="shared" si="12"/>
        <v>-6717.586964791878</v>
      </c>
      <c r="AD65" s="32">
        <f t="shared" si="18"/>
        <v>0</v>
      </c>
      <c r="AE65" s="59">
        <f t="shared" si="19"/>
        <v>0</v>
      </c>
      <c r="AF65" s="32">
        <f t="shared" si="24"/>
        <v>1084.1095367205271</v>
      </c>
      <c r="AG65" s="40">
        <f>IF(A65&gt;$D$6,"",SUM($AB$10:AE65)/($Y$10+Y65)*2/A65*12)</f>
        <v>5.3754709974472126E-2</v>
      </c>
      <c r="AH65" s="40">
        <f>IF(A65&gt;$D$6,"",SUM($AF$10:AF65)/($Y$10+Y65)*2/A65*12)</f>
        <v>-2.3031171309813494E-2</v>
      </c>
      <c r="AI65" s="32">
        <f t="shared" si="25"/>
        <v>19868.572304609224</v>
      </c>
      <c r="AQ65" s="32">
        <f>SUM(AB$10:AB65)</f>
        <v>658033.08446813386</v>
      </c>
      <c r="AR65" s="32">
        <f>SUM(AC$10:AC65)</f>
        <v>-524582.74579014</v>
      </c>
      <c r="AS65" s="32">
        <f>SUM(AD$10:AD65)</f>
        <v>13860.000000000002</v>
      </c>
      <c r="AT65" s="32">
        <f>SUM(AE$10:AE65)</f>
        <v>121144.46812279598</v>
      </c>
      <c r="AU65" s="32">
        <f>SUM(AF$10:AF65)</f>
        <v>-115019.29128271875</v>
      </c>
      <c r="AW65" s="32">
        <f t="shared" si="13"/>
        <v>740430.14509419783</v>
      </c>
      <c r="AX65" s="32">
        <f t="shared" si="5"/>
        <v>3304.8070782104069</v>
      </c>
      <c r="AY65" s="32">
        <f t="shared" si="5"/>
        <v>336.54491123421451</v>
      </c>
      <c r="AZ65" s="32">
        <f t="shared" si="5"/>
        <v>205.70149997033593</v>
      </c>
      <c r="BA65" s="32">
        <f t="shared" si="5"/>
        <v>34953.528370755805</v>
      </c>
      <c r="BB65" s="32">
        <f t="shared" si="29"/>
        <v>1192.0872159918727</v>
      </c>
      <c r="BC65" s="32"/>
    </row>
    <row r="66" spans="1:55" x14ac:dyDescent="0.25">
      <c r="A66" s="29">
        <v>56</v>
      </c>
      <c r="B66" s="32">
        <f t="shared" si="7"/>
        <v>746666.66666666535</v>
      </c>
      <c r="C66" s="32">
        <f t="shared" si="26"/>
        <v>11666.666666666666</v>
      </c>
      <c r="D66" s="32">
        <f t="shared" si="27"/>
        <v>9472.8472222222063</v>
      </c>
      <c r="E66" s="32"/>
      <c r="F66" s="32">
        <f t="shared" si="8"/>
        <v>0</v>
      </c>
      <c r="G66" s="32"/>
      <c r="H66" s="32"/>
      <c r="I66" s="32"/>
      <c r="J66" s="32"/>
      <c r="K66" s="32"/>
      <c r="L66" s="32">
        <f t="shared" si="9"/>
        <v>21139.513888888872</v>
      </c>
      <c r="M66" s="32">
        <f t="shared" si="10"/>
        <v>21139.513888888872</v>
      </c>
      <c r="N66" s="80">
        <v>45901</v>
      </c>
      <c r="O66" s="39">
        <f t="shared" si="0"/>
        <v>0.53333333333333244</v>
      </c>
      <c r="P66" s="39">
        <f t="shared" si="28"/>
        <v>0.54842216508027342</v>
      </c>
      <c r="Q66" s="39">
        <f t="shared" si="11"/>
        <v>0.52063873003652983</v>
      </c>
      <c r="R66" s="39">
        <f t="shared" si="16"/>
        <v>2.3187941685338825E-3</v>
      </c>
      <c r="S66" s="39">
        <f t="shared" si="22"/>
        <v>2.3605764844360048E-4</v>
      </c>
      <c r="T66" s="39">
        <f t="shared" si="20"/>
        <v>1.4423353338609193E-4</v>
      </c>
      <c r="U66" s="39">
        <f t="shared" si="23"/>
        <v>2.508434969338005E-2</v>
      </c>
      <c r="V66" s="12"/>
      <c r="W66" s="32">
        <f t="shared" si="17"/>
        <v>732672.9415416508</v>
      </c>
      <c r="X66" s="32">
        <f t="shared" si="2"/>
        <v>35118.089570732067</v>
      </c>
      <c r="Y66" s="32">
        <f t="shared" si="3"/>
        <v>767791.03111238289</v>
      </c>
      <c r="Z66" s="32">
        <f t="shared" si="4"/>
        <v>113933.28564524744</v>
      </c>
      <c r="AB66" s="32">
        <f t="shared" si="21"/>
        <v>8297.1078505983587</v>
      </c>
      <c r="AC66" s="32">
        <f t="shared" si="12"/>
        <v>-6614.4388802301801</v>
      </c>
      <c r="AD66" s="32">
        <f t="shared" si="18"/>
        <v>0</v>
      </c>
      <c r="AE66" s="59">
        <f t="shared" si="19"/>
        <v>0</v>
      </c>
      <c r="AF66" s="32">
        <f t="shared" si="24"/>
        <v>1086.0056374713167</v>
      </c>
      <c r="AG66" s="40">
        <f>IF(A66&gt;$D$6,"",SUM($AB$10:AE66)/($Y$10+Y66)*2/A66*12)</f>
        <v>5.3406072006173422E-2</v>
      </c>
      <c r="AH66" s="40">
        <f>IF(A66&gt;$D$6,"",SUM($AF$10:AF66)/($Y$10+Y66)*2/A66*12)</f>
        <v>-2.2524565463196138E-2</v>
      </c>
      <c r="AI66" s="32">
        <f t="shared" si="25"/>
        <v>19736.803692583999</v>
      </c>
      <c r="AQ66" s="32">
        <f>SUM(AB$10:AB66)</f>
        <v>666330.19231873227</v>
      </c>
      <c r="AR66" s="32">
        <f>SUM(AC$10:AC66)</f>
        <v>-531197.18467037019</v>
      </c>
      <c r="AS66" s="32">
        <f>SUM(AD$10:AD66)</f>
        <v>13860.000000000002</v>
      </c>
      <c r="AT66" s="32">
        <f>SUM(AE$10:AE66)</f>
        <v>121144.46812279598</v>
      </c>
      <c r="AU66" s="32">
        <f>SUM(AF$10:AF66)</f>
        <v>-113933.28564524744</v>
      </c>
      <c r="AW66" s="32">
        <f t="shared" si="13"/>
        <v>728894.22205114178</v>
      </c>
      <c r="AX66" s="32">
        <f t="shared" si="5"/>
        <v>3246.3118359474356</v>
      </c>
      <c r="AY66" s="32">
        <f t="shared" si="5"/>
        <v>330.48070782104065</v>
      </c>
      <c r="AZ66" s="32">
        <f t="shared" si="5"/>
        <v>201.92694674052871</v>
      </c>
      <c r="BA66" s="32">
        <f t="shared" si="5"/>
        <v>35118.089570732067</v>
      </c>
      <c r="BB66" s="32">
        <f t="shared" si="29"/>
        <v>1175.7393716238475</v>
      </c>
      <c r="BC66" s="32"/>
    </row>
    <row r="67" spans="1:55" x14ac:dyDescent="0.25">
      <c r="A67" s="29">
        <v>57</v>
      </c>
      <c r="B67" s="32">
        <f t="shared" si="7"/>
        <v>734999.99999999872</v>
      </c>
      <c r="C67" s="32">
        <f t="shared" si="26"/>
        <v>11666.666666666666</v>
      </c>
      <c r="D67" s="32">
        <f t="shared" si="27"/>
        <v>9327.1111111110949</v>
      </c>
      <c r="E67" s="32"/>
      <c r="F67" s="32">
        <f t="shared" si="8"/>
        <v>0</v>
      </c>
      <c r="G67" s="32"/>
      <c r="H67" s="32"/>
      <c r="I67" s="32"/>
      <c r="J67" s="32"/>
      <c r="K67" s="32"/>
      <c r="L67" s="32">
        <f t="shared" si="9"/>
        <v>20993.777777777759</v>
      </c>
      <c r="M67" s="32">
        <f t="shared" si="10"/>
        <v>20993.777777777759</v>
      </c>
      <c r="N67" s="80">
        <v>45931</v>
      </c>
      <c r="O67" s="39">
        <f t="shared" si="0"/>
        <v>0.52499999999999913</v>
      </c>
      <c r="P67" s="39">
        <f t="shared" si="28"/>
        <v>0.54025265079036311</v>
      </c>
      <c r="Q67" s="39">
        <f t="shared" si="11"/>
        <v>0.5124009350019112</v>
      </c>
      <c r="R67" s="39">
        <f t="shared" si="16"/>
        <v>2.2784652624434614E-3</v>
      </c>
      <c r="S67" s="39">
        <f t="shared" si="22"/>
        <v>2.3187941685338828E-4</v>
      </c>
      <c r="T67" s="39">
        <f t="shared" si="20"/>
        <v>1.4163458906616029E-4</v>
      </c>
      <c r="U67" s="39">
        <f t="shared" si="23"/>
        <v>2.5199736520088924E-2</v>
      </c>
      <c r="V67" s="12"/>
      <c r="W67" s="32">
        <f t="shared" si="17"/>
        <v>721074.07997838396</v>
      </c>
      <c r="X67" s="32">
        <f t="shared" si="2"/>
        <v>35279.631128124493</v>
      </c>
      <c r="Y67" s="32">
        <f t="shared" si="3"/>
        <v>756353.7111065085</v>
      </c>
      <c r="Z67" s="32">
        <f t="shared" si="4"/>
        <v>112845.45188209553</v>
      </c>
      <c r="AB67" s="32">
        <f t="shared" si="21"/>
        <v>8167.7730037936335</v>
      </c>
      <c r="AC67" s="32">
        <f t="shared" si="12"/>
        <v>-6511.3333819435575</v>
      </c>
      <c r="AD67" s="32">
        <f t="shared" si="18"/>
        <v>0</v>
      </c>
      <c r="AE67" s="59">
        <f t="shared" si="19"/>
        <v>0</v>
      </c>
      <c r="AF67" s="32">
        <f t="shared" si="24"/>
        <v>1087.8337631519098</v>
      </c>
      <c r="AG67" s="40">
        <f>IF(A67&gt;$D$6,"",SUM($AB$10:AE67)/($Y$10+Y67)*2/A67*12)</f>
        <v>5.3070858799249804E-2</v>
      </c>
      <c r="AH67" s="40">
        <f>IF(A67&gt;$D$6,"",SUM($AF$10:AF67)/($Y$10+Y67)*2/A67*12)</f>
        <v>-2.203436024059828E-2</v>
      </c>
      <c r="AI67" s="32">
        <f t="shared" si="25"/>
        <v>19605.093009668017</v>
      </c>
      <c r="AQ67" s="32">
        <f>SUM(AB$10:AB67)</f>
        <v>674497.96532252594</v>
      </c>
      <c r="AR67" s="32">
        <f>SUM(AC$10:AC67)</f>
        <v>-537708.51805231371</v>
      </c>
      <c r="AS67" s="32">
        <f>SUM(AD$10:AD67)</f>
        <v>13860.000000000002</v>
      </c>
      <c r="AT67" s="32">
        <f>SUM(AE$10:AE67)</f>
        <v>121144.46812279598</v>
      </c>
      <c r="AU67" s="32">
        <f>SUM(AF$10:AF67)</f>
        <v>-112845.45188209553</v>
      </c>
      <c r="AW67" s="32">
        <f t="shared" si="13"/>
        <v>717361.3090026757</v>
      </c>
      <c r="AX67" s="32">
        <f t="shared" si="5"/>
        <v>3189.8513674208461</v>
      </c>
      <c r="AY67" s="32">
        <f t="shared" si="5"/>
        <v>324.63118359474362</v>
      </c>
      <c r="AZ67" s="32">
        <f t="shared" si="5"/>
        <v>198.2884246926244</v>
      </c>
      <c r="BA67" s="32">
        <f t="shared" si="5"/>
        <v>35279.631128124493</v>
      </c>
      <c r="BB67" s="32">
        <f t="shared" si="29"/>
        <v>1159.3381073174614</v>
      </c>
      <c r="BC67" s="32"/>
    </row>
    <row r="68" spans="1:55" x14ac:dyDescent="0.25">
      <c r="A68" s="29">
        <v>58</v>
      </c>
      <c r="B68" s="32">
        <f t="shared" si="7"/>
        <v>723333.33333333209</v>
      </c>
      <c r="C68" s="32">
        <f t="shared" si="26"/>
        <v>11666.666666666666</v>
      </c>
      <c r="D68" s="32">
        <f t="shared" si="27"/>
        <v>9181.3749999999836</v>
      </c>
      <c r="E68" s="32"/>
      <c r="F68" s="32">
        <f t="shared" si="8"/>
        <v>0</v>
      </c>
      <c r="G68" s="32"/>
      <c r="H68" s="32"/>
      <c r="I68" s="32"/>
      <c r="J68" s="32"/>
      <c r="K68" s="32"/>
      <c r="L68" s="32">
        <f t="shared" si="9"/>
        <v>20848.04166666665</v>
      </c>
      <c r="M68" s="32">
        <f t="shared" si="10"/>
        <v>20848.04166666665</v>
      </c>
      <c r="N68" s="80">
        <v>45962</v>
      </c>
      <c r="O68" s="39">
        <f t="shared" si="0"/>
        <v>0.51666666666666583</v>
      </c>
      <c r="P68" s="39">
        <f t="shared" si="28"/>
        <v>0.53208483122809858</v>
      </c>
      <c r="Q68" s="39">
        <f t="shared" si="11"/>
        <v>0.50416529763552653</v>
      </c>
      <c r="R68" s="39">
        <f t="shared" si="16"/>
        <v>2.2395152248739221E-3</v>
      </c>
      <c r="S68" s="39">
        <f t="shared" si="22"/>
        <v>2.2784652624434614E-4</v>
      </c>
      <c r="T68" s="39">
        <f t="shared" si="20"/>
        <v>1.3912765011203296E-4</v>
      </c>
      <c r="U68" s="39">
        <f t="shared" si="23"/>
        <v>2.5313044191341852E-2</v>
      </c>
      <c r="V68" s="12"/>
      <c r="W68" s="32">
        <f t="shared" si="17"/>
        <v>709480.50185145938</v>
      </c>
      <c r="X68" s="32">
        <f t="shared" si="2"/>
        <v>35438.261867878595</v>
      </c>
      <c r="Y68" s="32">
        <f t="shared" si="3"/>
        <v>744918.76371933799</v>
      </c>
      <c r="Z68" s="32">
        <f t="shared" si="4"/>
        <v>111755.85491894819</v>
      </c>
      <c r="AB68" s="32">
        <f t="shared" si="21"/>
        <v>8038.4906714782901</v>
      </c>
      <c r="AC68" s="32">
        <f t="shared" si="12"/>
        <v>-6408.2697481097775</v>
      </c>
      <c r="AD68" s="32">
        <f t="shared" si="18"/>
        <v>0</v>
      </c>
      <c r="AE68" s="59">
        <f t="shared" si="19"/>
        <v>0</v>
      </c>
      <c r="AF68" s="32">
        <f t="shared" si="24"/>
        <v>1089.5969631473417</v>
      </c>
      <c r="AG68" s="40">
        <f>IF(A68&gt;$D$6,"",SUM($AB$10:AE68)/($Y$10+Y68)*2/A68*12)</f>
        <v>5.2748394875258023E-2</v>
      </c>
      <c r="AH68" s="40">
        <f>IF(A68&gt;$D$6,"",SUM($AF$10:AF68)/($Y$10+Y68)*2/A68*12)</f>
        <v>-2.1559698585152491E-2</v>
      </c>
      <c r="AI68" s="32">
        <f t="shared" si="25"/>
        <v>19473.438058648804</v>
      </c>
      <c r="AQ68" s="32">
        <f>SUM(AB$10:AB68)</f>
        <v>682536.45599400427</v>
      </c>
      <c r="AR68" s="32">
        <f>SUM(AC$10:AC68)</f>
        <v>-544116.78780042345</v>
      </c>
      <c r="AS68" s="32">
        <f>SUM(AD$10:AD68)</f>
        <v>13860.000000000002</v>
      </c>
      <c r="AT68" s="32">
        <f>SUM(AE$10:AE68)</f>
        <v>121144.46812279598</v>
      </c>
      <c r="AU68" s="32">
        <f>SUM(AF$10:AF68)</f>
        <v>-111755.85491894819</v>
      </c>
      <c r="AW68" s="32">
        <f t="shared" si="13"/>
        <v>705831.41668973712</v>
      </c>
      <c r="AX68" s="32">
        <f t="shared" si="5"/>
        <v>3135.3213148234909</v>
      </c>
      <c r="AY68" s="32">
        <f t="shared" si="5"/>
        <v>318.98513674208459</v>
      </c>
      <c r="AZ68" s="32">
        <f t="shared" si="5"/>
        <v>194.77871015684613</v>
      </c>
      <c r="BA68" s="32">
        <f t="shared" si="5"/>
        <v>35438.261867878595</v>
      </c>
      <c r="BB68" s="32">
        <f t="shared" si="29"/>
        <v>1142.8843285216935</v>
      </c>
      <c r="BC68" s="32"/>
    </row>
    <row r="69" spans="1:55" x14ac:dyDescent="0.25">
      <c r="A69" s="29">
        <v>59</v>
      </c>
      <c r="B69" s="32">
        <f t="shared" si="7"/>
        <v>711666.66666666546</v>
      </c>
      <c r="C69" s="32">
        <f t="shared" si="26"/>
        <v>11666.666666666666</v>
      </c>
      <c r="D69" s="32">
        <f t="shared" si="27"/>
        <v>9035.6388888888741</v>
      </c>
      <c r="E69" s="32"/>
      <c r="F69" s="32">
        <f t="shared" si="8"/>
        <v>0</v>
      </c>
      <c r="G69" s="32"/>
      <c r="H69" s="32"/>
      <c r="I69" s="32"/>
      <c r="J69" s="32"/>
      <c r="K69" s="32"/>
      <c r="L69" s="32">
        <f t="shared" si="9"/>
        <v>20702.30555555554</v>
      </c>
      <c r="M69" s="32">
        <f t="shared" si="10"/>
        <v>20702.30555555554</v>
      </c>
      <c r="N69" s="80">
        <v>45992</v>
      </c>
      <c r="O69" s="39">
        <f t="shared" si="0"/>
        <v>0.50833333333333253</v>
      </c>
      <c r="P69" s="39">
        <f t="shared" si="28"/>
        <v>0.52391870501070459</v>
      </c>
      <c r="Q69" s="39">
        <f t="shared" si="11"/>
        <v>0.49593182473471487</v>
      </c>
      <c r="R69" s="39">
        <f t="shared" si="16"/>
        <v>2.2018745263242562E-3</v>
      </c>
      <c r="S69" s="39">
        <f t="shared" si="22"/>
        <v>2.239515224873922E-4</v>
      </c>
      <c r="T69" s="39">
        <f t="shared" si="20"/>
        <v>1.3670791574660768E-4</v>
      </c>
      <c r="U69" s="39">
        <f t="shared" si="23"/>
        <v>2.5424346311431478E-2</v>
      </c>
      <c r="V69" s="12"/>
      <c r="W69" s="32">
        <f t="shared" si="17"/>
        <v>697892.10217898234</v>
      </c>
      <c r="X69" s="32">
        <f t="shared" si="2"/>
        <v>35594.084836004069</v>
      </c>
      <c r="Y69" s="32">
        <f t="shared" si="3"/>
        <v>733486.18701498641</v>
      </c>
      <c r="Z69" s="32">
        <f t="shared" si="4"/>
        <v>110664.5568234001</v>
      </c>
      <c r="AB69" s="32">
        <f t="shared" si="21"/>
        <v>7909.2600024315389</v>
      </c>
      <c r="AC69" s="32">
        <f t="shared" si="12"/>
        <v>-6305.2473001372173</v>
      </c>
      <c r="AD69" s="32">
        <f t="shared" si="18"/>
        <v>0</v>
      </c>
      <c r="AE69" s="59">
        <f t="shared" si="19"/>
        <v>0</v>
      </c>
      <c r="AF69" s="32">
        <f t="shared" si="24"/>
        <v>1091.2980955480889</v>
      </c>
      <c r="AG69" s="40">
        <f>IF(A69&gt;$D$6,"",SUM($AB$10:AE69)/($Y$10+Y69)*2/A69*12)</f>
        <v>5.2438050880686607E-2</v>
      </c>
      <c r="AH69" s="40">
        <f>IF(A69&gt;$D$6,"",SUM($AF$10:AF69)/($Y$10+Y69)*2/A69*12)</f>
        <v>-2.109978081189114E-2</v>
      </c>
      <c r="AI69" s="32">
        <f t="shared" si="25"/>
        <v>19341.83670678312</v>
      </c>
      <c r="AQ69" s="32">
        <f>SUM(AB$10:AB69)</f>
        <v>690445.71599643584</v>
      </c>
      <c r="AR69" s="32">
        <f>SUM(AC$10:AC69)</f>
        <v>-550422.03510056064</v>
      </c>
      <c r="AS69" s="32">
        <f>SUM(AD$10:AD69)</f>
        <v>13860.000000000002</v>
      </c>
      <c r="AT69" s="32">
        <f>SUM(AE$10:AE69)</f>
        <v>121144.46812279598</v>
      </c>
      <c r="AU69" s="32">
        <f>SUM(AF$10:AF69)</f>
        <v>-110664.5568234001</v>
      </c>
      <c r="AW69" s="32">
        <f t="shared" si="13"/>
        <v>694304.55462860083</v>
      </c>
      <c r="AX69" s="32">
        <f t="shared" si="5"/>
        <v>3082.6243368539585</v>
      </c>
      <c r="AY69" s="32">
        <f t="shared" si="5"/>
        <v>313.53213148234909</v>
      </c>
      <c r="AZ69" s="32">
        <f t="shared" si="5"/>
        <v>191.39108204525076</v>
      </c>
      <c r="BA69" s="32">
        <f t="shared" si="5"/>
        <v>35594.084836004069</v>
      </c>
      <c r="BB69" s="32">
        <f t="shared" si="29"/>
        <v>1126.3788864573353</v>
      </c>
      <c r="BC69" s="32"/>
    </row>
    <row r="70" spans="1:55" x14ac:dyDescent="0.25">
      <c r="A70" s="66">
        <v>60</v>
      </c>
      <c r="B70" s="67">
        <f t="shared" si="7"/>
        <v>699999.99999999884</v>
      </c>
      <c r="C70" s="67">
        <f t="shared" si="26"/>
        <v>11666.666666666666</v>
      </c>
      <c r="D70" s="67">
        <f t="shared" si="27"/>
        <v>8889.9027777777628</v>
      </c>
      <c r="E70" s="68"/>
      <c r="F70" s="67">
        <f t="shared" si="8"/>
        <v>0</v>
      </c>
      <c r="G70" s="67">
        <f>IF(B70&gt;0,B70*$J$1,0)</f>
        <v>3499.9999999999941</v>
      </c>
      <c r="H70" s="67">
        <f>IF(B70&gt;0,H58,0)</f>
        <v>6000</v>
      </c>
      <c r="I70" s="67"/>
      <c r="J70" s="67"/>
      <c r="K70" s="67"/>
      <c r="L70" s="67">
        <f t="shared" si="9"/>
        <v>30056.569444444423</v>
      </c>
      <c r="M70" s="67">
        <f t="shared" si="10"/>
        <v>24481.569444444427</v>
      </c>
      <c r="N70" s="80">
        <v>46023</v>
      </c>
      <c r="O70" s="39">
        <f t="shared" si="0"/>
        <v>0.49999999999999917</v>
      </c>
      <c r="P70" s="39">
        <f t="shared" si="28"/>
        <v>0.51575427166643317</v>
      </c>
      <c r="Q70" s="39">
        <f t="shared" si="11"/>
        <v>0.48770052242145195</v>
      </c>
      <c r="R70" s="39">
        <f t="shared" si="16"/>
        <v>2.1654782348276154E-3</v>
      </c>
      <c r="S70" s="39">
        <f t="shared" si="22"/>
        <v>2.2018745263242562E-4</v>
      </c>
      <c r="T70" s="39">
        <f t="shared" si="20"/>
        <v>1.3437091349243532E-4</v>
      </c>
      <c r="U70" s="39">
        <f t="shared" si="23"/>
        <v>2.5533712644028764E-2</v>
      </c>
      <c r="V70" s="12"/>
      <c r="W70" s="32">
        <f t="shared" si="17"/>
        <v>686308.78263136616</v>
      </c>
      <c r="X70" s="32">
        <f t="shared" si="2"/>
        <v>35747.197701640267</v>
      </c>
      <c r="Y70" s="32">
        <f t="shared" si="3"/>
        <v>722055.98033300648</v>
      </c>
      <c r="Z70" s="32">
        <f t="shared" si="4"/>
        <v>109571.61698260436</v>
      </c>
      <c r="AB70" s="32">
        <f t="shared" si="21"/>
        <v>7780.0801971432329</v>
      </c>
      <c r="AC70" s="32">
        <f t="shared" si="12"/>
        <v>-6202.2654006578814</v>
      </c>
      <c r="AD70" s="32">
        <f t="shared" si="18"/>
        <v>0</v>
      </c>
      <c r="AE70" s="59">
        <f t="shared" si="19"/>
        <v>3434.2873230719019</v>
      </c>
      <c r="AF70" s="32">
        <f t="shared" si="24"/>
        <v>1092.9398407957342</v>
      </c>
      <c r="AG70" s="40">
        <f>IF(A70&gt;$D$6,"",SUM($AB$10:AE70)/($Y$10+Y70)*2/A70*12)</f>
        <v>5.2786590690087717E-2</v>
      </c>
      <c r="AH70" s="40">
        <f>IF(A70&gt;$D$6,"",SUM($AF$10:AF70)/($Y$10+Y70)*2/A70*12)</f>
        <v>-2.0653859841229954E-2</v>
      </c>
      <c r="AI70" s="32">
        <f t="shared" si="25"/>
        <v>22644.574202195072</v>
      </c>
      <c r="AQ70" s="32">
        <f>SUM(AB$10:AB70)</f>
        <v>698225.7961935791</v>
      </c>
      <c r="AR70" s="32">
        <f>SUM(AC$10:AC70)</f>
        <v>-556624.30050121853</v>
      </c>
      <c r="AS70" s="32">
        <f>SUM(AD$10:AD70)</f>
        <v>13860.000000000002</v>
      </c>
      <c r="AT70" s="32">
        <f>SUM(AE$10:AE70)</f>
        <v>124578.75544586788</v>
      </c>
      <c r="AU70" s="32">
        <f>SUM(AF$10:AF70)</f>
        <v>-109571.61698260436</v>
      </c>
      <c r="AW70" s="32">
        <f t="shared" si="13"/>
        <v>682780.73139003268</v>
      </c>
      <c r="AX70" s="32">
        <f t="shared" si="5"/>
        <v>3031.6695287586617</v>
      </c>
      <c r="AY70" s="32">
        <f t="shared" si="5"/>
        <v>308.26243368539588</v>
      </c>
      <c r="AZ70" s="32">
        <f t="shared" si="5"/>
        <v>188.11927888940943</v>
      </c>
      <c r="BA70" s="32">
        <f t="shared" si="5"/>
        <v>35747.197701640267</v>
      </c>
      <c r="BB70" s="32">
        <f t="shared" si="29"/>
        <v>1175.5352575626225</v>
      </c>
      <c r="BC70" s="32"/>
    </row>
    <row r="71" spans="1:55" x14ac:dyDescent="0.25">
      <c r="A71" s="29">
        <v>61</v>
      </c>
      <c r="B71" s="32">
        <f t="shared" si="7"/>
        <v>688333.33333333221</v>
      </c>
      <c r="C71" s="32">
        <f t="shared" si="26"/>
        <v>11666.666666666666</v>
      </c>
      <c r="D71" s="32">
        <f t="shared" si="27"/>
        <v>8744.1666666666515</v>
      </c>
      <c r="E71" s="32"/>
      <c r="F71" s="32">
        <f t="shared" si="8"/>
        <v>0</v>
      </c>
      <c r="G71" s="32"/>
      <c r="H71" s="32"/>
      <c r="I71" s="32"/>
      <c r="J71" s="32"/>
      <c r="K71" s="32"/>
      <c r="L71" s="32">
        <f t="shared" si="9"/>
        <v>20410.833333333318</v>
      </c>
      <c r="M71" s="32">
        <f t="shared" si="10"/>
        <v>20410.833333333318</v>
      </c>
      <c r="N71" s="80">
        <v>46054</v>
      </c>
      <c r="O71" s="39">
        <f t="shared" si="0"/>
        <v>0.49166666666666586</v>
      </c>
      <c r="P71" s="39">
        <f t="shared" si="28"/>
        <v>0.5075915316331574</v>
      </c>
      <c r="Q71" s="39">
        <f t="shared" si="11"/>
        <v>0.47947139632115804</v>
      </c>
      <c r="R71" s="39">
        <f t="shared" si="16"/>
        <v>2.1302656421144247E-3</v>
      </c>
      <c r="S71" s="39">
        <f t="shared" si="22"/>
        <v>2.1654782348276154E-4</v>
      </c>
      <c r="T71" s="39">
        <f t="shared" si="20"/>
        <v>1.3211247157945537E-4</v>
      </c>
      <c r="U71" s="39">
        <f t="shared" si="23"/>
        <v>2.5641209374822713E-2</v>
      </c>
      <c r="V71" s="12"/>
      <c r="W71" s="32">
        <f t="shared" si="17"/>
        <v>674730.45116166852</v>
      </c>
      <c r="X71" s="32">
        <f t="shared" si="2"/>
        <v>35897.6931247518</v>
      </c>
      <c r="Y71" s="32">
        <f t="shared" si="3"/>
        <v>710628.14428642031</v>
      </c>
      <c r="Z71" s="32">
        <f t="shared" si="4"/>
        <v>108477.09226846693</v>
      </c>
      <c r="AB71" s="32">
        <f t="shared" si="21"/>
        <v>7650.9505055187728</v>
      </c>
      <c r="AC71" s="32">
        <f t="shared" si="12"/>
        <v>-6099.3234516977545</v>
      </c>
      <c r="AD71" s="32">
        <f t="shared" si="18"/>
        <v>0</v>
      </c>
      <c r="AE71" s="59">
        <f t="shared" si="19"/>
        <v>0</v>
      </c>
      <c r="AF71" s="32">
        <f t="shared" si="24"/>
        <v>1094.5247141374275</v>
      </c>
      <c r="AG71" s="40">
        <f>IF(A71&gt;$D$6,"",SUM($AB$10:AE71)/($Y$10+Y71)*2/A71*12)</f>
        <v>5.2491599459356428E-2</v>
      </c>
      <c r="AH71" s="40">
        <f>IF(A71&gt;$D$6,"",SUM($AF$10:AF71)/($Y$10+Y71)*2/A71*12)</f>
        <v>-2.0221236899412794E-2</v>
      </c>
      <c r="AI71" s="32">
        <f t="shared" si="25"/>
        <v>19078.786552104935</v>
      </c>
      <c r="AQ71" s="32">
        <f>SUM(AB$10:AB71)</f>
        <v>705876.74669909792</v>
      </c>
      <c r="AR71" s="32">
        <f>SUM(AC$10:AC71)</f>
        <v>-562723.62395291624</v>
      </c>
      <c r="AS71" s="32">
        <f>SUM(AD$10:AD71)</f>
        <v>13860.000000000002</v>
      </c>
      <c r="AT71" s="32">
        <f>SUM(AE$10:AE71)</f>
        <v>124578.75544586788</v>
      </c>
      <c r="AU71" s="32">
        <f>SUM(AF$10:AF71)</f>
        <v>-108477.09226846693</v>
      </c>
      <c r="AW71" s="32">
        <f t="shared" si="13"/>
        <v>671259.95484962128</v>
      </c>
      <c r="AX71" s="32">
        <f t="shared" si="5"/>
        <v>2982.3718989601944</v>
      </c>
      <c r="AY71" s="32">
        <f t="shared" si="5"/>
        <v>303.16695287586617</v>
      </c>
      <c r="AZ71" s="32">
        <f t="shared" si="5"/>
        <v>184.95746021123753</v>
      </c>
      <c r="BA71" s="32">
        <f t="shared" si="5"/>
        <v>35897.6931247518</v>
      </c>
      <c r="BB71" s="32">
        <f t="shared" si="29"/>
        <v>1093.2161611478787</v>
      </c>
      <c r="BC71" s="32"/>
    </row>
    <row r="72" spans="1:55" x14ac:dyDescent="0.25">
      <c r="A72" s="29">
        <v>62</v>
      </c>
      <c r="B72" s="32">
        <f t="shared" si="7"/>
        <v>676666.66666666558</v>
      </c>
      <c r="C72" s="32">
        <f t="shared" si="26"/>
        <v>11666.666666666666</v>
      </c>
      <c r="D72" s="32">
        <f t="shared" si="27"/>
        <v>8598.430555555542</v>
      </c>
      <c r="E72" s="32"/>
      <c r="F72" s="32">
        <f t="shared" si="8"/>
        <v>0</v>
      </c>
      <c r="G72" s="32"/>
      <c r="H72" s="32"/>
      <c r="I72" s="32"/>
      <c r="J72" s="32"/>
      <c r="K72" s="32"/>
      <c r="L72" s="32">
        <f t="shared" si="9"/>
        <v>20265.097222222208</v>
      </c>
      <c r="M72" s="32">
        <f t="shared" si="10"/>
        <v>20265.097222222208</v>
      </c>
      <c r="N72" s="80">
        <v>46082</v>
      </c>
      <c r="O72" s="39">
        <f t="shared" si="0"/>
        <v>0.48333333333333256</v>
      </c>
      <c r="P72" s="39">
        <f t="shared" si="28"/>
        <v>0.49943048625989017</v>
      </c>
      <c r="Q72" s="39">
        <f t="shared" si="11"/>
        <v>0.47124445172382901</v>
      </c>
      <c r="R72" s="39">
        <f t="shared" si="16"/>
        <v>2.0961799256737222E-3</v>
      </c>
      <c r="S72" s="39">
        <f t="shared" si="22"/>
        <v>2.1302656421144246E-4</v>
      </c>
      <c r="T72" s="39">
        <f t="shared" si="20"/>
        <v>1.2992869408965692E-4</v>
      </c>
      <c r="U72" s="39">
        <f t="shared" si="23"/>
        <v>2.5746899352086277E-2</v>
      </c>
      <c r="V72" s="12"/>
      <c r="W72" s="32">
        <f t="shared" si="17"/>
        <v>663157.02167092543</v>
      </c>
      <c r="X72" s="32">
        <f t="shared" si="2"/>
        <v>36045.659092920789</v>
      </c>
      <c r="Y72" s="32">
        <f t="shared" si="3"/>
        <v>699202.68076384626</v>
      </c>
      <c r="Z72" s="32">
        <f t="shared" si="4"/>
        <v>107381.03719146996</v>
      </c>
      <c r="AB72" s="32">
        <f t="shared" si="21"/>
        <v>7521.8702247909359</v>
      </c>
      <c r="AC72" s="32">
        <f t="shared" si="12"/>
        <v>-5996.4208930121204</v>
      </c>
      <c r="AD72" s="32">
        <f t="shared" si="18"/>
        <v>0</v>
      </c>
      <c r="AE72" s="59">
        <f t="shared" si="19"/>
        <v>0</v>
      </c>
      <c r="AF72" s="32">
        <f t="shared" si="24"/>
        <v>1096.0550769969705</v>
      </c>
      <c r="AG72" s="40">
        <f>IF(A72&gt;$D$6,"",SUM($AB$10:AE72)/($Y$10+Y72)*2/A72*12)</f>
        <v>5.2207347678735673E-2</v>
      </c>
      <c r="AH72" s="40">
        <f>IF(A72&gt;$D$6,"",SUM($AF$10:AF72)/($Y$10+Y72)*2/A72*12)</f>
        <v>-1.9801257633326935E-2</v>
      </c>
      <c r="AI72" s="32">
        <f t="shared" si="25"/>
        <v>18947.333747364984</v>
      </c>
      <c r="AQ72" s="32">
        <f>SUM(AB$10:AB72)</f>
        <v>713398.6169238888</v>
      </c>
      <c r="AR72" s="32">
        <f>SUM(AC$10:AC72)</f>
        <v>-568720.04484592832</v>
      </c>
      <c r="AS72" s="32">
        <f>SUM(AD$10:AD72)</f>
        <v>13860.000000000002</v>
      </c>
      <c r="AT72" s="32">
        <f>SUM(AE$10:AE72)</f>
        <v>124578.75544586788</v>
      </c>
      <c r="AU72" s="32">
        <f>SUM(AF$10:AF72)</f>
        <v>-107381.03719146996</v>
      </c>
      <c r="AW72" s="32">
        <f t="shared" si="13"/>
        <v>659742.23241336062</v>
      </c>
      <c r="AX72" s="32">
        <f t="shared" si="5"/>
        <v>2934.651895943211</v>
      </c>
      <c r="AY72" s="32">
        <f t="shared" si="5"/>
        <v>298.23718989601946</v>
      </c>
      <c r="AZ72" s="32">
        <f t="shared" si="5"/>
        <v>181.9001717255197</v>
      </c>
      <c r="BA72" s="32">
        <f t="shared" si="5"/>
        <v>36045.659092920789</v>
      </c>
      <c r="BB72" s="32">
        <f t="shared" si="29"/>
        <v>1076.5603307646061</v>
      </c>
      <c r="BC72" s="32"/>
    </row>
    <row r="73" spans="1:55" x14ac:dyDescent="0.25">
      <c r="A73" s="29">
        <v>63</v>
      </c>
      <c r="B73" s="32">
        <f t="shared" si="7"/>
        <v>664999.99999999895</v>
      </c>
      <c r="C73" s="32">
        <f t="shared" si="26"/>
        <v>11666.666666666666</v>
      </c>
      <c r="D73" s="32">
        <f t="shared" si="27"/>
        <v>8452.6944444444307</v>
      </c>
      <c r="E73" s="32"/>
      <c r="F73" s="32">
        <f t="shared" si="8"/>
        <v>0</v>
      </c>
      <c r="G73" s="32"/>
      <c r="H73" s="32"/>
      <c r="I73" s="32"/>
      <c r="J73" s="32"/>
      <c r="K73" s="32"/>
      <c r="L73" s="32">
        <f t="shared" si="9"/>
        <v>20119.361111111095</v>
      </c>
      <c r="M73" s="32">
        <f t="shared" si="10"/>
        <v>20119.361111111095</v>
      </c>
      <c r="N73" s="80">
        <v>46113</v>
      </c>
      <c r="O73" s="39">
        <f t="shared" si="0"/>
        <v>0.47499999999999926</v>
      </c>
      <c r="P73" s="39">
        <f t="shared" si="28"/>
        <v>0.4912711378112446</v>
      </c>
      <c r="Q73" s="39">
        <f t="shared" si="11"/>
        <v>0.46301969373004503</v>
      </c>
      <c r="R73" s="39">
        <f t="shared" si="16"/>
        <v>2.0631678427473609E-3</v>
      </c>
      <c r="S73" s="39">
        <f t="shared" si="22"/>
        <v>2.0961799256737226E-4</v>
      </c>
      <c r="T73" s="39">
        <f t="shared" si="20"/>
        <v>1.2781593852686547E-4</v>
      </c>
      <c r="U73" s="39">
        <f t="shared" si="23"/>
        <v>2.5850842307358003E-2</v>
      </c>
      <c r="V73" s="12"/>
      <c r="W73" s="32">
        <f t="shared" si="17"/>
        <v>651588.41370544117</v>
      </c>
      <c r="X73" s="32">
        <f t="shared" si="2"/>
        <v>36191.179230301204</v>
      </c>
      <c r="Y73" s="32">
        <f t="shared" si="3"/>
        <v>687779.59293574234</v>
      </c>
      <c r="Z73" s="32">
        <f t="shared" si="4"/>
        <v>106283.50404410444</v>
      </c>
      <c r="AB73" s="32">
        <f t="shared" si="21"/>
        <v>7392.838697624933</v>
      </c>
      <c r="AC73" s="32">
        <f t="shared" si="12"/>
        <v>-5893.5572005749127</v>
      </c>
      <c r="AD73" s="32">
        <f t="shared" si="18"/>
        <v>0</v>
      </c>
      <c r="AE73" s="59">
        <f t="shared" si="19"/>
        <v>0</v>
      </c>
      <c r="AF73" s="32">
        <f t="shared" si="24"/>
        <v>1097.5331473655242</v>
      </c>
      <c r="AG73" s="40">
        <f>IF(A73&gt;$D$6,"",SUM($AB$10:AE73)/($Y$10+Y73)*2/A73*12)</f>
        <v>5.193334355406426E-2</v>
      </c>
      <c r="AH73" s="40">
        <f>IF(A73&gt;$D$6,"",SUM($AF$10:AF73)/($Y$10+Y73)*2/A73*12)</f>
        <v>-1.9393308593762926E-2</v>
      </c>
      <c r="AI73" s="32">
        <f t="shared" si="25"/>
        <v>18815.92652572885</v>
      </c>
      <c r="AQ73" s="32">
        <f>SUM(AB$10:AB73)</f>
        <v>720791.45562151377</v>
      </c>
      <c r="AR73" s="32">
        <f>SUM(AC$10:AC73)</f>
        <v>-574613.60204650322</v>
      </c>
      <c r="AS73" s="32">
        <f>SUM(AD$10:AD73)</f>
        <v>13860.000000000002</v>
      </c>
      <c r="AT73" s="32">
        <f>SUM(AE$10:AE73)</f>
        <v>124578.75544586788</v>
      </c>
      <c r="AU73" s="32">
        <f>SUM(AF$10:AF73)</f>
        <v>-106283.50404410444</v>
      </c>
      <c r="AW73" s="32">
        <f t="shared" si="13"/>
        <v>648227.57122206304</v>
      </c>
      <c r="AX73" s="32">
        <f t="shared" si="5"/>
        <v>2888.4349798463054</v>
      </c>
      <c r="AY73" s="32">
        <f t="shared" si="5"/>
        <v>293.46518959432115</v>
      </c>
      <c r="AZ73" s="32">
        <f t="shared" si="5"/>
        <v>178.94231393761166</v>
      </c>
      <c r="BA73" s="32">
        <f t="shared" ref="BA73:BA136" si="30">U73*$D$3</f>
        <v>36191.179230301204</v>
      </c>
      <c r="BB73" s="32">
        <f t="shared" si="29"/>
        <v>1059.8557468194977</v>
      </c>
      <c r="BC73" s="32"/>
    </row>
    <row r="74" spans="1:55" x14ac:dyDescent="0.25">
      <c r="A74" s="29">
        <v>64</v>
      </c>
      <c r="B74" s="32">
        <f t="shared" si="7"/>
        <v>653333.33333333232</v>
      </c>
      <c r="C74" s="32">
        <f t="shared" si="26"/>
        <v>11666.666666666666</v>
      </c>
      <c r="D74" s="32">
        <f t="shared" si="27"/>
        <v>8306.9583333333194</v>
      </c>
      <c r="E74" s="32"/>
      <c r="F74" s="32">
        <f t="shared" si="8"/>
        <v>0</v>
      </c>
      <c r="G74" s="32"/>
      <c r="H74" s="32"/>
      <c r="I74" s="32"/>
      <c r="J74" s="32"/>
      <c r="K74" s="32"/>
      <c r="L74" s="32">
        <f t="shared" ref="L74:L137" si="31">SUM(C74:I74)</f>
        <v>19973.624999999985</v>
      </c>
      <c r="M74" s="32">
        <f t="shared" ref="M74:M137" si="32">SUM(C74:F74)+G74*$J$2+H74*$J$4+J74</f>
        <v>19973.624999999985</v>
      </c>
      <c r="N74" s="80">
        <v>46143</v>
      </c>
      <c r="O74" s="39">
        <f t="shared" ref="O74:O137" si="33">B74/$D$3</f>
        <v>0.46666666666666595</v>
      </c>
      <c r="P74" s="39">
        <f t="shared" si="28"/>
        <v>0.48311348947487187</v>
      </c>
      <c r="Q74" s="39">
        <f t="shared" si="11"/>
        <v>0.45479712738408234</v>
      </c>
      <c r="R74" s="39">
        <f t="shared" si="16"/>
        <v>2.0311794527948495E-3</v>
      </c>
      <c r="S74" s="39">
        <f t="shared" si="22"/>
        <v>2.0631678427473609E-4</v>
      </c>
      <c r="T74" s="39">
        <f t="shared" si="20"/>
        <v>1.2577079554042334E-4</v>
      </c>
      <c r="U74" s="39">
        <f t="shared" si="23"/>
        <v>2.5953095058179495E-2</v>
      </c>
      <c r="V74" s="12"/>
      <c r="W74" s="32">
        <f t="shared" si="17"/>
        <v>640024.55218336929</v>
      </c>
      <c r="X74" s="32">
        <f t="shared" ref="X74:X137" si="34">U74*$D$3</f>
        <v>36334.333081451296</v>
      </c>
      <c r="Y74" s="32">
        <f t="shared" ref="Y74:Y137" si="35">X74+W74</f>
        <v>676358.88526482054</v>
      </c>
      <c r="Z74" s="32">
        <f t="shared" ref="Z74:Z137" si="36">(Q74*$X$2+R74*$X$3+S74*$X$4+T74*$X$5+U74*$X$6)*$D$3</f>
        <v>105184.54303480765</v>
      </c>
      <c r="AB74" s="32">
        <f t="shared" si="21"/>
        <v>7263.8553104047114</v>
      </c>
      <c r="AC74" s="32">
        <f t="shared" si="12"/>
        <v>-5790.7318852125609</v>
      </c>
      <c r="AD74" s="32">
        <f t="shared" si="18"/>
        <v>0</v>
      </c>
      <c r="AE74" s="59">
        <f t="shared" si="19"/>
        <v>0</v>
      </c>
      <c r="AF74" s="32">
        <f t="shared" si="24"/>
        <v>1098.9610092967923</v>
      </c>
      <c r="AG74" s="40">
        <f>IF(A74&gt;$D$6,"",SUM($AB$10:AE74)/($Y$10+Y74)*2/A74*12)</f>
        <v>5.1669126386883368E-2</v>
      </c>
      <c r="AH74" s="40">
        <f>IF(A74&gt;$D$6,"",SUM($AF$10:AF74)/($Y$10+Y74)*2/A74*12)</f>
        <v>-1.8996814046923358E-2</v>
      </c>
      <c r="AI74" s="32">
        <f t="shared" si="25"/>
        <v>18684.562981326519</v>
      </c>
      <c r="AQ74" s="32">
        <f>SUM(AB$10:AB74)</f>
        <v>728055.31093191844</v>
      </c>
      <c r="AR74" s="32">
        <f>SUM(AC$10:AC74)</f>
        <v>-580404.33393171581</v>
      </c>
      <c r="AS74" s="32">
        <f>SUM(AD$10:AD74)</f>
        <v>13860.000000000002</v>
      </c>
      <c r="AT74" s="32">
        <f>SUM(AE$10:AE74)</f>
        <v>124578.75544586788</v>
      </c>
      <c r="AU74" s="32">
        <f>SUM(AF$10:AF74)</f>
        <v>-105184.54303480765</v>
      </c>
      <c r="AW74" s="32">
        <f t="shared" si="13"/>
        <v>636715.97833771526</v>
      </c>
      <c r="AX74" s="32">
        <f t="shared" si="13"/>
        <v>2843.6512339127894</v>
      </c>
      <c r="AY74" s="32">
        <f t="shared" si="13"/>
        <v>288.84349798463052</v>
      </c>
      <c r="AZ74" s="32">
        <f t="shared" si="13"/>
        <v>176.07911375659268</v>
      </c>
      <c r="BA74" s="32">
        <f t="shared" si="30"/>
        <v>36334.333081451296</v>
      </c>
      <c r="BB74" s="32">
        <f t="shared" si="29"/>
        <v>1043.103022928608</v>
      </c>
      <c r="BC74" s="32"/>
    </row>
    <row r="75" spans="1:55" x14ac:dyDescent="0.25">
      <c r="A75" s="29">
        <v>65</v>
      </c>
      <c r="B75" s="32">
        <f t="shared" ref="B75:B138" si="37">B74-C75</f>
        <v>641666.6666666657</v>
      </c>
      <c r="C75" s="32">
        <f t="shared" si="26"/>
        <v>11666.666666666666</v>
      </c>
      <c r="D75" s="32">
        <f t="shared" si="27"/>
        <v>8161.2222222222108</v>
      </c>
      <c r="E75" s="32"/>
      <c r="F75" s="32">
        <f t="shared" ref="F75:F138" si="38">IF(B75&gt;0,$D$3*$G$4,0)</f>
        <v>0</v>
      </c>
      <c r="G75" s="32"/>
      <c r="H75" s="32"/>
      <c r="I75" s="32"/>
      <c r="J75" s="32"/>
      <c r="K75" s="32"/>
      <c r="L75" s="32">
        <f t="shared" si="31"/>
        <v>19827.888888888876</v>
      </c>
      <c r="M75" s="32">
        <f t="shared" si="32"/>
        <v>19827.888888888876</v>
      </c>
      <c r="N75" s="80">
        <v>46174</v>
      </c>
      <c r="O75" s="39">
        <f t="shared" si="33"/>
        <v>0.45833333333333265</v>
      </c>
      <c r="P75" s="39">
        <f t="shared" si="28"/>
        <v>0.47495754537193591</v>
      </c>
      <c r="Q75" s="39">
        <f t="shared" ref="Q75:Q138" si="39">IFERROR((Q74+R74*(1-$T$3)+S74*(1-$T$4)+T74*(1-$T$5))*(O75/O74)-R75,0)</f>
        <v>0.44657675779609479</v>
      </c>
      <c r="R75" s="39">
        <f t="shared" si="16"/>
        <v>2.000167865384908E-3</v>
      </c>
      <c r="S75" s="39">
        <f t="shared" si="22"/>
        <v>2.0311794527948495E-4</v>
      </c>
      <c r="T75" s="39">
        <f t="shared" si="20"/>
        <v>1.2379007056484165E-4</v>
      </c>
      <c r="U75" s="39">
        <f t="shared" si="23"/>
        <v>2.6053711694611834E-2</v>
      </c>
      <c r="V75" s="12"/>
      <c r="W75" s="32">
        <f t="shared" si="17"/>
        <v>628465.36714825372</v>
      </c>
      <c r="X75" s="32">
        <f t="shared" si="34"/>
        <v>36475.196372456565</v>
      </c>
      <c r="Y75" s="32">
        <f t="shared" si="35"/>
        <v>664940.56352071033</v>
      </c>
      <c r="Z75" s="32">
        <f t="shared" si="36"/>
        <v>104084.20241322104</v>
      </c>
      <c r="AB75" s="32">
        <f t="shared" si="21"/>
        <v>7134.9194916899132</v>
      </c>
      <c r="AC75" s="32">
        <f t="shared" ref="AC75:AC138" si="40">-(Q74*(1-$X$2)+R74*(1-$X$3)+S74*(1-$X$4)+T74*(1-$X$5)+U74*(1-$X$6))*$D$3*$AD$2/12</f>
        <v>-5687.9444913738798</v>
      </c>
      <c r="AD75" s="32">
        <f t="shared" si="18"/>
        <v>0</v>
      </c>
      <c r="AE75" s="59">
        <f t="shared" si="19"/>
        <v>0</v>
      </c>
      <c r="AF75" s="32">
        <f t="shared" si="24"/>
        <v>1100.3406215866125</v>
      </c>
      <c r="AG75" s="40">
        <f>IF(A75&gt;$D$6,"",SUM($AB$10:AE75)/($Y$10+Y75)*2/A75*12)</f>
        <v>5.1414264191457906E-2</v>
      </c>
      <c r="AH75" s="40">
        <f>IF(A75&gt;$D$6,"",SUM($AF$10:AF75)/($Y$10+Y75)*2/A75*12)</f>
        <v>-1.8611233078922099E-2</v>
      </c>
      <c r="AI75" s="32">
        <f t="shared" si="25"/>
        <v>18553.241235800117</v>
      </c>
      <c r="AQ75" s="32">
        <f>SUM(AB$10:AB75)</f>
        <v>735190.23042360833</v>
      </c>
      <c r="AR75" s="32">
        <f>SUM(AC$10:AC75)</f>
        <v>-586092.27842308965</v>
      </c>
      <c r="AS75" s="32">
        <f>SUM(AD$10:AD75)</f>
        <v>13860.000000000002</v>
      </c>
      <c r="AT75" s="32">
        <f>SUM(AE$10:AE75)</f>
        <v>124578.75544586788</v>
      </c>
      <c r="AU75" s="32">
        <f>SUM(AF$10:AF75)</f>
        <v>-104084.20241322104</v>
      </c>
      <c r="AW75" s="32">
        <f t="shared" ref="AW75:BA138" si="41">Q75*$D$3</f>
        <v>625207.46091453265</v>
      </c>
      <c r="AX75" s="32">
        <f t="shared" si="41"/>
        <v>2800.2350115388713</v>
      </c>
      <c r="AY75" s="32">
        <f t="shared" si="41"/>
        <v>284.36512339127893</v>
      </c>
      <c r="AZ75" s="32">
        <f t="shared" si="41"/>
        <v>173.30609879077832</v>
      </c>
      <c r="BA75" s="32">
        <f t="shared" si="30"/>
        <v>36475.196372456565</v>
      </c>
      <c r="BB75" s="32">
        <f t="shared" si="29"/>
        <v>1026.3027305322976</v>
      </c>
      <c r="BC75" s="32"/>
    </row>
    <row r="76" spans="1:55" x14ac:dyDescent="0.25">
      <c r="A76" s="29">
        <v>66</v>
      </c>
      <c r="B76" s="32">
        <f t="shared" si="37"/>
        <v>629999.99999999907</v>
      </c>
      <c r="C76" s="32">
        <f t="shared" si="26"/>
        <v>11666.666666666666</v>
      </c>
      <c r="D76" s="32">
        <f t="shared" si="27"/>
        <v>8015.4861111110995</v>
      </c>
      <c r="E76" s="32"/>
      <c r="F76" s="32">
        <f t="shared" si="38"/>
        <v>0</v>
      </c>
      <c r="G76" s="32"/>
      <c r="H76" s="32"/>
      <c r="I76" s="32"/>
      <c r="J76" s="32"/>
      <c r="K76" s="32"/>
      <c r="L76" s="32">
        <f t="shared" si="31"/>
        <v>19682.152777777766</v>
      </c>
      <c r="M76" s="32">
        <f t="shared" si="32"/>
        <v>19682.152777777766</v>
      </c>
      <c r="N76" s="80">
        <v>46204</v>
      </c>
      <c r="O76" s="39">
        <f t="shared" si="33"/>
        <v>0.44999999999999934</v>
      </c>
      <c r="P76" s="39">
        <f t="shared" si="28"/>
        <v>0.46680331057071461</v>
      </c>
      <c r="Q76" s="39">
        <f t="shared" si="39"/>
        <v>0.43835859025510576</v>
      </c>
      <c r="R76" s="39">
        <f t="shared" ref="R76:R139" si="42">IF(A76&gt;=$D$6,0,S77/$T$3)</f>
        <v>1.9700890108390015E-3</v>
      </c>
      <c r="S76" s="39">
        <f t="shared" si="22"/>
        <v>2.000167865384908E-4</v>
      </c>
      <c r="T76" s="39">
        <f t="shared" si="20"/>
        <v>1.2187076716769097E-4</v>
      </c>
      <c r="U76" s="39">
        <f t="shared" si="23"/>
        <v>2.6152743751063707E-2</v>
      </c>
      <c r="V76" s="12"/>
      <c r="W76" s="32">
        <f t="shared" ref="W76:W139" si="43">SUM(Q76:T76)*$D$3</f>
        <v>616910.79354751133</v>
      </c>
      <c r="X76" s="32">
        <f t="shared" si="34"/>
        <v>36613.84125148919</v>
      </c>
      <c r="Y76" s="32">
        <f t="shared" si="35"/>
        <v>653524.63479900057</v>
      </c>
      <c r="Z76" s="32">
        <f t="shared" si="36"/>
        <v>102982.52858751445</v>
      </c>
      <c r="AB76" s="32">
        <f t="shared" si="21"/>
        <v>7006.0307108343877</v>
      </c>
      <c r="AC76" s="32">
        <f t="shared" si="40"/>
        <v>-5585.1945960287458</v>
      </c>
      <c r="AD76" s="32">
        <f t="shared" ref="AD76:AD139" si="44">IFERROR((E76+F76)*(Q76*(1-$X$2)+R76*(1-$X$3)+S76*(1-$X$4)+T76*(1-$X$5)+U76*(1-$X$6))/O76,0)</f>
        <v>0</v>
      </c>
      <c r="AE76" s="59">
        <f t="shared" ref="AE76:AE139" si="45">IFERROR((G76*$J$2+H76*$J$4+J76)*(Q76*(1-$X$2)+R76*(1-$X$3)+S76*(1-$X$4)+T76*(1-$X$5)+U76*(1-$X$6))/O76,0)</f>
        <v>0</v>
      </c>
      <c r="AF76" s="32">
        <f t="shared" si="24"/>
        <v>1101.6738257065881</v>
      </c>
      <c r="AG76" s="40">
        <f>IF(A76&gt;$D$6,"",SUM($AB$10:AE76)/($Y$10+Y76)*2/A76*12)</f>
        <v>5.1168351528528264E-2</v>
      </c>
      <c r="AH76" s="40">
        <f>IF(A76&gt;$D$6,"",SUM($AF$10:AF76)/($Y$10+Y76)*2/A76*12)</f>
        <v>-1.823605696228088E-2</v>
      </c>
      <c r="AI76" s="32">
        <f t="shared" si="25"/>
        <v>18421.959432544147</v>
      </c>
      <c r="AQ76" s="32">
        <f>SUM(AB$10:AB76)</f>
        <v>742196.26113444276</v>
      </c>
      <c r="AR76" s="32">
        <f>SUM(AC$10:AC76)</f>
        <v>-591677.47301911842</v>
      </c>
      <c r="AS76" s="32">
        <f>SUM(AD$10:AD76)</f>
        <v>13860.000000000002</v>
      </c>
      <c r="AT76" s="32">
        <f>SUM(AE$10:AE76)</f>
        <v>124578.75544586788</v>
      </c>
      <c r="AU76" s="32">
        <f>SUM(AF$10:AF76)</f>
        <v>-102982.52858751445</v>
      </c>
      <c r="AW76" s="32">
        <f t="shared" si="41"/>
        <v>613702.02635714808</v>
      </c>
      <c r="AX76" s="32">
        <f t="shared" si="41"/>
        <v>2758.1246151746022</v>
      </c>
      <c r="AY76" s="32">
        <f t="shared" si="41"/>
        <v>280.02350115388714</v>
      </c>
      <c r="AZ76" s="32">
        <f t="shared" si="41"/>
        <v>170.61907403476735</v>
      </c>
      <c r="BA76" s="32">
        <f t="shared" si="30"/>
        <v>36613.84125148919</v>
      </c>
      <c r="BB76" s="32">
        <f t="shared" si="29"/>
        <v>1009.4554002767118</v>
      </c>
      <c r="BC76" s="32"/>
    </row>
    <row r="77" spans="1:55" x14ac:dyDescent="0.25">
      <c r="A77" s="29">
        <v>67</v>
      </c>
      <c r="B77" s="32">
        <f t="shared" si="37"/>
        <v>618333.33333333244</v>
      </c>
      <c r="C77" s="32">
        <f t="shared" si="26"/>
        <v>11666.666666666666</v>
      </c>
      <c r="D77" s="32">
        <f t="shared" si="27"/>
        <v>7869.7499999999891</v>
      </c>
      <c r="E77" s="32"/>
      <c r="F77" s="32">
        <f t="shared" si="38"/>
        <v>0</v>
      </c>
      <c r="G77" s="32"/>
      <c r="H77" s="32"/>
      <c r="I77" s="32"/>
      <c r="J77" s="32"/>
      <c r="K77" s="32"/>
      <c r="L77" s="32">
        <f t="shared" si="31"/>
        <v>19536.416666666657</v>
      </c>
      <c r="M77" s="32">
        <f t="shared" si="32"/>
        <v>19536.416666666657</v>
      </c>
      <c r="N77" s="80">
        <v>46235</v>
      </c>
      <c r="O77" s="39">
        <f t="shared" si="33"/>
        <v>0.44166666666666604</v>
      </c>
      <c r="P77" s="39">
        <f t="shared" si="28"/>
        <v>0.45865079110343848</v>
      </c>
      <c r="Q77" s="39">
        <f t="shared" si="39"/>
        <v>0.43014263033437428</v>
      </c>
      <c r="R77" s="39">
        <f t="shared" si="42"/>
        <v>1.940901431259397E-3</v>
      </c>
      <c r="S77" s="39">
        <f t="shared" si="22"/>
        <v>1.9700890108390019E-4</v>
      </c>
      <c r="T77" s="39">
        <f t="shared" ref="T77:T140" si="46">IF(A77&gt;=$D$6,0,(U78-U77)/$T$5)</f>
        <v>1.2001007192309447E-4</v>
      </c>
      <c r="U77" s="39">
        <f t="shared" si="23"/>
        <v>2.625024036479786E-2</v>
      </c>
      <c r="V77" s="12"/>
      <c r="W77" s="32">
        <f t="shared" si="43"/>
        <v>605360.77103409695</v>
      </c>
      <c r="X77" s="32">
        <f t="shared" si="34"/>
        <v>36750.336510717003</v>
      </c>
      <c r="Y77" s="32">
        <f t="shared" si="35"/>
        <v>642111.107544814</v>
      </c>
      <c r="Z77" s="32">
        <f t="shared" si="36"/>
        <v>101879.56623445766</v>
      </c>
      <c r="AB77" s="32">
        <f t="shared" ref="AB77:AB140" si="47">IFERROR(D77/O76*(Q76*(1-$X$2)+R76*(1-$X$3)+S76*(1-$X$4)+T76*(1-$X$5)+U76*(1-$X$6)),0)</f>
        <v>6877.1884767584806</v>
      </c>
      <c r="AC77" s="32">
        <f t="shared" si="40"/>
        <v>-5482.4818076893816</v>
      </c>
      <c r="AD77" s="32">
        <f t="shared" si="44"/>
        <v>0</v>
      </c>
      <c r="AE77" s="59">
        <f t="shared" si="45"/>
        <v>0</v>
      </c>
      <c r="AF77" s="32">
        <f t="shared" si="24"/>
        <v>1102.9623530567915</v>
      </c>
      <c r="AG77" s="40">
        <f>IF(A77&gt;$D$6,"",SUM($AB$10:AE77)/($Y$10+Y77)*2/A77*12)</f>
        <v>5.0931007533145223E-2</v>
      </c>
      <c r="AH77" s="40">
        <f>IF(A77&gt;$D$6,"",SUM($AF$10:AF77)/($Y$10+Y77)*2/A77*12)</f>
        <v>-1.7870806757122718E-2</v>
      </c>
      <c r="AI77" s="32">
        <f t="shared" si="25"/>
        <v>18290.715730945052</v>
      </c>
      <c r="AQ77" s="32">
        <f>SUM(AB$10:AB77)</f>
        <v>749073.44961120118</v>
      </c>
      <c r="AR77" s="32">
        <f>SUM(AC$10:AC77)</f>
        <v>-597159.95482680784</v>
      </c>
      <c r="AS77" s="32">
        <f>SUM(AD$10:AD77)</f>
        <v>13860.000000000002</v>
      </c>
      <c r="AT77" s="32">
        <f>SUM(AE$10:AE77)</f>
        <v>124578.75544586788</v>
      </c>
      <c r="AU77" s="32">
        <f>SUM(AF$10:AF77)</f>
        <v>-101879.56623445766</v>
      </c>
      <c r="AW77" s="32">
        <f t="shared" si="41"/>
        <v>602199.68246812397</v>
      </c>
      <c r="AX77" s="32">
        <f t="shared" si="41"/>
        <v>2717.2620037631559</v>
      </c>
      <c r="AY77" s="32">
        <f t="shared" si="41"/>
        <v>275.81246151746024</v>
      </c>
      <c r="AZ77" s="32">
        <f t="shared" si="41"/>
        <v>168.01410069233225</v>
      </c>
      <c r="BA77" s="32">
        <f t="shared" si="30"/>
        <v>36750.336510717003</v>
      </c>
      <c r="BB77" s="32">
        <f t="shared" si="29"/>
        <v>992.56152324150844</v>
      </c>
      <c r="BC77" s="32"/>
    </row>
    <row r="78" spans="1:55" x14ac:dyDescent="0.25">
      <c r="A78" s="29">
        <v>68</v>
      </c>
      <c r="B78" s="32">
        <f t="shared" si="37"/>
        <v>606666.66666666581</v>
      </c>
      <c r="C78" s="32">
        <f t="shared" si="26"/>
        <v>11666.666666666666</v>
      </c>
      <c r="D78" s="32">
        <f t="shared" si="27"/>
        <v>7724.0138888888787</v>
      </c>
      <c r="E78" s="32"/>
      <c r="F78" s="32">
        <f t="shared" si="38"/>
        <v>0</v>
      </c>
      <c r="G78" s="32"/>
      <c r="H78" s="32"/>
      <c r="I78" s="32"/>
      <c r="J78" s="32"/>
      <c r="K78" s="32"/>
      <c r="L78" s="32">
        <f t="shared" si="31"/>
        <v>19390.680555555544</v>
      </c>
      <c r="M78" s="32">
        <f t="shared" si="32"/>
        <v>19390.680555555544</v>
      </c>
      <c r="N78" s="80">
        <v>46266</v>
      </c>
      <c r="O78" s="39">
        <f t="shared" si="33"/>
        <v>0.43333333333333274</v>
      </c>
      <c r="P78" s="39">
        <f t="shared" si="28"/>
        <v>0.45049999398650786</v>
      </c>
      <c r="Q78" s="39">
        <f t="shared" si="39"/>
        <v>0.42192888399052447</v>
      </c>
      <c r="R78" s="39">
        <f t="shared" si="42"/>
        <v>1.9125660898707622E-3</v>
      </c>
      <c r="S78" s="39">
        <f t="shared" ref="S78:S141" si="48">IF(A78&gt;=$D$6,0,T79/$T$4)</f>
        <v>1.9409014312593971E-4</v>
      </c>
      <c r="T78" s="39">
        <f t="shared" si="46"/>
        <v>1.182053406503401E-4</v>
      </c>
      <c r="U78" s="39">
        <f t="shared" ref="U78:U141" si="49">IF($A78&gt;D$6,Q$4,IF($A78&lt;3,0,Q$4*LN($A78-2)/LN(D$6-2)))</f>
        <v>2.6346248422336335E-2</v>
      </c>
      <c r="V78" s="12"/>
      <c r="W78" s="32">
        <f t="shared" si="43"/>
        <v>593815.24378984014</v>
      </c>
      <c r="X78" s="32">
        <f t="shared" si="34"/>
        <v>36884.747791270871</v>
      </c>
      <c r="Y78" s="32">
        <f t="shared" si="35"/>
        <v>630699.99158111098</v>
      </c>
      <c r="Z78" s="32">
        <f t="shared" si="36"/>
        <v>100775.35840287017</v>
      </c>
      <c r="AB78" s="32">
        <f t="shared" si="47"/>
        <v>6748.3923368685355</v>
      </c>
      <c r="AC78" s="32">
        <f t="shared" si="40"/>
        <v>-5379.8057655489656</v>
      </c>
      <c r="AD78" s="32">
        <f t="shared" si="44"/>
        <v>0</v>
      </c>
      <c r="AE78" s="59">
        <f t="shared" si="45"/>
        <v>0</v>
      </c>
      <c r="AF78" s="32">
        <f t="shared" ref="AF78:AF141" si="50">-(Z78-Z77)</f>
        <v>1104.2078315874824</v>
      </c>
      <c r="AG78" s="40">
        <f>IF(A78&gt;$D$6,"",SUM($AB$10:AE78)/($Y$10+Y78)*2/A78*12)</f>
        <v>5.0701874116603984E-2</v>
      </c>
      <c r="AH78" s="40">
        <f>IF(A78&gt;$D$6,"",SUM($AF$10:AF78)/($Y$10+Y78)*2/A78*12)</f>
        <v>-1.7515031122968081E-2</v>
      </c>
      <c r="AI78" s="32">
        <f t="shared" ref="AI78:AI141" si="51">Y77-Y78+AB78+AD78+AE78</f>
        <v>18159.508300571557</v>
      </c>
      <c r="AQ78" s="32">
        <f>SUM(AB$10:AB78)</f>
        <v>755821.84194806975</v>
      </c>
      <c r="AR78" s="32">
        <f>SUM(AC$10:AC78)</f>
        <v>-602539.76059235679</v>
      </c>
      <c r="AS78" s="32">
        <f>SUM(AD$10:AD78)</f>
        <v>13860.000000000002</v>
      </c>
      <c r="AT78" s="32">
        <f>SUM(AE$10:AE78)</f>
        <v>124578.75544586788</v>
      </c>
      <c r="AU78" s="32">
        <f>SUM(AF$10:AF78)</f>
        <v>-100775.35840287017</v>
      </c>
      <c r="AW78" s="32">
        <f t="shared" si="41"/>
        <v>590700.4375867343</v>
      </c>
      <c r="AX78" s="32">
        <f t="shared" si="41"/>
        <v>2677.5925258190669</v>
      </c>
      <c r="AY78" s="32">
        <f t="shared" si="41"/>
        <v>271.7262003763156</v>
      </c>
      <c r="AZ78" s="32">
        <f t="shared" si="41"/>
        <v>165.48747691047615</v>
      </c>
      <c r="BA78" s="32">
        <f t="shared" si="30"/>
        <v>36884.747791270871</v>
      </c>
      <c r="BB78" s="32">
        <f t="shared" si="29"/>
        <v>975.62155202034319</v>
      </c>
      <c r="BC78" s="32"/>
    </row>
    <row r="79" spans="1:55" x14ac:dyDescent="0.25">
      <c r="A79" s="29">
        <v>69</v>
      </c>
      <c r="B79" s="32">
        <f t="shared" si="37"/>
        <v>594999.99999999919</v>
      </c>
      <c r="C79" s="32">
        <f t="shared" si="26"/>
        <v>11666.666666666666</v>
      </c>
      <c r="D79" s="32">
        <f t="shared" si="27"/>
        <v>7578.2777777777674</v>
      </c>
      <c r="E79" s="32"/>
      <c r="F79" s="32">
        <f t="shared" si="38"/>
        <v>0</v>
      </c>
      <c r="G79" s="32"/>
      <c r="H79" s="32"/>
      <c r="I79" s="32"/>
      <c r="J79" s="32"/>
      <c r="K79" s="32"/>
      <c r="L79" s="32">
        <f t="shared" si="31"/>
        <v>19244.944444444434</v>
      </c>
      <c r="M79" s="32">
        <f t="shared" si="32"/>
        <v>19244.944444444434</v>
      </c>
      <c r="N79" s="80">
        <v>46296</v>
      </c>
      <c r="O79" s="39">
        <f t="shared" si="33"/>
        <v>0.42499999999999943</v>
      </c>
      <c r="P79" s="39">
        <f t="shared" si="28"/>
        <v>0.44235092724426189</v>
      </c>
      <c r="Q79" s="39">
        <f t="shared" si="39"/>
        <v>0.41371735765772566</v>
      </c>
      <c r="R79" s="39">
        <f t="shared" si="42"/>
        <v>1.885046196816997E-3</v>
      </c>
      <c r="S79" s="39">
        <f t="shared" si="48"/>
        <v>1.9125660898707623E-4</v>
      </c>
      <c r="T79" s="39">
        <f t="shared" si="46"/>
        <v>1.1645408587556381E-4</v>
      </c>
      <c r="U79" s="39">
        <f t="shared" si="49"/>
        <v>2.6440812694856607E-2</v>
      </c>
      <c r="V79" s="12"/>
      <c r="W79" s="32">
        <f t="shared" si="43"/>
        <v>582274.16036916745</v>
      </c>
      <c r="X79" s="32">
        <f t="shared" si="34"/>
        <v>37017.137772799251</v>
      </c>
      <c r="Y79" s="32">
        <f t="shared" si="35"/>
        <v>619291.29814196669</v>
      </c>
      <c r="Z79" s="32">
        <f t="shared" si="36"/>
        <v>99669.946611023144</v>
      </c>
      <c r="AB79" s="32">
        <f t="shared" si="47"/>
        <v>6619.6418761181922</v>
      </c>
      <c r="AC79" s="32">
        <f t="shared" si="40"/>
        <v>-5277.1661387333152</v>
      </c>
      <c r="AD79" s="32">
        <f t="shared" si="44"/>
        <v>0</v>
      </c>
      <c r="AE79" s="59">
        <f t="shared" si="45"/>
        <v>0</v>
      </c>
      <c r="AF79" s="32">
        <f t="shared" si="50"/>
        <v>1105.4117918470292</v>
      </c>
      <c r="AG79" s="40">
        <f>IF(A79&gt;$D$6,"",SUM($AB$10:AE79)/($Y$10+Y79)*2/A79*12)</f>
        <v>5.0480614324807473E-2</v>
      </c>
      <c r="AH79" s="40">
        <f>IF(A79&gt;$D$6,"",SUM($AF$10:AF79)/($Y$10+Y79)*2/A79*12)</f>
        <v>-1.7168304319825918E-2</v>
      </c>
      <c r="AI79" s="32">
        <f t="shared" si="51"/>
        <v>18028.335315262484</v>
      </c>
      <c r="AQ79" s="32">
        <f>SUM(AB$10:AB79)</f>
        <v>762441.48382418789</v>
      </c>
      <c r="AR79" s="32">
        <f>SUM(AC$10:AC79)</f>
        <v>-607816.92673109006</v>
      </c>
      <c r="AS79" s="32">
        <f>SUM(AD$10:AD79)</f>
        <v>13860.000000000002</v>
      </c>
      <c r="AT79" s="32">
        <f>SUM(AE$10:AE79)</f>
        <v>124578.75544586788</v>
      </c>
      <c r="AU79" s="32">
        <f>SUM(AF$10:AF79)</f>
        <v>-99669.946611023144</v>
      </c>
      <c r="AW79" s="32">
        <f t="shared" si="41"/>
        <v>579204.3007208159</v>
      </c>
      <c r="AX79" s="32">
        <f t="shared" si="41"/>
        <v>2639.0646755437956</v>
      </c>
      <c r="AY79" s="32">
        <f t="shared" si="41"/>
        <v>267.75925258190671</v>
      </c>
      <c r="AZ79" s="32">
        <f t="shared" si="41"/>
        <v>163.03572022578933</v>
      </c>
      <c r="BA79" s="32">
        <f t="shared" si="30"/>
        <v>37017.137772799251</v>
      </c>
      <c r="BB79" s="32">
        <f t="shared" si="29"/>
        <v>958.63590165957521</v>
      </c>
      <c r="BC79" s="32"/>
    </row>
    <row r="80" spans="1:55" x14ac:dyDescent="0.25">
      <c r="A80" s="29">
        <v>70</v>
      </c>
      <c r="B80" s="32">
        <f t="shared" si="37"/>
        <v>583333.33333333256</v>
      </c>
      <c r="C80" s="32">
        <f t="shared" si="26"/>
        <v>11666.666666666666</v>
      </c>
      <c r="D80" s="32">
        <f t="shared" si="27"/>
        <v>7432.541666666657</v>
      </c>
      <c r="E80" s="32"/>
      <c r="F80" s="32">
        <f t="shared" si="38"/>
        <v>0</v>
      </c>
      <c r="G80" s="32"/>
      <c r="H80" s="32"/>
      <c r="I80" s="32"/>
      <c r="J80" s="32"/>
      <c r="K80" s="32"/>
      <c r="L80" s="32">
        <f t="shared" si="31"/>
        <v>19099.208333333321</v>
      </c>
      <c r="M80" s="32">
        <f t="shared" si="32"/>
        <v>19099.208333333321</v>
      </c>
      <c r="N80" s="80">
        <v>46327</v>
      </c>
      <c r="O80" s="39">
        <f t="shared" si="33"/>
        <v>0.41666666666666613</v>
      </c>
      <c r="P80" s="39">
        <f t="shared" si="28"/>
        <v>0.43420359993650443</v>
      </c>
      <c r="Q80" s="39">
        <f t="shared" si="39"/>
        <v>0.40550805833808279</v>
      </c>
      <c r="R80" s="39">
        <f t="shared" si="42"/>
        <v>1.858307049790667E-3</v>
      </c>
      <c r="S80" s="39">
        <f t="shared" si="48"/>
        <v>1.8850461968169971E-4</v>
      </c>
      <c r="T80" s="39">
        <f t="shared" si="46"/>
        <v>1.1475396539224574E-4</v>
      </c>
      <c r="U80" s="39">
        <f t="shared" si="49"/>
        <v>2.6533975963557058E-2</v>
      </c>
      <c r="V80" s="12"/>
      <c r="W80" s="32">
        <f t="shared" si="43"/>
        <v>570737.47356212628</v>
      </c>
      <c r="X80" s="32">
        <f t="shared" si="34"/>
        <v>37147.566348979883</v>
      </c>
      <c r="Y80" s="32">
        <f t="shared" si="35"/>
        <v>607885.03991110611</v>
      </c>
      <c r="Z80" s="32">
        <f t="shared" si="36"/>
        <v>98563.370938531443</v>
      </c>
      <c r="AB80" s="32">
        <f t="shared" si="47"/>
        <v>6490.9367162073704</v>
      </c>
      <c r="AC80" s="32">
        <f t="shared" si="40"/>
        <v>-5174.5626256623136</v>
      </c>
      <c r="AD80" s="32">
        <f t="shared" si="44"/>
        <v>0</v>
      </c>
      <c r="AE80" s="59">
        <f t="shared" si="45"/>
        <v>0</v>
      </c>
      <c r="AF80" s="32">
        <f t="shared" si="50"/>
        <v>1106.575672491701</v>
      </c>
      <c r="AG80" s="40">
        <f>IF(A80&gt;$D$6,"",SUM($AB$10:AE80)/($Y$10+Y80)*2/A80*12)</f>
        <v>5.0266910837407003E-2</v>
      </c>
      <c r="AH80" s="40">
        <f>IF(A80&gt;$D$6,"",SUM($AF$10:AF80)/($Y$10+Y80)*2/A80*12)</f>
        <v>-1.6830224379703402E-2</v>
      </c>
      <c r="AI80" s="32">
        <f t="shared" si="51"/>
        <v>17897.194947067946</v>
      </c>
      <c r="AQ80" s="32">
        <f>SUM(AB$10:AB80)</f>
        <v>768932.42054039531</v>
      </c>
      <c r="AR80" s="32">
        <f>SUM(AC$10:AC80)</f>
        <v>-612991.48935675237</v>
      </c>
      <c r="AS80" s="32">
        <f>SUM(AD$10:AD80)</f>
        <v>13860.000000000002</v>
      </c>
      <c r="AT80" s="32">
        <f>SUM(AE$10:AE80)</f>
        <v>124578.75544586788</v>
      </c>
      <c r="AU80" s="32">
        <f>SUM(AF$10:AF80)</f>
        <v>-98563.370938531443</v>
      </c>
      <c r="AW80" s="32">
        <f t="shared" si="41"/>
        <v>567711.28167331591</v>
      </c>
      <c r="AX80" s="32">
        <f t="shared" si="41"/>
        <v>2601.6298697069337</v>
      </c>
      <c r="AY80" s="32">
        <f t="shared" si="41"/>
        <v>263.90646755437962</v>
      </c>
      <c r="AZ80" s="32">
        <f t="shared" si="41"/>
        <v>160.65555154914404</v>
      </c>
      <c r="BA80" s="32">
        <f t="shared" si="30"/>
        <v>37147.566348979883</v>
      </c>
      <c r="BB80" s="32">
        <f t="shared" si="29"/>
        <v>941.60495045928656</v>
      </c>
      <c r="BC80" s="32"/>
    </row>
    <row r="81" spans="1:55" x14ac:dyDescent="0.25">
      <c r="A81" s="29">
        <v>71</v>
      </c>
      <c r="B81" s="32">
        <f t="shared" si="37"/>
        <v>571666.66666666593</v>
      </c>
      <c r="C81" s="32">
        <f t="shared" si="26"/>
        <v>11666.666666666666</v>
      </c>
      <c r="D81" s="32">
        <f t="shared" si="27"/>
        <v>7286.8055555555466</v>
      </c>
      <c r="E81" s="32"/>
      <c r="F81" s="32">
        <f t="shared" si="38"/>
        <v>0</v>
      </c>
      <c r="G81" s="32"/>
      <c r="H81" s="32"/>
      <c r="I81" s="32"/>
      <c r="J81" s="32"/>
      <c r="K81" s="32"/>
      <c r="L81" s="32">
        <f t="shared" si="31"/>
        <v>18953.472222222212</v>
      </c>
      <c r="M81" s="32">
        <f t="shared" si="32"/>
        <v>18953.472222222212</v>
      </c>
      <c r="N81" s="80">
        <v>46357</v>
      </c>
      <c r="O81" s="39">
        <f t="shared" si="33"/>
        <v>0.40833333333333283</v>
      </c>
      <c r="P81" s="39">
        <f t="shared" si="28"/>
        <v>0.42605802219002759</v>
      </c>
      <c r="Q81" s="39">
        <f t="shared" si="39"/>
        <v>0.39730099368933364</v>
      </c>
      <c r="R81" s="39">
        <f t="shared" si="42"/>
        <v>1.8323158880349914E-3</v>
      </c>
      <c r="S81" s="39">
        <f t="shared" si="48"/>
        <v>1.8583070497906672E-4</v>
      </c>
      <c r="T81" s="39">
        <f t="shared" si="46"/>
        <v>1.1310277180901981E-4</v>
      </c>
      <c r="U81" s="39">
        <f t="shared" si="49"/>
        <v>2.6625779135870855E-2</v>
      </c>
      <c r="V81" s="12"/>
      <c r="W81" s="32">
        <f t="shared" si="43"/>
        <v>559205.14027581946</v>
      </c>
      <c r="X81" s="32">
        <f t="shared" si="34"/>
        <v>37276.090790219198</v>
      </c>
      <c r="Y81" s="32">
        <f t="shared" si="35"/>
        <v>596481.2310660386</v>
      </c>
      <c r="Z81" s="32">
        <f t="shared" si="36"/>
        <v>97455.670113229397</v>
      </c>
      <c r="AB81" s="32">
        <f t="shared" si="47"/>
        <v>6362.2765149157476</v>
      </c>
      <c r="AC81" s="32">
        <f t="shared" si="40"/>
        <v>-5071.9949535185578</v>
      </c>
      <c r="AD81" s="32">
        <f t="shared" si="44"/>
        <v>0</v>
      </c>
      <c r="AE81" s="59">
        <f t="shared" si="45"/>
        <v>0</v>
      </c>
      <c r="AF81" s="32">
        <f t="shared" si="50"/>
        <v>1107.7008253020467</v>
      </c>
      <c r="AG81" s="40">
        <f>IF(A81&gt;$D$6,"",SUM($AB$10:AE81)/($Y$10+Y81)*2/A81*12)</f>
        <v>5.0060464593828749E-2</v>
      </c>
      <c r="AH81" s="40">
        <f>IF(A81&gt;$D$6,"",SUM($AF$10:AF81)/($Y$10+Y81)*2/A81*12)</f>
        <v>-1.6500411431779646E-2</v>
      </c>
      <c r="AI81" s="32">
        <f t="shared" si="51"/>
        <v>17766.085359983263</v>
      </c>
      <c r="AQ81" s="32">
        <f>SUM(AB$10:AB81)</f>
        <v>775294.69705531106</v>
      </c>
      <c r="AR81" s="32">
        <f>SUM(AC$10:AC81)</f>
        <v>-618063.48431027087</v>
      </c>
      <c r="AS81" s="32">
        <f>SUM(AD$10:AD81)</f>
        <v>13860.000000000002</v>
      </c>
      <c r="AT81" s="32">
        <f>SUM(AE$10:AE81)</f>
        <v>124578.75544586788</v>
      </c>
      <c r="AU81" s="32">
        <f>SUM(AF$10:AF81)</f>
        <v>-97455.670113229397</v>
      </c>
      <c r="AW81" s="32">
        <f t="shared" si="41"/>
        <v>556221.39116506709</v>
      </c>
      <c r="AX81" s="32">
        <f t="shared" si="41"/>
        <v>2565.242243248988</v>
      </c>
      <c r="AY81" s="32">
        <f t="shared" si="41"/>
        <v>260.1629869706934</v>
      </c>
      <c r="AZ81" s="32">
        <f t="shared" si="41"/>
        <v>158.34388053262774</v>
      </c>
      <c r="BA81" s="32">
        <f t="shared" si="30"/>
        <v>37276.090790219198</v>
      </c>
      <c r="BB81" s="32">
        <f t="shared" si="29"/>
        <v>924.52904063979895</v>
      </c>
      <c r="BC81" s="32"/>
    </row>
    <row r="82" spans="1:55" x14ac:dyDescent="0.25">
      <c r="A82" s="66">
        <v>72</v>
      </c>
      <c r="B82" s="67">
        <f t="shared" si="37"/>
        <v>559999.9999999993</v>
      </c>
      <c r="C82" s="67">
        <f t="shared" si="26"/>
        <v>11666.666666666666</v>
      </c>
      <c r="D82" s="67">
        <f t="shared" si="27"/>
        <v>7141.0694444444352</v>
      </c>
      <c r="E82" s="67"/>
      <c r="F82" s="67">
        <f t="shared" si="38"/>
        <v>0</v>
      </c>
      <c r="G82" s="67">
        <f>IF(B82&gt;0,B82*$J$1,0)</f>
        <v>2799.9999999999964</v>
      </c>
      <c r="H82" s="67">
        <f>IF(B82&gt;0,H70,0)</f>
        <v>6000</v>
      </c>
      <c r="I82" s="67"/>
      <c r="J82" s="67"/>
      <c r="K82" s="67"/>
      <c r="L82" s="67">
        <f t="shared" si="31"/>
        <v>27607.736111111099</v>
      </c>
      <c r="M82" s="67">
        <f t="shared" si="32"/>
        <v>22487.736111111102</v>
      </c>
      <c r="N82" s="80">
        <v>46388</v>
      </c>
      <c r="O82" s="39">
        <f t="shared" si="33"/>
        <v>0.39999999999999952</v>
      </c>
      <c r="P82" s="39">
        <f t="shared" si="28"/>
        <v>0.41791420523441702</v>
      </c>
      <c r="Q82" s="39">
        <f t="shared" si="39"/>
        <v>0.38909617211087794</v>
      </c>
      <c r="R82" s="39">
        <f t="shared" si="42"/>
        <v>1.8070417584300565E-3</v>
      </c>
      <c r="S82" s="39">
        <f t="shared" si="48"/>
        <v>1.8323158880349916E-4</v>
      </c>
      <c r="T82" s="39">
        <f t="shared" si="46"/>
        <v>1.1149842298744002E-4</v>
      </c>
      <c r="U82" s="39">
        <f t="shared" si="49"/>
        <v>2.6716261353318071E-2</v>
      </c>
      <c r="V82" s="12"/>
      <c r="W82" s="32">
        <f t="shared" si="43"/>
        <v>547677.1214335385</v>
      </c>
      <c r="X82" s="32">
        <f t="shared" si="34"/>
        <v>37402.765894645301</v>
      </c>
      <c r="Y82" s="32">
        <f t="shared" si="35"/>
        <v>585079.88732818374</v>
      </c>
      <c r="Z82" s="32">
        <f t="shared" si="36"/>
        <v>96346.881593493643</v>
      </c>
      <c r="AB82" s="32">
        <f t="shared" si="47"/>
        <v>6233.6609655688417</v>
      </c>
      <c r="AC82" s="32">
        <f t="shared" si="40"/>
        <v>-4969.4628778217257</v>
      </c>
      <c r="AD82" s="32">
        <f t="shared" si="44"/>
        <v>0</v>
      </c>
      <c r="AE82" s="59">
        <f t="shared" si="45"/>
        <v>3211.6740376851099</v>
      </c>
      <c r="AF82" s="32">
        <f t="shared" si="50"/>
        <v>1108.7885197357537</v>
      </c>
      <c r="AG82" s="40">
        <f>IF(A82&gt;$D$6,"",SUM($AB$10:AE82)/($Y$10+Y82)*2/A82*12)</f>
        <v>5.0400295765144362E-2</v>
      </c>
      <c r="AH82" s="40">
        <f>IF(A82&gt;$D$6,"",SUM($AF$10:AF82)/($Y$10+Y82)*2/A82*12)</f>
        <v>-1.6178506166347396E-2</v>
      </c>
      <c r="AI82" s="32">
        <f t="shared" si="51"/>
        <v>20846.678741108804</v>
      </c>
      <c r="AQ82" s="32">
        <f>SUM(AB$10:AB82)</f>
        <v>781528.35802087991</v>
      </c>
      <c r="AR82" s="32">
        <f>SUM(AC$10:AC82)</f>
        <v>-623032.94718809263</v>
      </c>
      <c r="AS82" s="32">
        <f>SUM(AD$10:AD82)</f>
        <v>13860.000000000002</v>
      </c>
      <c r="AT82" s="32">
        <f>SUM(AE$10:AE82)</f>
        <v>127790.42948355299</v>
      </c>
      <c r="AU82" s="32">
        <f>SUM(AF$10:AF82)</f>
        <v>-96346.881593493643</v>
      </c>
      <c r="AW82" s="32">
        <f t="shared" si="41"/>
        <v>544734.64095522906</v>
      </c>
      <c r="AX82" s="32">
        <f t="shared" si="41"/>
        <v>2529.8584618020791</v>
      </c>
      <c r="AY82" s="32">
        <f t="shared" si="41"/>
        <v>256.5242243248988</v>
      </c>
      <c r="AZ82" s="32">
        <f t="shared" si="41"/>
        <v>156.09779218241601</v>
      </c>
      <c r="BA82" s="32">
        <f t="shared" si="30"/>
        <v>37402.765894645301</v>
      </c>
      <c r="BB82" s="32">
        <f t="shared" si="29"/>
        <v>495.73444119047917</v>
      </c>
      <c r="BC82" s="32"/>
    </row>
    <row r="83" spans="1:55" x14ac:dyDescent="0.25">
      <c r="A83" s="29">
        <v>73</v>
      </c>
      <c r="B83" s="32">
        <f t="shared" si="37"/>
        <v>548333.33333333267</v>
      </c>
      <c r="C83" s="32">
        <f t="shared" si="26"/>
        <v>11666.666666666666</v>
      </c>
      <c r="D83" s="32">
        <f t="shared" si="27"/>
        <v>6995.3333333333248</v>
      </c>
      <c r="E83" s="32"/>
      <c r="F83" s="32">
        <f t="shared" si="38"/>
        <v>0</v>
      </c>
      <c r="G83" s="32"/>
      <c r="H83" s="32"/>
      <c r="I83" s="32"/>
      <c r="J83" s="32"/>
      <c r="K83" s="32"/>
      <c r="L83" s="32">
        <f t="shared" si="31"/>
        <v>18661.999999999993</v>
      </c>
      <c r="M83" s="32">
        <f t="shared" si="32"/>
        <v>18661.999999999993</v>
      </c>
      <c r="N83" s="80">
        <v>46419</v>
      </c>
      <c r="O83" s="39">
        <f t="shared" si="33"/>
        <v>0.39166666666666622</v>
      </c>
      <c r="P83" s="39">
        <f t="shared" si="28"/>
        <v>0.40977216144246736</v>
      </c>
      <c r="Q83" s="39">
        <f t="shared" si="39"/>
        <v>0.38089360282912038</v>
      </c>
      <c r="R83" s="39">
        <f t="shared" si="42"/>
        <v>1.7824553925138594E-3</v>
      </c>
      <c r="S83" s="39">
        <f t="shared" si="48"/>
        <v>1.8070417584300567E-4</v>
      </c>
      <c r="T83" s="39">
        <f t="shared" si="46"/>
        <v>1.0993895328209949E-4</v>
      </c>
      <c r="U83" s="39">
        <f t="shared" si="49"/>
        <v>2.6805460091708023E-2</v>
      </c>
      <c r="V83" s="12"/>
      <c r="W83" s="32">
        <f t="shared" si="43"/>
        <v>536153.38189106307</v>
      </c>
      <c r="X83" s="32">
        <f t="shared" si="34"/>
        <v>37527.644128391235</v>
      </c>
      <c r="Y83" s="32">
        <f t="shared" si="35"/>
        <v>573681.02601945435</v>
      </c>
      <c r="Z83" s="32">
        <f t="shared" si="36"/>
        <v>95237.041646446698</v>
      </c>
      <c r="AB83" s="32">
        <f t="shared" si="47"/>
        <v>6105.089796635838</v>
      </c>
      <c r="AC83" s="32">
        <f t="shared" si="40"/>
        <v>-4866.9661821079562</v>
      </c>
      <c r="AD83" s="32">
        <f t="shared" si="44"/>
        <v>0</v>
      </c>
      <c r="AE83" s="59">
        <f t="shared" si="45"/>
        <v>0</v>
      </c>
      <c r="AF83" s="32">
        <f t="shared" si="50"/>
        <v>1109.8399470469449</v>
      </c>
      <c r="AG83" s="40">
        <f>IF(A83&gt;$D$6,"",SUM($AB$10:AE83)/($Y$10+Y83)*2/A83*12)</f>
        <v>5.0203218007533267E-2</v>
      </c>
      <c r="AH83" s="40">
        <f>IF(A83&gt;$D$6,"",SUM($AF$10:AF83)/($Y$10+Y83)*2/A83*12)</f>
        <v>-1.5864168424255698E-2</v>
      </c>
      <c r="AI83" s="32">
        <f t="shared" si="51"/>
        <v>17503.951105365231</v>
      </c>
      <c r="AQ83" s="32">
        <f>SUM(AB$10:AB83)</f>
        <v>787633.4478175157</v>
      </c>
      <c r="AR83" s="32">
        <f>SUM(AC$10:AC83)</f>
        <v>-627899.91337020055</v>
      </c>
      <c r="AS83" s="32">
        <f>SUM(AD$10:AD83)</f>
        <v>13860.000000000002</v>
      </c>
      <c r="AT83" s="32">
        <f>SUM(AE$10:AE83)</f>
        <v>127790.42948355299</v>
      </c>
      <c r="AU83" s="32">
        <f>SUM(AF$10:AF83)</f>
        <v>-95237.041646446698</v>
      </c>
      <c r="AW83" s="32">
        <f t="shared" si="41"/>
        <v>533251.0439607685</v>
      </c>
      <c r="AX83" s="32">
        <f t="shared" si="41"/>
        <v>2495.4375495194031</v>
      </c>
      <c r="AY83" s="32">
        <f t="shared" si="41"/>
        <v>252.98584618020794</v>
      </c>
      <c r="AZ83" s="32">
        <f t="shared" si="41"/>
        <v>153.91453459493928</v>
      </c>
      <c r="BA83" s="32">
        <f t="shared" si="30"/>
        <v>37527.644128391235</v>
      </c>
      <c r="BB83" s="32">
        <f t="shared" si="29"/>
        <v>890.24353669748689</v>
      </c>
      <c r="BC83" s="32"/>
    </row>
    <row r="84" spans="1:55" x14ac:dyDescent="0.25">
      <c r="A84" s="44">
        <v>74</v>
      </c>
      <c r="B84" s="45">
        <f t="shared" si="37"/>
        <v>536666.66666666605</v>
      </c>
      <c r="C84" s="45">
        <f t="shared" si="26"/>
        <v>11666.666666666666</v>
      </c>
      <c r="D84" s="45">
        <f t="shared" si="27"/>
        <v>6849.5972222222144</v>
      </c>
      <c r="E84" s="45"/>
      <c r="F84" s="32">
        <f t="shared" si="38"/>
        <v>0</v>
      </c>
      <c r="G84" s="45"/>
      <c r="H84" s="45"/>
      <c r="I84" s="45"/>
      <c r="J84" s="45"/>
      <c r="K84" s="45"/>
      <c r="L84" s="45">
        <f t="shared" si="31"/>
        <v>18516.26388888888</v>
      </c>
      <c r="M84" s="45">
        <f t="shared" si="32"/>
        <v>18516.26388888888</v>
      </c>
      <c r="N84" s="80">
        <v>46447</v>
      </c>
      <c r="O84" s="39">
        <f t="shared" si="33"/>
        <v>0.38333333333333292</v>
      </c>
      <c r="P84" s="39">
        <f t="shared" si="28"/>
        <v>0.40163190437558705</v>
      </c>
      <c r="Q84" s="39">
        <f t="shared" si="39"/>
        <v>0.3726932959830902</v>
      </c>
      <c r="R84" s="39">
        <f t="shared" si="42"/>
        <v>1.7585290934059479E-3</v>
      </c>
      <c r="S84" s="39">
        <f t="shared" si="48"/>
        <v>1.7824553925138595E-4</v>
      </c>
      <c r="T84" s="39">
        <f t="shared" si="46"/>
        <v>1.0842250550580339E-4</v>
      </c>
      <c r="U84" s="39">
        <f t="shared" si="49"/>
        <v>2.6893411254333702E-2</v>
      </c>
      <c r="V84" s="12"/>
      <c r="W84" s="32">
        <f t="shared" si="43"/>
        <v>524633.89036975463</v>
      </c>
      <c r="X84" s="32">
        <f t="shared" si="34"/>
        <v>37650.775756067182</v>
      </c>
      <c r="Y84" s="32">
        <f t="shared" si="35"/>
        <v>562284.66612582176</v>
      </c>
      <c r="Z84" s="32">
        <f t="shared" si="36"/>
        <v>94126.185422448965</v>
      </c>
      <c r="AB84" s="32">
        <f t="shared" si="47"/>
        <v>5976.5627714594866</v>
      </c>
      <c r="AC84" s="32">
        <f t="shared" si="40"/>
        <v>-4764.5046777145335</v>
      </c>
      <c r="AD84" s="32">
        <f t="shared" si="44"/>
        <v>0</v>
      </c>
      <c r="AE84" s="59">
        <f t="shared" si="45"/>
        <v>0</v>
      </c>
      <c r="AF84" s="32">
        <f t="shared" si="50"/>
        <v>1110.8562239977327</v>
      </c>
      <c r="AG84" s="40">
        <f>IF(A84&gt;$D$6,"",SUM($AB$10:AE84)/($Y$10+Y84)*2/A84*12)</f>
        <v>5.0012748955593232E-2</v>
      </c>
      <c r="AH84" s="40">
        <f>IF(A84&gt;$D$6,"",SUM($AF$10:AF84)/($Y$10+Y84)*2/A84*12)</f>
        <v>-1.5557075900018478E-2</v>
      </c>
      <c r="AI84" s="32">
        <f t="shared" si="51"/>
        <v>17372.922665092075</v>
      </c>
      <c r="AQ84" s="32">
        <f>SUM(AB$10:AB84)</f>
        <v>793610.01058897516</v>
      </c>
      <c r="AR84" s="32">
        <f>SUM(AC$10:AC84)</f>
        <v>-632664.4180479151</v>
      </c>
      <c r="AS84" s="32">
        <f>SUM(AD$10:AD84)</f>
        <v>13860.000000000002</v>
      </c>
      <c r="AT84" s="32">
        <f>SUM(AE$10:AE84)</f>
        <v>127790.42948355299</v>
      </c>
      <c r="AU84" s="32">
        <f>SUM(AF$10:AF84)</f>
        <v>-94126.185422448965</v>
      </c>
      <c r="AW84" s="32">
        <f t="shared" si="41"/>
        <v>521770.61437632627</v>
      </c>
      <c r="AX84" s="32">
        <f t="shared" si="41"/>
        <v>2461.9407307683273</v>
      </c>
      <c r="AY84" s="32">
        <f t="shared" si="41"/>
        <v>249.54375495194031</v>
      </c>
      <c r="AZ84" s="32">
        <f t="shared" si="41"/>
        <v>151.79150770812475</v>
      </c>
      <c r="BA84" s="32">
        <f t="shared" si="30"/>
        <v>37650.775756067182</v>
      </c>
      <c r="BB84" s="32">
        <f t="shared" si="29"/>
        <v>873.03445076272783</v>
      </c>
      <c r="BC84" s="32"/>
    </row>
    <row r="85" spans="1:55" x14ac:dyDescent="0.25">
      <c r="A85" s="29">
        <v>75</v>
      </c>
      <c r="B85" s="32">
        <f t="shared" si="37"/>
        <v>524999.99999999942</v>
      </c>
      <c r="C85" s="32">
        <f t="shared" si="26"/>
        <v>11666.666666666666</v>
      </c>
      <c r="D85" s="32">
        <f t="shared" si="27"/>
        <v>6703.8611111111031</v>
      </c>
      <c r="E85" s="32"/>
      <c r="F85" s="32">
        <f t="shared" si="38"/>
        <v>0</v>
      </c>
      <c r="G85" s="32"/>
      <c r="H85" s="32"/>
      <c r="I85" s="32"/>
      <c r="J85" s="32"/>
      <c r="K85" s="32"/>
      <c r="L85" s="32">
        <f t="shared" si="31"/>
        <v>18370.52777777777</v>
      </c>
      <c r="M85" s="32">
        <f t="shared" si="32"/>
        <v>18370.52777777777</v>
      </c>
      <c r="N85" s="80">
        <v>46478</v>
      </c>
      <c r="O85" s="39">
        <f t="shared" si="33"/>
        <v>0.37499999999999961</v>
      </c>
      <c r="P85" s="39">
        <f t="shared" si="28"/>
        <v>0.39349344883463144</v>
      </c>
      <c r="Q85" s="39">
        <f t="shared" si="39"/>
        <v>0.36449526271128024</v>
      </c>
      <c r="R85" s="39">
        <f t="shared" si="42"/>
        <v>1.7352366317214835E-3</v>
      </c>
      <c r="S85" s="39">
        <f t="shared" si="48"/>
        <v>1.7585290934059479E-4</v>
      </c>
      <c r="T85" s="39">
        <f t="shared" si="46"/>
        <v>1.0694732355083156E-4</v>
      </c>
      <c r="U85" s="39">
        <f t="shared" si="49"/>
        <v>2.6980149258738345E-2</v>
      </c>
      <c r="V85" s="12"/>
      <c r="W85" s="32">
        <f t="shared" si="43"/>
        <v>513118.61940625036</v>
      </c>
      <c r="X85" s="32">
        <f t="shared" si="34"/>
        <v>37772.208962233686</v>
      </c>
      <c r="Y85" s="32">
        <f t="shared" si="35"/>
        <v>550890.82836848404</v>
      </c>
      <c r="Z85" s="32">
        <f t="shared" si="36"/>
        <v>93014.347026268122</v>
      </c>
      <c r="AB85" s="32">
        <f t="shared" si="47"/>
        <v>5848.0796881196329</v>
      </c>
      <c r="AC85" s="32">
        <f t="shared" si="40"/>
        <v>-4662.0782036710889</v>
      </c>
      <c r="AD85" s="32">
        <f t="shared" si="44"/>
        <v>0</v>
      </c>
      <c r="AE85" s="59">
        <f t="shared" si="45"/>
        <v>0</v>
      </c>
      <c r="AF85" s="32">
        <f t="shared" si="50"/>
        <v>1111.8383961808431</v>
      </c>
      <c r="AG85" s="40">
        <f>IF(A85&gt;$D$6,"",SUM($AB$10:AE85)/($Y$10+Y85)*2/A85*12)</f>
        <v>4.9828645513801395E-2</v>
      </c>
      <c r="AH85" s="40">
        <f>IF(A85&gt;$D$6,"",SUM($AF$10:AF85)/($Y$10+Y85)*2/A85*12)</f>
        <v>-1.5256922948014324E-2</v>
      </c>
      <c r="AI85" s="32">
        <f t="shared" si="51"/>
        <v>17241.917445457355</v>
      </c>
      <c r="AQ85" s="32">
        <f>SUM(AB$10:AB85)</f>
        <v>799458.09027709474</v>
      </c>
      <c r="AR85" s="32">
        <f>SUM(AC$10:AC85)</f>
        <v>-637326.49625158624</v>
      </c>
      <c r="AS85" s="32">
        <f>SUM(AD$10:AD85)</f>
        <v>13860.000000000002</v>
      </c>
      <c r="AT85" s="32">
        <f>SUM(AE$10:AE85)</f>
        <v>127790.42948355299</v>
      </c>
      <c r="AU85" s="32">
        <f>SUM(AF$10:AF85)</f>
        <v>-93014.347026268122</v>
      </c>
      <c r="AW85" s="32">
        <f t="shared" si="41"/>
        <v>510293.36779579235</v>
      </c>
      <c r="AX85" s="32">
        <f t="shared" si="41"/>
        <v>2429.3312844100769</v>
      </c>
      <c r="AY85" s="32">
        <f t="shared" si="41"/>
        <v>246.19407307683269</v>
      </c>
      <c r="AZ85" s="32">
        <f t="shared" si="41"/>
        <v>149.72625297116417</v>
      </c>
      <c r="BA85" s="32">
        <f t="shared" si="30"/>
        <v>37772.208962233686</v>
      </c>
      <c r="BB85" s="32">
        <f t="shared" si="29"/>
        <v>855.78142299147021</v>
      </c>
      <c r="BC85" s="32"/>
    </row>
    <row r="86" spans="1:55" x14ac:dyDescent="0.25">
      <c r="A86" s="29">
        <v>76</v>
      </c>
      <c r="B86" s="32">
        <f t="shared" si="37"/>
        <v>513333.33333333273</v>
      </c>
      <c r="C86" s="32">
        <f t="shared" si="26"/>
        <v>11666.666666666666</v>
      </c>
      <c r="D86" s="32">
        <f t="shared" si="27"/>
        <v>6558.1249999999927</v>
      </c>
      <c r="E86" s="32"/>
      <c r="F86" s="32">
        <f t="shared" si="38"/>
        <v>0</v>
      </c>
      <c r="G86" s="32"/>
      <c r="H86" s="32"/>
      <c r="I86" s="32"/>
      <c r="J86" s="32"/>
      <c r="K86" s="32"/>
      <c r="L86" s="32">
        <f t="shared" si="31"/>
        <v>18224.791666666657</v>
      </c>
      <c r="M86" s="32">
        <f t="shared" si="32"/>
        <v>18224.791666666657</v>
      </c>
      <c r="N86" s="80">
        <v>46508</v>
      </c>
      <c r="O86" s="39">
        <f t="shared" si="33"/>
        <v>0.36666666666666625</v>
      </c>
      <c r="P86" s="39">
        <f t="shared" si="28"/>
        <v>0.38535681091666968</v>
      </c>
      <c r="Q86" s="39">
        <f t="shared" si="39"/>
        <v>0.35629951524066833</v>
      </c>
      <c r="R86" s="39">
        <f t="shared" si="42"/>
        <v>1.7125531496458748E-3</v>
      </c>
      <c r="S86" s="39">
        <f t="shared" si="48"/>
        <v>1.7352366317214835E-4</v>
      </c>
      <c r="T86" s="39">
        <f t="shared" si="46"/>
        <v>1.0551174560435687E-4</v>
      </c>
      <c r="U86" s="39">
        <f t="shared" si="49"/>
        <v>2.706570711757901E-2</v>
      </c>
      <c r="V86" s="12"/>
      <c r="W86" s="32">
        <f t="shared" si="43"/>
        <v>501607.54531872697</v>
      </c>
      <c r="X86" s="32">
        <f t="shared" si="34"/>
        <v>37891.989964610613</v>
      </c>
      <c r="Y86" s="32">
        <f t="shared" si="35"/>
        <v>539499.53528333758</v>
      </c>
      <c r="Z86" s="32">
        <f t="shared" si="36"/>
        <v>91901.559585295778</v>
      </c>
      <c r="AB86" s="32">
        <f t="shared" si="47"/>
        <v>5719.6403794331809</v>
      </c>
      <c r="AC86" s="32">
        <f t="shared" si="40"/>
        <v>-4559.6866266995676</v>
      </c>
      <c r="AD86" s="32">
        <f t="shared" si="44"/>
        <v>0</v>
      </c>
      <c r="AE86" s="59">
        <f t="shared" si="45"/>
        <v>0</v>
      </c>
      <c r="AF86" s="32">
        <f t="shared" si="50"/>
        <v>1112.7874409723445</v>
      </c>
      <c r="AG86" s="40">
        <f>IF(A86&gt;$D$6,"",SUM($AB$10:AE86)/($Y$10+Y86)*2/A86*12)</f>
        <v>4.9650677791813307E-2</v>
      </c>
      <c r="AH86" s="40">
        <f>IF(A86&gt;$D$6,"",SUM($AF$10:AF86)/($Y$10+Y86)*2/A86*12)</f>
        <v>-1.4963419482314529E-2</v>
      </c>
      <c r="AI86" s="32">
        <f t="shared" si="51"/>
        <v>17110.933464579644</v>
      </c>
      <c r="AQ86" s="32">
        <f>SUM(AB$10:AB86)</f>
        <v>805177.73065652791</v>
      </c>
      <c r="AR86" s="32">
        <f>SUM(AC$10:AC86)</f>
        <v>-641886.18287828576</v>
      </c>
      <c r="AS86" s="32">
        <f>SUM(AD$10:AD86)</f>
        <v>13860.000000000002</v>
      </c>
      <c r="AT86" s="32">
        <f>SUM(AE$10:AE86)</f>
        <v>127790.42948355299</v>
      </c>
      <c r="AU86" s="32">
        <f>SUM(AF$10:AF86)</f>
        <v>-91901.559585295778</v>
      </c>
      <c r="AW86" s="32">
        <f t="shared" si="41"/>
        <v>498819.32133693568</v>
      </c>
      <c r="AX86" s="32">
        <f t="shared" si="41"/>
        <v>2397.5744095042246</v>
      </c>
      <c r="AY86" s="32">
        <f t="shared" si="41"/>
        <v>242.93312844100768</v>
      </c>
      <c r="AZ86" s="32">
        <f t="shared" si="41"/>
        <v>147.71644384609962</v>
      </c>
      <c r="BA86" s="32">
        <f t="shared" si="30"/>
        <v>37891.989964610613</v>
      </c>
      <c r="BB86" s="32">
        <f t="shared" si="29"/>
        <v>838.48462056681183</v>
      </c>
      <c r="BC86" s="32"/>
    </row>
    <row r="87" spans="1:55" x14ac:dyDescent="0.25">
      <c r="A87" s="29">
        <v>77</v>
      </c>
      <c r="B87" s="32">
        <f t="shared" si="37"/>
        <v>501666.66666666605</v>
      </c>
      <c r="C87" s="32">
        <f t="shared" ref="C87:C150" si="52">MIN(B86,IF($D$4="Ануїтет",-PMT($G$2/12,$D$6-12,$B$22,0,0)-D87,$D$3/$D$6))</f>
        <v>11666.666666666666</v>
      </c>
      <c r="D87" s="32">
        <f t="shared" ref="D87:D150" si="53">B86*$G$2/12</f>
        <v>6412.3888888888823</v>
      </c>
      <c r="E87" s="32"/>
      <c r="F87" s="32">
        <f t="shared" si="38"/>
        <v>0</v>
      </c>
      <c r="G87" s="32"/>
      <c r="H87" s="32"/>
      <c r="I87" s="32"/>
      <c r="J87" s="32"/>
      <c r="K87" s="32"/>
      <c r="L87" s="32">
        <f t="shared" si="31"/>
        <v>18079.055555555547</v>
      </c>
      <c r="M87" s="32">
        <f t="shared" si="32"/>
        <v>18079.055555555547</v>
      </c>
      <c r="N87" s="80">
        <v>46539</v>
      </c>
      <c r="O87" s="39">
        <f t="shared" si="33"/>
        <v>0.35833333333333289</v>
      </c>
      <c r="P87" s="39">
        <f t="shared" si="28"/>
        <v>0.37722200807826656</v>
      </c>
      <c r="Q87" s="39">
        <f t="shared" si="39"/>
        <v>0.34810606697889562</v>
      </c>
      <c r="R87" s="39">
        <f t="shared" si="42"/>
        <v>1.6904550724405338E-3</v>
      </c>
      <c r="S87" s="39">
        <f t="shared" si="48"/>
        <v>1.7125531496458749E-4</v>
      </c>
      <c r="T87" s="39">
        <f t="shared" si="46"/>
        <v>1.0411419790328901E-4</v>
      </c>
      <c r="U87" s="39">
        <f t="shared" si="49"/>
        <v>2.7150116514062496E-2</v>
      </c>
      <c r="V87" s="12"/>
      <c r="W87" s="32">
        <f t="shared" si="43"/>
        <v>490100.64818988566</v>
      </c>
      <c r="X87" s="32">
        <f t="shared" si="34"/>
        <v>38010.163119687495</v>
      </c>
      <c r="Y87" s="32">
        <f t="shared" si="35"/>
        <v>528110.81130957312</v>
      </c>
      <c r="Z87" s="32">
        <f t="shared" si="36"/>
        <v>90787.855315171459</v>
      </c>
      <c r="AB87" s="32">
        <f t="shared" si="47"/>
        <v>5591.2447130947075</v>
      </c>
      <c r="AC87" s="32">
        <f t="shared" si="40"/>
        <v>-4457.3298413263337</v>
      </c>
      <c r="AD87" s="32">
        <f t="shared" si="44"/>
        <v>0</v>
      </c>
      <c r="AE87" s="59">
        <f t="shared" si="45"/>
        <v>0</v>
      </c>
      <c r="AF87" s="32">
        <f t="shared" si="50"/>
        <v>1113.704270124319</v>
      </c>
      <c r="AG87" s="40">
        <f>IF(A87&gt;$D$6,"",SUM($AB$10:AE87)/($Y$10+Y87)*2/A87*12)</f>
        <v>4.9478628255192544E-2</v>
      </c>
      <c r="AH87" s="40">
        <f>IF(A87&gt;$D$6,"",SUM($AF$10:AF87)/($Y$10+Y87)*2/A87*12)</f>
        <v>-1.4676289961658805E-2</v>
      </c>
      <c r="AI87" s="32">
        <f t="shared" si="51"/>
        <v>16979.968686859163</v>
      </c>
      <c r="AQ87" s="32">
        <f>SUM(AB$10:AB87)</f>
        <v>810768.97536962258</v>
      </c>
      <c r="AR87" s="32">
        <f>SUM(AC$10:AC87)</f>
        <v>-646343.5127196121</v>
      </c>
      <c r="AS87" s="32">
        <f>SUM(AD$10:AD87)</f>
        <v>13860.000000000002</v>
      </c>
      <c r="AT87" s="32">
        <f>SUM(AE$10:AE87)</f>
        <v>127790.42948355299</v>
      </c>
      <c r="AU87" s="32">
        <f>SUM(AF$10:AF87)</f>
        <v>-90787.855315171459</v>
      </c>
      <c r="AW87" s="32">
        <f t="shared" si="41"/>
        <v>487348.49377045385</v>
      </c>
      <c r="AX87" s="32">
        <f t="shared" si="41"/>
        <v>2366.6371014167476</v>
      </c>
      <c r="AY87" s="32">
        <f t="shared" si="41"/>
        <v>239.75744095042248</v>
      </c>
      <c r="AZ87" s="32">
        <f t="shared" si="41"/>
        <v>145.75987706460461</v>
      </c>
      <c r="BA87" s="32">
        <f t="shared" si="30"/>
        <v>38010.163119687495</v>
      </c>
      <c r="BB87" s="32">
        <f t="shared" si="29"/>
        <v>821.14417579417477</v>
      </c>
      <c r="BC87" s="32"/>
    </row>
    <row r="88" spans="1:55" x14ac:dyDescent="0.25">
      <c r="A88" s="29">
        <v>78</v>
      </c>
      <c r="B88" s="32">
        <f t="shared" si="37"/>
        <v>489999.99999999936</v>
      </c>
      <c r="C88" s="32">
        <f t="shared" si="52"/>
        <v>11666.666666666666</v>
      </c>
      <c r="D88" s="32">
        <f t="shared" si="53"/>
        <v>6266.6527777777701</v>
      </c>
      <c r="E88" s="32"/>
      <c r="F88" s="32">
        <f t="shared" si="38"/>
        <v>0</v>
      </c>
      <c r="G88" s="32"/>
      <c r="H88" s="32"/>
      <c r="I88" s="32"/>
      <c r="J88" s="32"/>
      <c r="K88" s="32"/>
      <c r="L88" s="32">
        <f t="shared" si="31"/>
        <v>17933.319444444438</v>
      </c>
      <c r="M88" s="32">
        <f t="shared" si="32"/>
        <v>17933.319444444438</v>
      </c>
      <c r="N88" s="80">
        <v>46569</v>
      </c>
      <c r="O88" s="39">
        <f t="shared" si="33"/>
        <v>0.34999999999999953</v>
      </c>
      <c r="P88" s="39">
        <f t="shared" si="28"/>
        <v>0.36908905920594887</v>
      </c>
      <c r="Q88" s="39">
        <f t="shared" si="39"/>
        <v>0.33991493261062977</v>
      </c>
      <c r="R88" s="39">
        <f t="shared" si="42"/>
        <v>1.668920026711163E-3</v>
      </c>
      <c r="S88" s="39">
        <f t="shared" si="48"/>
        <v>1.6904550724405339E-4</v>
      </c>
      <c r="T88" s="39">
        <f t="shared" si="46"/>
        <v>1.0275318897875248E-4</v>
      </c>
      <c r="U88" s="39">
        <f t="shared" si="49"/>
        <v>2.7233407872385127E-2</v>
      </c>
      <c r="V88" s="12"/>
      <c r="W88" s="32">
        <f t="shared" si="43"/>
        <v>478597.91186698922</v>
      </c>
      <c r="X88" s="32">
        <f t="shared" si="34"/>
        <v>38126.771021339177</v>
      </c>
      <c r="Y88" s="32">
        <f t="shared" si="35"/>
        <v>516724.68288832839</v>
      </c>
      <c r="Z88" s="32">
        <f t="shared" si="36"/>
        <v>89673.265583161716</v>
      </c>
      <c r="AB88" s="32">
        <f t="shared" si="47"/>
        <v>5462.8925919634003</v>
      </c>
      <c r="AC88" s="32">
        <f t="shared" si="40"/>
        <v>-4355.0077701109167</v>
      </c>
      <c r="AD88" s="32">
        <f t="shared" si="44"/>
        <v>0</v>
      </c>
      <c r="AE88" s="59">
        <f t="shared" si="45"/>
        <v>0</v>
      </c>
      <c r="AF88" s="32">
        <f t="shared" si="50"/>
        <v>1114.5897320097429</v>
      </c>
      <c r="AG88" s="40">
        <f>IF(A88&gt;$D$6,"",SUM($AB$10:AE88)/($Y$10+Y88)*2/A88*12)</f>
        <v>4.9312290941347328E-2</v>
      </c>
      <c r="AH88" s="40">
        <f>IF(A88&gt;$D$6,"",SUM($AF$10:AF88)/($Y$10+Y88)*2/A88*12)</f>
        <v>-1.4395272451967357E-2</v>
      </c>
      <c r="AI88" s="32">
        <f t="shared" si="51"/>
        <v>16849.021013208134</v>
      </c>
      <c r="AQ88" s="32">
        <f>SUM(AB$10:AB88)</f>
        <v>816231.86796158599</v>
      </c>
      <c r="AR88" s="32">
        <f>SUM(AC$10:AC88)</f>
        <v>-650698.52048972307</v>
      </c>
      <c r="AS88" s="32">
        <f>SUM(AD$10:AD88)</f>
        <v>13860.000000000002</v>
      </c>
      <c r="AT88" s="32">
        <f>SUM(AE$10:AE88)</f>
        <v>127790.42948355299</v>
      </c>
      <c r="AU88" s="32">
        <f>SUM(AF$10:AF88)</f>
        <v>-89673.265583161716</v>
      </c>
      <c r="AW88" s="32">
        <f t="shared" si="41"/>
        <v>475880.90565488167</v>
      </c>
      <c r="AX88" s="32">
        <f t="shared" si="41"/>
        <v>2336.488037395628</v>
      </c>
      <c r="AY88" s="32">
        <f t="shared" si="41"/>
        <v>236.66371014167476</v>
      </c>
      <c r="AZ88" s="32">
        <f t="shared" si="41"/>
        <v>143.85446457025347</v>
      </c>
      <c r="BA88" s="32">
        <f t="shared" si="30"/>
        <v>38126.771021339177</v>
      </c>
      <c r="BB88" s="32">
        <f t="shared" si="29"/>
        <v>803.76018581436983</v>
      </c>
      <c r="BC88" s="32"/>
    </row>
    <row r="89" spans="1:55" x14ac:dyDescent="0.25">
      <c r="A89" s="29">
        <v>79</v>
      </c>
      <c r="B89" s="32">
        <f t="shared" si="37"/>
        <v>478333.33333333267</v>
      </c>
      <c r="C89" s="32">
        <f t="shared" si="52"/>
        <v>11666.666666666666</v>
      </c>
      <c r="D89" s="32">
        <f t="shared" si="53"/>
        <v>6120.9166666666597</v>
      </c>
      <c r="E89" s="32"/>
      <c r="F89" s="32">
        <f t="shared" si="38"/>
        <v>0</v>
      </c>
      <c r="G89" s="32"/>
      <c r="H89" s="32"/>
      <c r="I89" s="32"/>
      <c r="J89" s="32"/>
      <c r="K89" s="32"/>
      <c r="L89" s="32">
        <f t="shared" si="31"/>
        <v>17787.583333333325</v>
      </c>
      <c r="M89" s="32">
        <f t="shared" si="32"/>
        <v>17787.583333333325</v>
      </c>
      <c r="N89" s="80">
        <v>46600</v>
      </c>
      <c r="O89" s="39">
        <f t="shared" si="33"/>
        <v>0.34166666666666617</v>
      </c>
      <c r="P89" s="39">
        <f t="shared" si="28"/>
        <v>0.36095798469463064</v>
      </c>
      <c r="Q89" s="39">
        <f t="shared" si="39"/>
        <v>0.33172612819920094</v>
      </c>
      <c r="R89" s="39">
        <f t="shared" si="42"/>
        <v>1.6479267648440681E-3</v>
      </c>
      <c r="S89" s="39">
        <f t="shared" si="48"/>
        <v>1.6689200267111631E-4</v>
      </c>
      <c r="T89" s="39">
        <f t="shared" si="46"/>
        <v>1.0142730434643202E-4</v>
      </c>
      <c r="U89" s="39">
        <f t="shared" si="49"/>
        <v>2.7315610423568129E-2</v>
      </c>
      <c r="V89" s="12"/>
      <c r="W89" s="32">
        <f t="shared" si="43"/>
        <v>467099.32397948753</v>
      </c>
      <c r="X89" s="32">
        <f t="shared" si="34"/>
        <v>38241.854592995383</v>
      </c>
      <c r="Y89" s="32">
        <f t="shared" si="35"/>
        <v>505341.1785724829</v>
      </c>
      <c r="Z89" s="32">
        <f t="shared" si="36"/>
        <v>88557.820969639724</v>
      </c>
      <c r="AB89" s="32">
        <f t="shared" si="47"/>
        <v>5334.5839545037079</v>
      </c>
      <c r="AC89" s="32">
        <f t="shared" si="40"/>
        <v>-4252.720363997284</v>
      </c>
      <c r="AD89" s="32">
        <f t="shared" si="44"/>
        <v>0</v>
      </c>
      <c r="AE89" s="59">
        <f t="shared" si="45"/>
        <v>0</v>
      </c>
      <c r="AF89" s="32">
        <f t="shared" si="50"/>
        <v>1115.4446135219914</v>
      </c>
      <c r="AG89" s="40">
        <f>IF(A89&gt;$D$6,"",SUM($AB$10:AE89)/($Y$10+Y89)*2/A89*12)</f>
        <v>4.9151470734848927E-2</v>
      </c>
      <c r="AH89" s="40">
        <f>IF(A89&gt;$D$6,"",SUM($AF$10:AF89)/($Y$10+Y89)*2/A89*12)</f>
        <v>-1.412011775954905E-2</v>
      </c>
      <c r="AI89" s="32">
        <f t="shared" si="51"/>
        <v>16718.088270349203</v>
      </c>
      <c r="AQ89" s="32">
        <f>SUM(AB$10:AB89)</f>
        <v>821566.45191608975</v>
      </c>
      <c r="AR89" s="32">
        <f>SUM(AC$10:AC89)</f>
        <v>-654951.24085372034</v>
      </c>
      <c r="AS89" s="32">
        <f>SUM(AD$10:AD89)</f>
        <v>13860.000000000002</v>
      </c>
      <c r="AT89" s="32">
        <f>SUM(AE$10:AE89)</f>
        <v>127790.42948355299</v>
      </c>
      <c r="AU89" s="32">
        <f>SUM(AF$10:AF89)</f>
        <v>-88557.820969639724</v>
      </c>
      <c r="AW89" s="32">
        <f t="shared" si="41"/>
        <v>464416.57947888132</v>
      </c>
      <c r="AX89" s="32">
        <f t="shared" si="41"/>
        <v>2307.0974707816954</v>
      </c>
      <c r="AY89" s="32">
        <f t="shared" si="41"/>
        <v>233.64880373956285</v>
      </c>
      <c r="AZ89" s="32">
        <f t="shared" si="41"/>
        <v>141.99822608500483</v>
      </c>
      <c r="BA89" s="32">
        <f t="shared" si="30"/>
        <v>38241.854592995383</v>
      </c>
      <c r="BB89" s="32">
        <f t="shared" si="29"/>
        <v>786.33271216295179</v>
      </c>
      <c r="BC89" s="32"/>
    </row>
    <row r="90" spans="1:55" x14ac:dyDescent="0.25">
      <c r="A90" s="29">
        <v>80</v>
      </c>
      <c r="B90" s="32">
        <f t="shared" si="37"/>
        <v>466666.66666666599</v>
      </c>
      <c r="C90" s="32">
        <f t="shared" si="52"/>
        <v>11666.666666666666</v>
      </c>
      <c r="D90" s="32">
        <f t="shared" si="53"/>
        <v>5975.1805555555475</v>
      </c>
      <c r="E90" s="32"/>
      <c r="F90" s="32">
        <f t="shared" si="38"/>
        <v>0</v>
      </c>
      <c r="G90" s="32"/>
      <c r="H90" s="32"/>
      <c r="I90" s="32"/>
      <c r="J90" s="32"/>
      <c r="K90" s="32"/>
      <c r="L90" s="32">
        <f t="shared" si="31"/>
        <v>17641.847222222212</v>
      </c>
      <c r="M90" s="32">
        <f t="shared" si="32"/>
        <v>17641.847222222212</v>
      </c>
      <c r="N90" s="80">
        <v>46631</v>
      </c>
      <c r="O90" s="39">
        <f t="shared" si="33"/>
        <v>0.33333333333333287</v>
      </c>
      <c r="P90" s="39">
        <f t="shared" si="28"/>
        <v>0.35282880653488685</v>
      </c>
      <c r="Q90" s="39">
        <f t="shared" si="39"/>
        <v>0.32353967129467603</v>
      </c>
      <c r="R90" s="39">
        <f t="shared" si="42"/>
        <v>1.6274550950784422E-3</v>
      </c>
      <c r="S90" s="39">
        <f t="shared" si="48"/>
        <v>1.6479267648440683E-4</v>
      </c>
      <c r="T90" s="39">
        <f t="shared" si="46"/>
        <v>1.0013520160266978E-4</v>
      </c>
      <c r="U90" s="39">
        <f t="shared" si="49"/>
        <v>2.7396752267045275E-2</v>
      </c>
      <c r="V90" s="12"/>
      <c r="W90" s="32">
        <f t="shared" si="43"/>
        <v>455604.87597497815</v>
      </c>
      <c r="X90" s="32">
        <f t="shared" si="34"/>
        <v>38355.453173863381</v>
      </c>
      <c r="Y90" s="32">
        <f t="shared" si="35"/>
        <v>493960.32914884156</v>
      </c>
      <c r="Z90" s="32">
        <f t="shared" si="36"/>
        <v>87441.551328010566</v>
      </c>
      <c r="AB90" s="32">
        <f t="shared" si="47"/>
        <v>5206.3187753888515</v>
      </c>
      <c r="AC90" s="32">
        <f t="shared" si="40"/>
        <v>-4150.4676027949808</v>
      </c>
      <c r="AD90" s="32">
        <f t="shared" si="44"/>
        <v>0</v>
      </c>
      <c r="AE90" s="59">
        <f t="shared" si="45"/>
        <v>0</v>
      </c>
      <c r="AF90" s="32">
        <f t="shared" si="50"/>
        <v>1116.2696416291583</v>
      </c>
      <c r="AG90" s="40">
        <f>IF(A90&gt;$D$6,"",SUM($AB$10:AE90)/($Y$10+Y90)*2/A90*12)</f>
        <v>4.8995982696880505E-2</v>
      </c>
      <c r="AH90" s="40">
        <f>IF(A90&gt;$D$6,"",SUM($AF$10:AF90)/($Y$10+Y90)*2/A90*12)</f>
        <v>-1.3850588628850646E-2</v>
      </c>
      <c r="AI90" s="32">
        <f t="shared" si="51"/>
        <v>16587.168199030191</v>
      </c>
      <c r="AQ90" s="32">
        <f>SUM(AB$10:AB90)</f>
        <v>826772.77069147862</v>
      </c>
      <c r="AR90" s="32">
        <f>SUM(AC$10:AC90)</f>
        <v>-659101.70845651533</v>
      </c>
      <c r="AS90" s="32">
        <f>SUM(AD$10:AD90)</f>
        <v>13860.000000000002</v>
      </c>
      <c r="AT90" s="32">
        <f>SUM(AE$10:AE90)</f>
        <v>127790.42948355299</v>
      </c>
      <c r="AU90" s="32">
        <f>SUM(AF$10:AF90)</f>
        <v>-87441.551328010566</v>
      </c>
      <c r="AW90" s="32">
        <f t="shared" si="41"/>
        <v>452955.53981254646</v>
      </c>
      <c r="AX90" s="32">
        <f t="shared" si="41"/>
        <v>2278.4371331098191</v>
      </c>
      <c r="AY90" s="32">
        <f t="shared" si="41"/>
        <v>230.70974707816956</v>
      </c>
      <c r="AZ90" s="32">
        <f t="shared" si="41"/>
        <v>140.18928224373769</v>
      </c>
      <c r="BA90" s="32">
        <f t="shared" si="30"/>
        <v>38355.453173863381</v>
      </c>
      <c r="BB90" s="32">
        <f t="shared" si="29"/>
        <v>768.86178016669601</v>
      </c>
      <c r="BC90" s="32"/>
    </row>
    <row r="91" spans="1:55" x14ac:dyDescent="0.25">
      <c r="A91" s="29">
        <v>81</v>
      </c>
      <c r="B91" s="32">
        <f t="shared" si="37"/>
        <v>454999.9999999993</v>
      </c>
      <c r="C91" s="32">
        <f t="shared" si="52"/>
        <v>11666.666666666666</v>
      </c>
      <c r="D91" s="32">
        <f t="shared" si="53"/>
        <v>5829.4444444444371</v>
      </c>
      <c r="E91" s="32"/>
      <c r="F91" s="32">
        <f t="shared" si="38"/>
        <v>0</v>
      </c>
      <c r="G91" s="32"/>
      <c r="H91" s="32"/>
      <c r="I91" s="32"/>
      <c r="J91" s="32"/>
      <c r="K91" s="32"/>
      <c r="L91" s="32">
        <f t="shared" si="31"/>
        <v>17496.111111111102</v>
      </c>
      <c r="M91" s="32">
        <f t="shared" si="32"/>
        <v>17496.111111111102</v>
      </c>
      <c r="N91" s="80">
        <v>46661</v>
      </c>
      <c r="O91" s="39">
        <f t="shared" si="33"/>
        <v>0.32499999999999951</v>
      </c>
      <c r="P91" s="39">
        <f t="shared" si="28"/>
        <v>0.34470154841010786</v>
      </c>
      <c r="Q91" s="39">
        <f t="shared" si="39"/>
        <v>0.31535558104965961</v>
      </c>
      <c r="R91" s="39">
        <f t="shared" si="42"/>
        <v>1.6074858167223229E-3</v>
      </c>
      <c r="S91" s="39">
        <f t="shared" si="48"/>
        <v>1.6274550950784423E-4</v>
      </c>
      <c r="T91" s="39">
        <f t="shared" si="46"/>
        <v>9.8875605890644085E-5</v>
      </c>
      <c r="U91" s="39">
        <f t="shared" si="49"/>
        <v>2.7476860428327411E-2</v>
      </c>
      <c r="V91" s="12"/>
      <c r="W91" s="32">
        <f t="shared" si="43"/>
        <v>444114.56317449262</v>
      </c>
      <c r="X91" s="32">
        <f t="shared" si="34"/>
        <v>38467.604599658378</v>
      </c>
      <c r="Y91" s="32">
        <f t="shared" si="35"/>
        <v>482582.16777415102</v>
      </c>
      <c r="Z91" s="32">
        <f t="shared" si="36"/>
        <v>86324.485843428192</v>
      </c>
      <c r="AB91" s="32">
        <f t="shared" si="47"/>
        <v>5078.0970662785485</v>
      </c>
      <c r="AC91" s="32">
        <f t="shared" si="40"/>
        <v>-4048.249495799108</v>
      </c>
      <c r="AD91" s="32">
        <f t="shared" si="44"/>
        <v>0</v>
      </c>
      <c r="AE91" s="59">
        <f t="shared" si="45"/>
        <v>0</v>
      </c>
      <c r="AF91" s="32">
        <f t="shared" si="50"/>
        <v>1117.0654845823738</v>
      </c>
      <c r="AG91" s="40">
        <f>IF(A91&gt;$D$6,"",SUM($AB$10:AE91)/($Y$10+Y91)*2/A91*12)</f>
        <v>4.8845651444073532E-2</v>
      </c>
      <c r="AH91" s="40">
        <f>IF(A91&gt;$D$6,"",SUM($AF$10:AF91)/($Y$10+Y91)*2/A91*12)</f>
        <v>-1.3586458999200676E-2</v>
      </c>
      <c r="AI91" s="32">
        <f t="shared" si="51"/>
        <v>16456.258440969083</v>
      </c>
      <c r="AQ91" s="32">
        <f>SUM(AB$10:AB91)</f>
        <v>831850.86775775719</v>
      </c>
      <c r="AR91" s="32">
        <f>SUM(AC$10:AC91)</f>
        <v>-663149.95795231441</v>
      </c>
      <c r="AS91" s="32">
        <f>SUM(AD$10:AD91)</f>
        <v>13860.000000000002</v>
      </c>
      <c r="AT91" s="32">
        <f>SUM(AE$10:AE91)</f>
        <v>127790.42948355299</v>
      </c>
      <c r="AU91" s="32">
        <f>SUM(AF$10:AF91)</f>
        <v>-86324.485843428192</v>
      </c>
      <c r="AW91" s="32">
        <f t="shared" si="41"/>
        <v>441497.81346952345</v>
      </c>
      <c r="AX91" s="32">
        <f t="shared" si="41"/>
        <v>2250.4801434112519</v>
      </c>
      <c r="AY91" s="32">
        <f t="shared" si="41"/>
        <v>227.84371331098191</v>
      </c>
      <c r="AZ91" s="32">
        <f t="shared" si="41"/>
        <v>138.42584824690172</v>
      </c>
      <c r="BA91" s="32">
        <f t="shared" si="30"/>
        <v>38467.604599658378</v>
      </c>
      <c r="BB91" s="32">
        <f t="shared" si="29"/>
        <v>751.34737816588859</v>
      </c>
      <c r="BC91" s="32"/>
    </row>
    <row r="92" spans="1:55" x14ac:dyDescent="0.25">
      <c r="A92" s="29">
        <v>82</v>
      </c>
      <c r="B92" s="32">
        <f t="shared" si="37"/>
        <v>443333.33333333262</v>
      </c>
      <c r="C92" s="32">
        <f t="shared" si="52"/>
        <v>11666.666666666666</v>
      </c>
      <c r="D92" s="32">
        <f t="shared" si="53"/>
        <v>5683.7083333333248</v>
      </c>
      <c r="E92" s="32"/>
      <c r="F92" s="32">
        <f t="shared" si="38"/>
        <v>0</v>
      </c>
      <c r="G92" s="32"/>
      <c r="H92" s="32"/>
      <c r="I92" s="32"/>
      <c r="J92" s="32"/>
      <c r="K92" s="32"/>
      <c r="L92" s="32">
        <f t="shared" si="31"/>
        <v>17350.374999999993</v>
      </c>
      <c r="M92" s="32">
        <f t="shared" si="32"/>
        <v>17350.374999999993</v>
      </c>
      <c r="N92" s="80">
        <v>46692</v>
      </c>
      <c r="O92" s="39">
        <f t="shared" si="33"/>
        <v>0.31666666666666615</v>
      </c>
      <c r="P92" s="39">
        <f t="shared" si="28"/>
        <v>0.33657623580473106</v>
      </c>
      <c r="Q92" s="39">
        <f t="shared" si="39"/>
        <v>0.30717387834422782</v>
      </c>
      <c r="R92" s="39">
        <f t="shared" si="42"/>
        <v>1.5880006600863465E-3</v>
      </c>
      <c r="S92" s="39">
        <f t="shared" si="48"/>
        <v>1.607485816722323E-4</v>
      </c>
      <c r="T92" s="39">
        <f t="shared" si="46"/>
        <v>9.7647305704706526E-5</v>
      </c>
      <c r="U92" s="39">
        <f t="shared" si="49"/>
        <v>2.7555960913039926E-2</v>
      </c>
      <c r="V92" s="12"/>
      <c r="W92" s="32">
        <f t="shared" si="43"/>
        <v>432628.3848483676</v>
      </c>
      <c r="X92" s="32">
        <f t="shared" si="34"/>
        <v>38578.345278255896</v>
      </c>
      <c r="Y92" s="32">
        <f t="shared" si="35"/>
        <v>471206.73012662347</v>
      </c>
      <c r="Z92" s="32">
        <f t="shared" si="36"/>
        <v>85206.653090665117</v>
      </c>
      <c r="AB92" s="32">
        <f t="shared" si="47"/>
        <v>4949.9188767846117</v>
      </c>
      <c r="AC92" s="32">
        <f t="shared" si="40"/>
        <v>-3946.0660825601149</v>
      </c>
      <c r="AD92" s="32">
        <f t="shared" si="44"/>
        <v>0</v>
      </c>
      <c r="AE92" s="59">
        <f t="shared" si="45"/>
        <v>0</v>
      </c>
      <c r="AF92" s="32">
        <f t="shared" si="50"/>
        <v>1117.8327527630754</v>
      </c>
      <c r="AG92" s="40">
        <f>IF(A92&gt;$D$6,"",SUM($AB$10:AE92)/($Y$10+Y92)*2/A92*12)</f>
        <v>4.8700310572439634E-2</v>
      </c>
      <c r="AH92" s="40">
        <f>IF(A92&gt;$D$6,"",SUM($AF$10:AF92)/($Y$10+Y92)*2/A92*12)</f>
        <v>-1.3327513315546062E-2</v>
      </c>
      <c r="AI92" s="32">
        <f t="shared" si="51"/>
        <v>16325.356524312161</v>
      </c>
      <c r="AQ92" s="32">
        <f>SUM(AB$10:AB92)</f>
        <v>836800.78663454182</v>
      </c>
      <c r="AR92" s="32">
        <f>SUM(AC$10:AC92)</f>
        <v>-667096.02403487451</v>
      </c>
      <c r="AS92" s="32">
        <f>SUM(AD$10:AD92)</f>
        <v>13860.000000000002</v>
      </c>
      <c r="AT92" s="32">
        <f>SUM(AE$10:AE92)</f>
        <v>127790.42948355299</v>
      </c>
      <c r="AU92" s="32">
        <f>SUM(AF$10:AF92)</f>
        <v>-85206.653090665117</v>
      </c>
      <c r="AW92" s="32">
        <f t="shared" si="41"/>
        <v>430043.42968191893</v>
      </c>
      <c r="AX92" s="32">
        <f t="shared" si="41"/>
        <v>2223.2009241208852</v>
      </c>
      <c r="AY92" s="32">
        <f t="shared" si="41"/>
        <v>225.04801434112522</v>
      </c>
      <c r="AZ92" s="32">
        <f t="shared" si="41"/>
        <v>136.70622798658914</v>
      </c>
      <c r="BA92" s="32">
        <f t="shared" si="30"/>
        <v>38578.345278255896</v>
      </c>
      <c r="BB92" s="32">
        <f t="shared" si="29"/>
        <v>733.78945654871313</v>
      </c>
      <c r="BC92" s="32"/>
    </row>
    <row r="93" spans="1:55" x14ac:dyDescent="0.25">
      <c r="A93" s="29">
        <v>83</v>
      </c>
      <c r="B93" s="32">
        <f t="shared" si="37"/>
        <v>431666.66666666593</v>
      </c>
      <c r="C93" s="32">
        <f t="shared" si="52"/>
        <v>11666.666666666666</v>
      </c>
      <c r="D93" s="32">
        <f t="shared" si="53"/>
        <v>5537.9722222222126</v>
      </c>
      <c r="E93" s="32"/>
      <c r="F93" s="32">
        <f t="shared" si="38"/>
        <v>0</v>
      </c>
      <c r="G93" s="32"/>
      <c r="H93" s="32"/>
      <c r="I93" s="32"/>
      <c r="J93" s="32"/>
      <c r="K93" s="32"/>
      <c r="L93" s="32">
        <f t="shared" si="31"/>
        <v>17204.63888888888</v>
      </c>
      <c r="M93" s="32">
        <f t="shared" si="32"/>
        <v>17204.63888888888</v>
      </c>
      <c r="N93" s="80">
        <v>46722</v>
      </c>
      <c r="O93" s="39">
        <f t="shared" si="33"/>
        <v>0.30833333333333279</v>
      </c>
      <c r="P93" s="39">
        <f t="shared" si="28"/>
        <v>0.32845289612493855</v>
      </c>
      <c r="Q93" s="39">
        <f t="shared" si="39"/>
        <v>0.29899458592159417</v>
      </c>
      <c r="R93" s="39">
        <f t="shared" si="42"/>
        <v>1.5689822307286508E-3</v>
      </c>
      <c r="S93" s="39">
        <f t="shared" si="48"/>
        <v>1.5880006600863466E-4</v>
      </c>
      <c r="T93" s="39">
        <f t="shared" si="46"/>
        <v>9.6449149003339368E-5</v>
      </c>
      <c r="U93" s="39">
        <f t="shared" si="49"/>
        <v>2.7634078757603691E-2</v>
      </c>
      <c r="V93" s="12"/>
      <c r="W93" s="32">
        <f t="shared" si="43"/>
        <v>421146.34431426879</v>
      </c>
      <c r="X93" s="32">
        <f t="shared" si="34"/>
        <v>38687.710260645166</v>
      </c>
      <c r="Y93" s="32">
        <f t="shared" si="35"/>
        <v>459834.05457491393</v>
      </c>
      <c r="Z93" s="32">
        <f t="shared" si="36"/>
        <v>84088.081091504137</v>
      </c>
      <c r="AB93" s="32">
        <f t="shared" si="47"/>
        <v>4821.7842956408449</v>
      </c>
      <c r="AC93" s="32">
        <f t="shared" si="40"/>
        <v>-3843.917433816418</v>
      </c>
      <c r="AD93" s="32">
        <f t="shared" si="44"/>
        <v>0</v>
      </c>
      <c r="AE93" s="59">
        <f t="shared" si="45"/>
        <v>0</v>
      </c>
      <c r="AF93" s="32">
        <f t="shared" si="50"/>
        <v>1118.5719991609803</v>
      </c>
      <c r="AG93" s="40">
        <f>IF(A93&gt;$D$6,"",SUM($AB$10:AE93)/($Y$10+Y93)*2/A93*12)</f>
        <v>4.8559802122506178E-2</v>
      </c>
      <c r="AH93" s="40">
        <f>IF(A93&gt;$D$6,"",SUM($AF$10:AF93)/($Y$10+Y93)*2/A93*12)</f>
        <v>-1.3073545888663551E-2</v>
      </c>
      <c r="AI93" s="32">
        <f t="shared" si="51"/>
        <v>16194.45984735039</v>
      </c>
      <c r="AQ93" s="32">
        <f>SUM(AB$10:AB93)</f>
        <v>841622.5709301827</v>
      </c>
      <c r="AR93" s="32">
        <f>SUM(AC$10:AC93)</f>
        <v>-670939.94146869099</v>
      </c>
      <c r="AS93" s="32">
        <f>SUM(AD$10:AD93)</f>
        <v>13860.000000000002</v>
      </c>
      <c r="AT93" s="32">
        <f>SUM(AE$10:AE93)</f>
        <v>127790.42948355299</v>
      </c>
      <c r="AU93" s="32">
        <f>SUM(AF$10:AF93)</f>
        <v>-84088.081091504137</v>
      </c>
      <c r="AW93" s="32">
        <f t="shared" si="41"/>
        <v>418592.42029023182</v>
      </c>
      <c r="AX93" s="32">
        <f t="shared" si="41"/>
        <v>2196.5751230201113</v>
      </c>
      <c r="AY93" s="32">
        <f t="shared" si="41"/>
        <v>222.32009241208851</v>
      </c>
      <c r="AZ93" s="32">
        <f t="shared" si="41"/>
        <v>135.02880860467511</v>
      </c>
      <c r="BA93" s="32">
        <f t="shared" si="30"/>
        <v>38687.710260645166</v>
      </c>
      <c r="BB93" s="32">
        <f t="shared" si="29"/>
        <v>716.18792658136772</v>
      </c>
      <c r="BC93" s="32"/>
    </row>
    <row r="94" spans="1:55" x14ac:dyDescent="0.25">
      <c r="A94" s="66">
        <v>84</v>
      </c>
      <c r="B94" s="67">
        <f t="shared" si="37"/>
        <v>419999.99999999924</v>
      </c>
      <c r="C94" s="67">
        <f t="shared" si="52"/>
        <v>11666.666666666666</v>
      </c>
      <c r="D94" s="67">
        <f t="shared" si="53"/>
        <v>5392.2361111111022</v>
      </c>
      <c r="E94" s="67"/>
      <c r="F94" s="67">
        <f t="shared" si="38"/>
        <v>0</v>
      </c>
      <c r="G94" s="67">
        <f>IF(B94&gt;0,B94*$J$1,0)</f>
        <v>2099.9999999999964</v>
      </c>
      <c r="H94" s="67">
        <f>IF(B94&gt;0,H82,0)</f>
        <v>6000</v>
      </c>
      <c r="I94" s="67"/>
      <c r="J94" s="67"/>
      <c r="K94" s="67"/>
      <c r="L94" s="67">
        <f t="shared" si="31"/>
        <v>25158.902777777763</v>
      </c>
      <c r="M94" s="67">
        <f t="shared" si="32"/>
        <v>20493.902777777766</v>
      </c>
      <c r="N94" s="80">
        <v>46753</v>
      </c>
      <c r="O94" s="39">
        <f t="shared" si="33"/>
        <v>0.29999999999999943</v>
      </c>
      <c r="P94" s="39">
        <f t="shared" si="28"/>
        <v>0.32033155883343967</v>
      </c>
      <c r="Q94" s="39">
        <f t="shared" si="39"/>
        <v>0.2908177285362929</v>
      </c>
      <c r="R94" s="39">
        <f t="shared" si="42"/>
        <v>1.5504139576623937E-3</v>
      </c>
      <c r="S94" s="39">
        <f t="shared" si="48"/>
        <v>1.568982230728651E-4</v>
      </c>
      <c r="T94" s="39">
        <f t="shared" si="46"/>
        <v>9.5280039605180784E-5</v>
      </c>
      <c r="U94" s="39">
        <f t="shared" si="49"/>
        <v>2.7711238076806363E-2</v>
      </c>
      <c r="V94" s="12"/>
      <c r="W94" s="32">
        <f t="shared" si="43"/>
        <v>409668.44905928662</v>
      </c>
      <c r="X94" s="32">
        <f t="shared" si="34"/>
        <v>38795.733307528906</v>
      </c>
      <c r="Y94" s="32">
        <f t="shared" si="35"/>
        <v>448464.18236681551</v>
      </c>
      <c r="Z94" s="32">
        <f t="shared" si="36"/>
        <v>82968.797372048808</v>
      </c>
      <c r="AB94" s="32">
        <f t="shared" si="47"/>
        <v>4693.6934520969271</v>
      </c>
      <c r="AC94" s="32">
        <f t="shared" si="40"/>
        <v>-3741.8036526056217</v>
      </c>
      <c r="AD94" s="32">
        <f t="shared" si="44"/>
        <v>0</v>
      </c>
      <c r="AE94" s="59">
        <f t="shared" si="45"/>
        <v>2989.2301129929183</v>
      </c>
      <c r="AF94" s="32">
        <f t="shared" si="50"/>
        <v>1119.2837194553285</v>
      </c>
      <c r="AG94" s="40">
        <f>IF(A94&gt;$D$6,"",SUM($AB$10:AE94)/($Y$10+Y94)*2/A94*12)</f>
        <v>4.888601681556351E-2</v>
      </c>
      <c r="AH94" s="40">
        <f>IF(A94&gt;$D$6,"",SUM($AF$10:AF94)/($Y$10+Y94)*2/A94*12)</f>
        <v>-1.282436030076349E-2</v>
      </c>
      <c r="AI94" s="32">
        <f t="shared" si="51"/>
        <v>19052.79577318826</v>
      </c>
      <c r="AQ94" s="32">
        <f>SUM(AB$10:AB94)</f>
        <v>846316.26438227959</v>
      </c>
      <c r="AR94" s="32">
        <f>SUM(AC$10:AC94)</f>
        <v>-674681.74512129661</v>
      </c>
      <c r="AS94" s="32">
        <f>SUM(AD$10:AD94)</f>
        <v>13860.000000000002</v>
      </c>
      <c r="AT94" s="32">
        <f>SUM(AE$10:AE94)</f>
        <v>130779.65959654591</v>
      </c>
      <c r="AU94" s="32">
        <f>SUM(AF$10:AF94)</f>
        <v>-82968.797372048808</v>
      </c>
      <c r="AW94" s="32">
        <f t="shared" si="41"/>
        <v>407144.81995081005</v>
      </c>
      <c r="AX94" s="32">
        <f t="shared" si="41"/>
        <v>2170.5795407273513</v>
      </c>
      <c r="AY94" s="32">
        <f t="shared" si="41"/>
        <v>219.65751230201113</v>
      </c>
      <c r="AZ94" s="32">
        <f t="shared" si="41"/>
        <v>133.39205544725309</v>
      </c>
      <c r="BA94" s="32">
        <f t="shared" si="30"/>
        <v>38795.733307528906</v>
      </c>
      <c r="BB94" s="32">
        <f t="shared" si="29"/>
        <v>0</v>
      </c>
      <c r="BC94" s="32"/>
    </row>
    <row r="95" spans="1:55" x14ac:dyDescent="0.25">
      <c r="A95" s="29">
        <v>85</v>
      </c>
      <c r="B95" s="32">
        <f t="shared" si="37"/>
        <v>408333.33333333256</v>
      </c>
      <c r="C95" s="32">
        <f t="shared" si="52"/>
        <v>11666.666666666666</v>
      </c>
      <c r="D95" s="32">
        <f t="shared" si="53"/>
        <v>5246.4999999999909</v>
      </c>
      <c r="E95" s="32"/>
      <c r="F95" s="32">
        <f t="shared" si="38"/>
        <v>0</v>
      </c>
      <c r="G95" s="32"/>
      <c r="H95" s="32"/>
      <c r="I95" s="32"/>
      <c r="J95" s="32"/>
      <c r="K95" s="32"/>
      <c r="L95" s="32">
        <f t="shared" si="31"/>
        <v>16913.166666666657</v>
      </c>
      <c r="M95" s="32">
        <f t="shared" si="32"/>
        <v>16913.166666666657</v>
      </c>
      <c r="N95" s="80">
        <v>46784</v>
      </c>
      <c r="O95" s="39">
        <f t="shared" si="33"/>
        <v>0.29166666666666613</v>
      </c>
      <c r="P95" s="39">
        <f t="shared" si="28"/>
        <v>0.31221225560023591</v>
      </c>
      <c r="Q95" s="39">
        <f t="shared" si="39"/>
        <v>0.2826433331169389</v>
      </c>
      <c r="R95" s="39">
        <f t="shared" si="42"/>
        <v>1.5322800451965032E-3</v>
      </c>
      <c r="S95" s="39">
        <f t="shared" si="48"/>
        <v>1.5504139576623938E-4</v>
      </c>
      <c r="T95" s="39">
        <f t="shared" si="46"/>
        <v>9.4138933843719054E-5</v>
      </c>
      <c r="U95" s="39">
        <f t="shared" si="49"/>
        <v>2.7787462108490507E-2</v>
      </c>
      <c r="V95" s="12"/>
      <c r="W95" s="32">
        <f t="shared" si="43"/>
        <v>398194.71088844351</v>
      </c>
      <c r="X95" s="32">
        <f t="shared" si="34"/>
        <v>38902.446951886712</v>
      </c>
      <c r="Y95" s="32">
        <f t="shared" si="35"/>
        <v>437097.15784033021</v>
      </c>
      <c r="Z95" s="32">
        <f t="shared" si="36"/>
        <v>81848.829020375109</v>
      </c>
      <c r="AB95" s="32">
        <f t="shared" si="47"/>
        <v>4565.6465175596286</v>
      </c>
      <c r="AC95" s="32">
        <f t="shared" si="40"/>
        <v>-3639.7248755728851</v>
      </c>
      <c r="AD95" s="32">
        <f t="shared" si="44"/>
        <v>0</v>
      </c>
      <c r="AE95" s="59">
        <f t="shared" si="45"/>
        <v>0</v>
      </c>
      <c r="AF95" s="32">
        <f t="shared" si="50"/>
        <v>1119.9683516736986</v>
      </c>
      <c r="AG95" s="40">
        <f>IF(A95&gt;$D$6,"",SUM($AB$10:AE95)/($Y$10+Y95)*2/A95*12)</f>
        <v>4.8752120123466233E-2</v>
      </c>
      <c r="AH95" s="40">
        <f>IF(A95&gt;$D$6,"",SUM($AF$10:AF95)/($Y$10+Y95)*2/A95*12)</f>
        <v>-1.2579768852792259E-2</v>
      </c>
      <c r="AI95" s="32">
        <f t="shared" si="51"/>
        <v>15932.671044044928</v>
      </c>
      <c r="AQ95" s="32">
        <f>SUM(AB$10:AB95)</f>
        <v>850881.91089983925</v>
      </c>
      <c r="AR95" s="32">
        <f>SUM(AC$10:AC95)</f>
        <v>-678321.46999686945</v>
      </c>
      <c r="AS95" s="32">
        <f>SUM(AD$10:AD95)</f>
        <v>13860.000000000002</v>
      </c>
      <c r="AT95" s="32">
        <f>SUM(AE$10:AE95)</f>
        <v>130779.65959654591</v>
      </c>
      <c r="AU95" s="32">
        <f>SUM(AF$10:AF95)</f>
        <v>-81848.829020375109</v>
      </c>
      <c r="AW95" s="32">
        <f t="shared" si="41"/>
        <v>395700.66636371444</v>
      </c>
      <c r="AX95" s="32">
        <f t="shared" si="41"/>
        <v>2145.1920632751044</v>
      </c>
      <c r="AY95" s="32">
        <f t="shared" si="41"/>
        <v>217.05795407273513</v>
      </c>
      <c r="AZ95" s="32">
        <f t="shared" si="41"/>
        <v>131.79450738120667</v>
      </c>
      <c r="BA95" s="32">
        <f t="shared" si="30"/>
        <v>38902.446951886712</v>
      </c>
      <c r="BB95" s="32">
        <f t="shared" si="29"/>
        <v>680.85348244036231</v>
      </c>
      <c r="BC95" s="32"/>
    </row>
    <row r="96" spans="1:55" x14ac:dyDescent="0.25">
      <c r="A96" s="29">
        <v>86</v>
      </c>
      <c r="B96" s="32">
        <f t="shared" si="37"/>
        <v>396666.66666666587</v>
      </c>
      <c r="C96" s="32">
        <f t="shared" si="52"/>
        <v>11666.666666666666</v>
      </c>
      <c r="D96" s="32">
        <f t="shared" si="53"/>
        <v>5100.7638888888796</v>
      </c>
      <c r="E96" s="32"/>
      <c r="F96" s="32">
        <f t="shared" si="38"/>
        <v>0</v>
      </c>
      <c r="G96" s="32"/>
      <c r="H96" s="32"/>
      <c r="I96" s="32"/>
      <c r="J96" s="32"/>
      <c r="K96" s="32"/>
      <c r="L96" s="32">
        <f t="shared" si="31"/>
        <v>16767.430555555547</v>
      </c>
      <c r="M96" s="32">
        <f t="shared" si="32"/>
        <v>16767.430555555547</v>
      </c>
      <c r="N96" s="80">
        <v>46813</v>
      </c>
      <c r="O96" s="39">
        <f t="shared" si="33"/>
        <v>0.28333333333333277</v>
      </c>
      <c r="P96" s="39">
        <f t="shared" si="28"/>
        <v>0.30409502047158748</v>
      </c>
      <c r="Q96" s="39">
        <f t="shared" si="39"/>
        <v>0.27447142894592402</v>
      </c>
      <c r="R96" s="39">
        <f t="shared" si="42"/>
        <v>1.5145654281185916E-3</v>
      </c>
      <c r="S96" s="39">
        <f t="shared" si="48"/>
        <v>1.5322800451965032E-4</v>
      </c>
      <c r="T96" s="39">
        <f t="shared" si="46"/>
        <v>9.3024837459743624E-5</v>
      </c>
      <c r="U96" s="39">
        <f t="shared" si="49"/>
        <v>2.7862773255565482E-2</v>
      </c>
      <c r="V96" s="12"/>
      <c r="W96" s="32">
        <f t="shared" si="43"/>
        <v>386725.14610243082</v>
      </c>
      <c r="X96" s="32">
        <f t="shared" si="34"/>
        <v>39007.882557791672</v>
      </c>
      <c r="Y96" s="32">
        <f t="shared" si="35"/>
        <v>425733.02866022248</v>
      </c>
      <c r="Z96" s="32">
        <f t="shared" si="36"/>
        <v>80728.202744986935</v>
      </c>
      <c r="AB96" s="32">
        <f t="shared" si="47"/>
        <v>4437.6437075092736</v>
      </c>
      <c r="AC96" s="32">
        <f t="shared" si="40"/>
        <v>-3537.6812744987201</v>
      </c>
      <c r="AD96" s="32">
        <f t="shared" si="44"/>
        <v>0</v>
      </c>
      <c r="AE96" s="59">
        <f t="shared" si="45"/>
        <v>0</v>
      </c>
      <c r="AF96" s="32">
        <f t="shared" si="50"/>
        <v>1120.6262753881747</v>
      </c>
      <c r="AG96" s="40">
        <f>IF(A96&gt;$D$6,"",SUM($AB$10:AE96)/($Y$10+Y96)*2/A96*12)</f>
        <v>4.8622722595408591E-2</v>
      </c>
      <c r="AH96" s="40">
        <f>IF(A96&gt;$D$6,"",SUM($AF$10:AF96)/($Y$10+Y96)*2/A96*12)</f>
        <v>-1.2339592050090246E-2</v>
      </c>
      <c r="AI96" s="32">
        <f t="shared" si="51"/>
        <v>15801.772887617004</v>
      </c>
      <c r="AQ96" s="32">
        <f>SUM(AB$10:AB96)</f>
        <v>855319.55460734852</v>
      </c>
      <c r="AR96" s="32">
        <f>SUM(AC$10:AC96)</f>
        <v>-681859.15127136814</v>
      </c>
      <c r="AS96" s="32">
        <f>SUM(AD$10:AD96)</f>
        <v>13860.000000000002</v>
      </c>
      <c r="AT96" s="32">
        <f>SUM(AE$10:AE96)</f>
        <v>130779.65959654591</v>
      </c>
      <c r="AU96" s="32">
        <f>SUM(AF$10:AF96)</f>
        <v>-80728.202744986935</v>
      </c>
      <c r="AW96" s="32">
        <f t="shared" si="41"/>
        <v>384260.00052429363</v>
      </c>
      <c r="AX96" s="32">
        <f t="shared" si="41"/>
        <v>2120.3915993660285</v>
      </c>
      <c r="AY96" s="32">
        <f t="shared" si="41"/>
        <v>214.51920632751046</v>
      </c>
      <c r="AZ96" s="32">
        <f t="shared" si="41"/>
        <v>130.23477244364108</v>
      </c>
      <c r="BA96" s="32">
        <f t="shared" si="30"/>
        <v>39007.882557791672</v>
      </c>
      <c r="BB96" s="32">
        <f t="shared" si="29"/>
        <v>663.12018137960604</v>
      </c>
      <c r="BC96" s="32"/>
    </row>
    <row r="97" spans="1:55" x14ac:dyDescent="0.25">
      <c r="A97" s="29">
        <v>87</v>
      </c>
      <c r="B97" s="32">
        <f t="shared" si="37"/>
        <v>384999.99999999919</v>
      </c>
      <c r="C97" s="32">
        <f t="shared" si="52"/>
        <v>11666.666666666666</v>
      </c>
      <c r="D97" s="32">
        <f t="shared" si="53"/>
        <v>4955.0277777777683</v>
      </c>
      <c r="E97" s="32"/>
      <c r="F97" s="32">
        <f t="shared" si="38"/>
        <v>0</v>
      </c>
      <c r="G97" s="32"/>
      <c r="H97" s="32"/>
      <c r="I97" s="32"/>
      <c r="J97" s="32"/>
      <c r="K97" s="32"/>
      <c r="L97" s="32">
        <f t="shared" si="31"/>
        <v>16621.694444444434</v>
      </c>
      <c r="M97" s="32">
        <f t="shared" si="32"/>
        <v>16621.694444444434</v>
      </c>
      <c r="N97" s="80">
        <v>46844</v>
      </c>
      <c r="O97" s="39">
        <f t="shared" si="33"/>
        <v>0.27499999999999941</v>
      </c>
      <c r="P97" s="39">
        <f t="shared" si="28"/>
        <v>0.29597989005980713</v>
      </c>
      <c r="Q97" s="39">
        <f t="shared" si="39"/>
        <v>0.26630204785880052</v>
      </c>
      <c r="R97" s="39">
        <f t="shared" si="42"/>
        <v>1.4972557299497019E-3</v>
      </c>
      <c r="S97" s="39">
        <f t="shared" si="48"/>
        <v>1.5145654281185916E-4</v>
      </c>
      <c r="T97" s="39">
        <f t="shared" si="46"/>
        <v>9.1936802711790194E-5</v>
      </c>
      <c r="U97" s="39">
        <f t="shared" si="49"/>
        <v>2.7937193125533277E-2</v>
      </c>
      <c r="V97" s="12"/>
      <c r="W97" s="32">
        <f t="shared" si="43"/>
        <v>375259.77570798341</v>
      </c>
      <c r="X97" s="32">
        <f t="shared" si="34"/>
        <v>39112.070375746589</v>
      </c>
      <c r="Y97" s="32">
        <f t="shared" si="35"/>
        <v>414371.84608372999</v>
      </c>
      <c r="Z97" s="32">
        <f t="shared" si="36"/>
        <v>79606.944934586063</v>
      </c>
      <c r="AB97" s="32">
        <f t="shared" si="47"/>
        <v>4309.6852837244851</v>
      </c>
      <c r="AC97" s="32">
        <f t="shared" si="40"/>
        <v>-3435.6730580725539</v>
      </c>
      <c r="AD97" s="32">
        <f t="shared" si="44"/>
        <v>0</v>
      </c>
      <c r="AE97" s="59">
        <f t="shared" si="45"/>
        <v>0</v>
      </c>
      <c r="AF97" s="32">
        <f t="shared" si="50"/>
        <v>1121.2578104008717</v>
      </c>
      <c r="AG97" s="40">
        <f>IF(A97&gt;$D$6,"",SUM($AB$10:AE97)/($Y$10+Y97)*2/A97*12)</f>
        <v>4.8497692746625985E-2</v>
      </c>
      <c r="AH97" s="40">
        <f>IF(A97&gt;$D$6,"",SUM($AF$10:AF97)/($Y$10+Y97)*2/A97*12)</f>
        <v>-1.2103658123377582E-2</v>
      </c>
      <c r="AI97" s="32">
        <f t="shared" si="51"/>
        <v>15670.867860216971</v>
      </c>
      <c r="AQ97" s="32">
        <f>SUM(AB$10:AB97)</f>
        <v>859629.23989107297</v>
      </c>
      <c r="AR97" s="32">
        <f>SUM(AC$10:AC97)</f>
        <v>-685294.82432944071</v>
      </c>
      <c r="AS97" s="32">
        <f>SUM(AD$10:AD97)</f>
        <v>13860.000000000002</v>
      </c>
      <c r="AT97" s="32">
        <f>SUM(AE$10:AE97)</f>
        <v>130779.65959654591</v>
      </c>
      <c r="AU97" s="32">
        <f>SUM(AF$10:AF97)</f>
        <v>-79606.944934586063</v>
      </c>
      <c r="AW97" s="32">
        <f t="shared" si="41"/>
        <v>372822.86700232071</v>
      </c>
      <c r="AX97" s="32">
        <f t="shared" si="41"/>
        <v>2096.1580219295824</v>
      </c>
      <c r="AY97" s="32">
        <f t="shared" si="41"/>
        <v>212.03915993660283</v>
      </c>
      <c r="AZ97" s="32">
        <f t="shared" si="41"/>
        <v>128.71152379650627</v>
      </c>
      <c r="BA97" s="32">
        <f t="shared" si="30"/>
        <v>39112.070375746589</v>
      </c>
      <c r="BB97" s="32">
        <f t="shared" si="29"/>
        <v>645.34249405328319</v>
      </c>
      <c r="BC97" s="32"/>
    </row>
    <row r="98" spans="1:55" x14ac:dyDescent="0.25">
      <c r="A98" s="29">
        <v>88</v>
      </c>
      <c r="B98" s="32">
        <f t="shared" si="37"/>
        <v>373333.3333333325</v>
      </c>
      <c r="C98" s="32">
        <f t="shared" si="52"/>
        <v>11666.666666666666</v>
      </c>
      <c r="D98" s="32">
        <f t="shared" si="53"/>
        <v>4809.291666666657</v>
      </c>
      <c r="E98" s="32"/>
      <c r="F98" s="32">
        <f t="shared" si="38"/>
        <v>0</v>
      </c>
      <c r="G98" s="32"/>
      <c r="H98" s="32"/>
      <c r="I98" s="32"/>
      <c r="J98" s="32"/>
      <c r="K98" s="32"/>
      <c r="L98" s="32">
        <f t="shared" si="31"/>
        <v>16475.958333333321</v>
      </c>
      <c r="M98" s="32">
        <f t="shared" si="32"/>
        <v>16475.958333333321</v>
      </c>
      <c r="N98" s="80">
        <v>46874</v>
      </c>
      <c r="O98" s="39">
        <f t="shared" si="33"/>
        <v>0.26666666666666605</v>
      </c>
      <c r="P98" s="39">
        <f t="shared" si="28"/>
        <v>0.28786690375697616</v>
      </c>
      <c r="Q98" s="39">
        <f t="shared" si="39"/>
        <v>0.25813522446656045</v>
      </c>
      <c r="R98" s="39">
        <f t="shared" si="42"/>
        <v>1.4803372240309188E-3</v>
      </c>
      <c r="S98" s="39">
        <f t="shared" si="48"/>
        <v>1.497255729949702E-4</v>
      </c>
      <c r="T98" s="39">
        <f t="shared" si="46"/>
        <v>9.0873925687115498E-5</v>
      </c>
      <c r="U98" s="39">
        <f t="shared" si="49"/>
        <v>2.8010742567702709E-2</v>
      </c>
      <c r="V98" s="12"/>
      <c r="W98" s="32">
        <f t="shared" si="43"/>
        <v>363798.62566498283</v>
      </c>
      <c r="X98" s="32">
        <f t="shared" si="34"/>
        <v>39215.03959478379</v>
      </c>
      <c r="Y98" s="32">
        <f t="shared" si="35"/>
        <v>403013.66525976663</v>
      </c>
      <c r="Z98" s="32">
        <f t="shared" si="36"/>
        <v>78485.08171973101</v>
      </c>
      <c r="AB98" s="32">
        <f t="shared" si="47"/>
        <v>4181.7715568547237</v>
      </c>
      <c r="AC98" s="32">
        <f t="shared" si="40"/>
        <v>-3333.7004739435579</v>
      </c>
      <c r="AD98" s="32">
        <f t="shared" si="44"/>
        <v>0</v>
      </c>
      <c r="AE98" s="59">
        <f t="shared" si="45"/>
        <v>0</v>
      </c>
      <c r="AF98" s="32">
        <f t="shared" si="50"/>
        <v>1121.8632148550532</v>
      </c>
      <c r="AG98" s="40">
        <f>IF(A98&gt;$D$6,"",SUM($AB$10:AE98)/($Y$10+Y98)*2/A98*12)</f>
        <v>4.8376905501461329E-2</v>
      </c>
      <c r="AH98" s="40">
        <f>IF(A98&gt;$D$6,"",SUM($AF$10:AF98)/($Y$10+Y98)*2/A98*12)</f>
        <v>-1.1871802582325671E-2</v>
      </c>
      <c r="AI98" s="32">
        <f t="shared" si="51"/>
        <v>15539.952380818093</v>
      </c>
      <c r="AQ98" s="32">
        <f>SUM(AB$10:AB98)</f>
        <v>863811.01144792768</v>
      </c>
      <c r="AR98" s="32">
        <f>SUM(AC$10:AC98)</f>
        <v>-688628.52480338432</v>
      </c>
      <c r="AS98" s="32">
        <f>SUM(AD$10:AD98)</f>
        <v>13860.000000000002</v>
      </c>
      <c r="AT98" s="32">
        <f>SUM(AE$10:AE98)</f>
        <v>130779.65959654591</v>
      </c>
      <c r="AU98" s="32">
        <f>SUM(AF$10:AF98)</f>
        <v>-78485.08171973101</v>
      </c>
      <c r="AW98" s="32">
        <f t="shared" si="41"/>
        <v>361389.31425318465</v>
      </c>
      <c r="AX98" s="32">
        <f t="shared" si="41"/>
        <v>2072.4721136432863</v>
      </c>
      <c r="AY98" s="32">
        <f t="shared" si="41"/>
        <v>209.61580219295828</v>
      </c>
      <c r="AZ98" s="32">
        <f t="shared" si="41"/>
        <v>127.2234959619617</v>
      </c>
      <c r="BA98" s="32">
        <f t="shared" si="30"/>
        <v>39215.03959478379</v>
      </c>
      <c r="BB98" s="32">
        <f t="shared" si="29"/>
        <v>627.52010981193325</v>
      </c>
      <c r="BC98" s="32"/>
    </row>
    <row r="99" spans="1:55" x14ac:dyDescent="0.25">
      <c r="A99" s="29">
        <v>89</v>
      </c>
      <c r="B99" s="32">
        <f t="shared" si="37"/>
        <v>361666.66666666581</v>
      </c>
      <c r="C99" s="32">
        <f t="shared" si="52"/>
        <v>11666.666666666666</v>
      </c>
      <c r="D99" s="32">
        <f t="shared" si="53"/>
        <v>4663.5555555555447</v>
      </c>
      <c r="E99" s="32"/>
      <c r="F99" s="32">
        <f t="shared" si="38"/>
        <v>0</v>
      </c>
      <c r="G99" s="32"/>
      <c r="H99" s="32"/>
      <c r="I99" s="32"/>
      <c r="J99" s="32"/>
      <c r="K99" s="32"/>
      <c r="L99" s="32">
        <f t="shared" si="31"/>
        <v>16330.222222222212</v>
      </c>
      <c r="M99" s="32">
        <f t="shared" si="32"/>
        <v>16330.222222222212</v>
      </c>
      <c r="N99" s="80">
        <v>46905</v>
      </c>
      <c r="O99" s="39">
        <f t="shared" si="33"/>
        <v>0.25833333333333275</v>
      </c>
      <c r="P99" s="39">
        <f t="shared" si="28"/>
        <v>0.27975610397627226</v>
      </c>
      <c r="Q99" s="39">
        <f t="shared" si="39"/>
        <v>0.24997099640460227</v>
      </c>
      <c r="R99" s="39">
        <f t="shared" si="42"/>
        <v>1.4637967972175574E-3</v>
      </c>
      <c r="S99" s="39">
        <f t="shared" si="48"/>
        <v>1.4803372240309188E-4</v>
      </c>
      <c r="T99" s="39">
        <f t="shared" si="46"/>
        <v>8.9835343796982117E-5</v>
      </c>
      <c r="U99" s="39">
        <f t="shared" si="49"/>
        <v>2.8083441708252402E-2</v>
      </c>
      <c r="V99" s="12"/>
      <c r="W99" s="32">
        <f t="shared" si="43"/>
        <v>352341.72717522783</v>
      </c>
      <c r="X99" s="32">
        <f t="shared" si="34"/>
        <v>39316.818391553359</v>
      </c>
      <c r="Y99" s="32">
        <f t="shared" si="35"/>
        <v>391658.54556678119</v>
      </c>
      <c r="Z99" s="32">
        <f t="shared" si="36"/>
        <v>77362.639037036977</v>
      </c>
      <c r="AB99" s="32">
        <f t="shared" si="47"/>
        <v>4053.9028893876116</v>
      </c>
      <c r="AC99" s="32">
        <f t="shared" si="40"/>
        <v>-3231.7638110861881</v>
      </c>
      <c r="AD99" s="32">
        <f t="shared" si="44"/>
        <v>0</v>
      </c>
      <c r="AE99" s="59">
        <f t="shared" si="45"/>
        <v>0</v>
      </c>
      <c r="AF99" s="32">
        <f t="shared" si="50"/>
        <v>1122.4426826940326</v>
      </c>
      <c r="AG99" s="40">
        <f>IF(A99&gt;$D$6,"",SUM($AB$10:AE99)/($Y$10+Y99)*2/A99*12)</f>
        <v>4.8260241833923946E-2</v>
      </c>
      <c r="AH99" s="40">
        <f>IF(A99&gt;$D$6,"",SUM($AF$10:AF99)/($Y$10+Y99)*2/A99*12)</f>
        <v>-1.164386779923126E-2</v>
      </c>
      <c r="AI99" s="32">
        <f t="shared" si="51"/>
        <v>15409.022582373045</v>
      </c>
      <c r="AQ99" s="32">
        <f>SUM(AB$10:AB99)</f>
        <v>867864.91433731525</v>
      </c>
      <c r="AR99" s="32">
        <f>SUM(AC$10:AC99)</f>
        <v>-691860.28861447051</v>
      </c>
      <c r="AS99" s="32">
        <f>SUM(AD$10:AD99)</f>
        <v>13860.000000000002</v>
      </c>
      <c r="AT99" s="32">
        <f>SUM(AE$10:AE99)</f>
        <v>130779.65959654591</v>
      </c>
      <c r="AU99" s="32">
        <f>SUM(AF$10:AF99)</f>
        <v>-77362.639037036977</v>
      </c>
      <c r="AW99" s="32">
        <f t="shared" si="41"/>
        <v>349959.39496644319</v>
      </c>
      <c r="AX99" s="32">
        <f t="shared" si="41"/>
        <v>2049.3155161045806</v>
      </c>
      <c r="AY99" s="32">
        <f t="shared" si="41"/>
        <v>207.24721136432862</v>
      </c>
      <c r="AZ99" s="32">
        <f t="shared" si="41"/>
        <v>125.76948131577497</v>
      </c>
      <c r="BA99" s="32">
        <f t="shared" si="30"/>
        <v>39316.818391553359</v>
      </c>
      <c r="BB99" s="32">
        <f t="shared" si="29"/>
        <v>609.65266616793315</v>
      </c>
      <c r="BC99" s="32"/>
    </row>
    <row r="100" spans="1:55" x14ac:dyDescent="0.25">
      <c r="A100" s="44">
        <v>90</v>
      </c>
      <c r="B100" s="45">
        <f t="shared" si="37"/>
        <v>349999.99999999913</v>
      </c>
      <c r="C100" s="45">
        <f t="shared" si="52"/>
        <v>11666.666666666666</v>
      </c>
      <c r="D100" s="45">
        <f t="shared" si="53"/>
        <v>4517.8194444444334</v>
      </c>
      <c r="E100" s="45"/>
      <c r="F100" s="32">
        <f t="shared" si="38"/>
        <v>0</v>
      </c>
      <c r="G100" s="45"/>
      <c r="H100" s="45"/>
      <c r="I100" s="45"/>
      <c r="J100" s="45"/>
      <c r="K100" s="45"/>
      <c r="L100" s="45">
        <f t="shared" si="31"/>
        <v>16184.486111111099</v>
      </c>
      <c r="M100" s="45">
        <f t="shared" si="32"/>
        <v>16184.486111111099</v>
      </c>
      <c r="N100" s="80">
        <v>46935</v>
      </c>
      <c r="O100" s="39">
        <f t="shared" si="33"/>
        <v>0.24999999999999939</v>
      </c>
      <c r="P100" s="39">
        <f t="shared" si="28"/>
        <v>0.27164753642531037</v>
      </c>
      <c r="Q100" s="39">
        <f t="shared" si="39"/>
        <v>0.24180940461287462</v>
      </c>
      <c r="R100" s="39">
        <f t="shared" si="42"/>
        <v>1.4476219159821613E-3</v>
      </c>
      <c r="S100" s="39">
        <f t="shared" si="48"/>
        <v>1.4637967972175574E-4</v>
      </c>
      <c r="T100" s="39">
        <f t="shared" si="46"/>
        <v>8.8820233441855127E-5</v>
      </c>
      <c r="U100" s="39">
        <f t="shared" si="49"/>
        <v>2.8155309983289988E-2</v>
      </c>
      <c r="V100" s="12"/>
      <c r="W100" s="32">
        <f t="shared" si="43"/>
        <v>340889.11701882858</v>
      </c>
      <c r="X100" s="32">
        <f t="shared" si="34"/>
        <v>39417.433976605986</v>
      </c>
      <c r="Y100" s="32">
        <f t="shared" si="35"/>
        <v>380306.55099543458</v>
      </c>
      <c r="Z100" s="32">
        <f t="shared" si="36"/>
        <v>76239.642696669223</v>
      </c>
      <c r="AB100" s="32">
        <f t="shared" si="47"/>
        <v>3926.079699067388</v>
      </c>
      <c r="AC100" s="32">
        <f t="shared" si="40"/>
        <v>-3129.86340252537</v>
      </c>
      <c r="AD100" s="32">
        <f t="shared" si="44"/>
        <v>0</v>
      </c>
      <c r="AE100" s="59">
        <f t="shared" si="45"/>
        <v>0</v>
      </c>
      <c r="AF100" s="32">
        <f t="shared" si="50"/>
        <v>1122.9963403677539</v>
      </c>
      <c r="AG100" s="40">
        <f>IF(A100&gt;$D$6,"",SUM($AB$10:AE100)/($Y$10+Y100)*2/A100*12)</f>
        <v>4.8147588430573478E-2</v>
      </c>
      <c r="AH100" s="40">
        <f>IF(A100&gt;$D$6,"",SUM($AF$10:AF100)/($Y$10+Y100)*2/A100*12)</f>
        <v>-1.1419702620546384E-2</v>
      </c>
      <c r="AI100" s="32">
        <f t="shared" si="51"/>
        <v>15278.074270414003</v>
      </c>
      <c r="AQ100" s="32">
        <f>SUM(AB$10:AB100)</f>
        <v>871790.99403638265</v>
      </c>
      <c r="AR100" s="32">
        <f>SUM(AC$10:AC100)</f>
        <v>-694990.15201699582</v>
      </c>
      <c r="AS100" s="32">
        <f>SUM(AD$10:AD100)</f>
        <v>13860.000000000002</v>
      </c>
      <c r="AT100" s="32">
        <f>SUM(AE$10:AE100)</f>
        <v>130779.65959654591</v>
      </c>
      <c r="AU100" s="32">
        <f>SUM(AF$10:AF100)</f>
        <v>-76239.642696669223</v>
      </c>
      <c r="AW100" s="32">
        <f t="shared" si="41"/>
        <v>338533.16645802447</v>
      </c>
      <c r="AX100" s="32">
        <f t="shared" si="41"/>
        <v>2026.6706823750258</v>
      </c>
      <c r="AY100" s="32">
        <f t="shared" si="41"/>
        <v>204.93155161045803</v>
      </c>
      <c r="AZ100" s="32">
        <f t="shared" si="41"/>
        <v>124.34832681859717</v>
      </c>
      <c r="BA100" s="32">
        <f t="shared" si="30"/>
        <v>39417.433976605986</v>
      </c>
      <c r="BB100" s="32">
        <f t="shared" si="29"/>
        <v>591.73974537704544</v>
      </c>
      <c r="BC100" s="32"/>
    </row>
    <row r="101" spans="1:55" x14ac:dyDescent="0.25">
      <c r="A101" s="29">
        <v>91</v>
      </c>
      <c r="B101" s="32">
        <f t="shared" si="37"/>
        <v>338333.33333333244</v>
      </c>
      <c r="C101" s="32">
        <f t="shared" si="52"/>
        <v>11666.666666666666</v>
      </c>
      <c r="D101" s="32">
        <f t="shared" si="53"/>
        <v>4372.0833333333221</v>
      </c>
      <c r="E101" s="32"/>
      <c r="F101" s="32">
        <f t="shared" si="38"/>
        <v>0</v>
      </c>
      <c r="G101" s="32"/>
      <c r="H101" s="32"/>
      <c r="I101" s="32"/>
      <c r="J101" s="32"/>
      <c r="K101" s="32"/>
      <c r="L101" s="32">
        <f t="shared" si="31"/>
        <v>16038.749999999989</v>
      </c>
      <c r="M101" s="32">
        <f t="shared" si="32"/>
        <v>16038.749999999989</v>
      </c>
      <c r="N101" s="80">
        <v>46966</v>
      </c>
      <c r="O101" s="39">
        <f t="shared" si="33"/>
        <v>0.24166666666666603</v>
      </c>
      <c r="P101" s="39">
        <f t="shared" si="28"/>
        <v>0.2635412504167825</v>
      </c>
      <c r="Q101" s="39">
        <f t="shared" si="39"/>
        <v>0.23365049365256926</v>
      </c>
      <c r="R101" s="39">
        <f t="shared" si="42"/>
        <v>1.431800594738451E-3</v>
      </c>
      <c r="S101" s="39">
        <f t="shared" si="48"/>
        <v>1.4476219159821613E-4</v>
      </c>
      <c r="T101" s="39">
        <f t="shared" si="46"/>
        <v>8.7827807833053446E-5</v>
      </c>
      <c r="U101" s="39">
        <f t="shared" si="49"/>
        <v>2.8226366170043472E-2</v>
      </c>
      <c r="V101" s="12"/>
      <c r="W101" s="32">
        <f t="shared" si="43"/>
        <v>329440.83794543461</v>
      </c>
      <c r="X101" s="32">
        <f t="shared" si="34"/>
        <v>39516.912638060858</v>
      </c>
      <c r="Y101" s="32">
        <f t="shared" si="35"/>
        <v>368957.75058349548</v>
      </c>
      <c r="Z101" s="32">
        <f t="shared" si="36"/>
        <v>75116.118454005889</v>
      </c>
      <c r="AB101" s="32">
        <f t="shared" si="47"/>
        <v>3798.3024628320763</v>
      </c>
      <c r="AC101" s="32">
        <f t="shared" si="40"/>
        <v>-3027.9996284752046</v>
      </c>
      <c r="AD101" s="32">
        <f t="shared" si="44"/>
        <v>0</v>
      </c>
      <c r="AE101" s="59">
        <f t="shared" si="45"/>
        <v>0</v>
      </c>
      <c r="AF101" s="32">
        <f t="shared" si="50"/>
        <v>1123.524242663334</v>
      </c>
      <c r="AG101" s="40">
        <f>IF(A101&gt;$D$6,"",SUM($AB$10:AE101)/($Y$10+Y101)*2/A101*12)</f>
        <v>4.8038837373670873E-2</v>
      </c>
      <c r="AH101" s="40">
        <f>IF(A101&gt;$D$6,"",SUM($AF$10:AF101)/($Y$10+Y101)*2/A101*12)</f>
        <v>-1.1199162004234112E-2</v>
      </c>
      <c r="AI101" s="32">
        <f t="shared" si="51"/>
        <v>15147.102874771173</v>
      </c>
      <c r="AQ101" s="32">
        <f>SUM(AB$10:AB101)</f>
        <v>875589.29649921472</v>
      </c>
      <c r="AR101" s="32">
        <f>SUM(AC$10:AC101)</f>
        <v>-698018.15164547099</v>
      </c>
      <c r="AS101" s="32">
        <f>SUM(AD$10:AD101)</f>
        <v>13860.000000000002</v>
      </c>
      <c r="AT101" s="32">
        <f>SUM(AE$10:AE101)</f>
        <v>130779.65959654591</v>
      </c>
      <c r="AU101" s="32">
        <f>SUM(AF$10:AF101)</f>
        <v>-75116.118454005889</v>
      </c>
      <c r="AW101" s="32">
        <f t="shared" si="41"/>
        <v>327110.69111359696</v>
      </c>
      <c r="AX101" s="32">
        <f t="shared" si="41"/>
        <v>2004.5208326338313</v>
      </c>
      <c r="AY101" s="32">
        <f t="shared" si="41"/>
        <v>202.66706823750258</v>
      </c>
      <c r="AZ101" s="32">
        <f t="shared" si="41"/>
        <v>122.95893096627482</v>
      </c>
      <c r="BA101" s="32">
        <f t="shared" si="30"/>
        <v>39516.912638060858</v>
      </c>
      <c r="BB101" s="32">
        <f t="shared" si="29"/>
        <v>573.78087050124577</v>
      </c>
      <c r="BC101" s="32"/>
    </row>
    <row r="102" spans="1:55" x14ac:dyDescent="0.25">
      <c r="A102" s="29">
        <v>92</v>
      </c>
      <c r="B102" s="32">
        <f t="shared" si="37"/>
        <v>326666.66666666575</v>
      </c>
      <c r="C102" s="32">
        <f t="shared" si="52"/>
        <v>11666.666666666666</v>
      </c>
      <c r="D102" s="32">
        <f t="shared" si="53"/>
        <v>4226.3472222222108</v>
      </c>
      <c r="E102" s="32"/>
      <c r="F102" s="32">
        <f t="shared" si="38"/>
        <v>0</v>
      </c>
      <c r="G102" s="32"/>
      <c r="H102" s="32"/>
      <c r="I102" s="32"/>
      <c r="J102" s="32"/>
      <c r="K102" s="32"/>
      <c r="L102" s="32">
        <f t="shared" si="31"/>
        <v>15893.013888888876</v>
      </c>
      <c r="M102" s="32">
        <f t="shared" si="32"/>
        <v>15893.013888888876</v>
      </c>
      <c r="N102" s="80">
        <v>46997</v>
      </c>
      <c r="O102" s="39">
        <f t="shared" si="33"/>
        <v>0.23333333333333267</v>
      </c>
      <c r="P102" s="39">
        <f t="shared" si="28"/>
        <v>0.25543729922278102</v>
      </c>
      <c r="Q102" s="39">
        <f t="shared" si="39"/>
        <v>0.22549431206581691</v>
      </c>
      <c r="R102" s="39">
        <f t="shared" si="42"/>
        <v>1.4163213662214274E-3</v>
      </c>
      <c r="S102" s="39">
        <f t="shared" si="48"/>
        <v>1.4318005947384511E-4</v>
      </c>
      <c r="T102" s="39">
        <f t="shared" si="46"/>
        <v>8.6857314958929677E-5</v>
      </c>
      <c r="U102" s="39">
        <f t="shared" si="49"/>
        <v>2.8296628416309914E-2</v>
      </c>
      <c r="V102" s="12"/>
      <c r="W102" s="32">
        <f t="shared" si="43"/>
        <v>317996.93912905955</v>
      </c>
      <c r="X102" s="32">
        <f t="shared" si="34"/>
        <v>39615.279782833881</v>
      </c>
      <c r="Y102" s="32">
        <f t="shared" si="35"/>
        <v>357612.21891189343</v>
      </c>
      <c r="Z102" s="32">
        <f t="shared" si="36"/>
        <v>73992.092086503719</v>
      </c>
      <c r="AB102" s="32">
        <f t="shared" si="47"/>
        <v>3670.5717213508742</v>
      </c>
      <c r="AC102" s="32">
        <f t="shared" si="40"/>
        <v>-2926.1729199561673</v>
      </c>
      <c r="AD102" s="32">
        <f t="shared" si="44"/>
        <v>0</v>
      </c>
      <c r="AE102" s="59">
        <f t="shared" si="45"/>
        <v>0</v>
      </c>
      <c r="AF102" s="32">
        <f t="shared" si="50"/>
        <v>1124.0263675021706</v>
      </c>
      <c r="AG102" s="40">
        <f>IF(A102&gt;$D$6,"",SUM($AB$10:AE102)/($Y$10+Y102)*2/A102*12)</f>
        <v>4.7933885842645213E-2</v>
      </c>
      <c r="AH102" s="40">
        <f>IF(A102&gt;$D$6,"",SUM($AF$10:AF102)/($Y$10+Y102)*2/A102*12)</f>
        <v>-1.0982106681120542E-2</v>
      </c>
      <c r="AI102" s="32">
        <f t="shared" si="51"/>
        <v>15016.10339295292</v>
      </c>
      <c r="AQ102" s="32">
        <f>SUM(AB$10:AB102)</f>
        <v>879259.86822056561</v>
      </c>
      <c r="AR102" s="32">
        <f>SUM(AC$10:AC102)</f>
        <v>-700944.32456542714</v>
      </c>
      <c r="AS102" s="32">
        <f>SUM(AD$10:AD102)</f>
        <v>13860.000000000002</v>
      </c>
      <c r="AT102" s="32">
        <f>SUM(AE$10:AE102)</f>
        <v>130779.65959654591</v>
      </c>
      <c r="AU102" s="32">
        <f>SUM(AF$10:AF102)</f>
        <v>-73992.092086503719</v>
      </c>
      <c r="AW102" s="32">
        <f t="shared" si="41"/>
        <v>315692.03689214366</v>
      </c>
      <c r="AX102" s="32">
        <f t="shared" si="41"/>
        <v>1982.8499127099983</v>
      </c>
      <c r="AY102" s="32">
        <f t="shared" si="41"/>
        <v>200.45208326338317</v>
      </c>
      <c r="AZ102" s="32">
        <f t="shared" si="41"/>
        <v>121.60024094250154</v>
      </c>
      <c r="BA102" s="32">
        <f t="shared" si="30"/>
        <v>39615.279782833881</v>
      </c>
      <c r="BB102" s="32">
        <f t="shared" si="29"/>
        <v>555.77550087133659</v>
      </c>
      <c r="BC102" s="32"/>
    </row>
    <row r="103" spans="1:55" x14ac:dyDescent="0.25">
      <c r="A103" s="29">
        <v>93</v>
      </c>
      <c r="B103" s="32">
        <f t="shared" si="37"/>
        <v>314999.99999999907</v>
      </c>
      <c r="C103" s="32">
        <f t="shared" si="52"/>
        <v>11666.666666666666</v>
      </c>
      <c r="D103" s="32">
        <f t="shared" si="53"/>
        <v>4080.6111111110999</v>
      </c>
      <c r="E103" s="32"/>
      <c r="F103" s="32">
        <f t="shared" si="38"/>
        <v>0</v>
      </c>
      <c r="G103" s="32"/>
      <c r="H103" s="32"/>
      <c r="I103" s="32"/>
      <c r="J103" s="32"/>
      <c r="K103" s="32"/>
      <c r="L103" s="32">
        <f t="shared" si="31"/>
        <v>15747.277777777766</v>
      </c>
      <c r="M103" s="32">
        <f t="shared" si="32"/>
        <v>15747.277777777766</v>
      </c>
      <c r="N103" s="80">
        <v>47027</v>
      </c>
      <c r="O103" s="39">
        <f t="shared" si="33"/>
        <v>0.22499999999999934</v>
      </c>
      <c r="P103" s="39">
        <f t="shared" si="28"/>
        <v>0.2473357404805597</v>
      </c>
      <c r="Q103" s="39">
        <f t="shared" si="39"/>
        <v>0.21734091278620737</v>
      </c>
      <c r="R103" s="39">
        <f t="shared" si="42"/>
        <v>1.4011732537688032E-3</v>
      </c>
      <c r="S103" s="39">
        <f t="shared" si="48"/>
        <v>1.4163213662214276E-4</v>
      </c>
      <c r="T103" s="39">
        <f t="shared" si="46"/>
        <v>8.5908035684307063E-5</v>
      </c>
      <c r="U103" s="39">
        <f t="shared" si="49"/>
        <v>2.8366114268277058E-2</v>
      </c>
      <c r="V103" s="12"/>
      <c r="W103" s="32">
        <f t="shared" si="43"/>
        <v>306557.47669719567</v>
      </c>
      <c r="X103" s="32">
        <f t="shared" si="34"/>
        <v>39712.559975587879</v>
      </c>
      <c r="Y103" s="32">
        <f t="shared" si="35"/>
        <v>346270.03667278355</v>
      </c>
      <c r="Z103" s="32">
        <f t="shared" si="36"/>
        <v>72867.589476998357</v>
      </c>
      <c r="AB103" s="32">
        <f t="shared" si="47"/>
        <v>3542.8880842604935</v>
      </c>
      <c r="AC103" s="32">
        <f t="shared" si="40"/>
        <v>-2824.3837629695058</v>
      </c>
      <c r="AD103" s="32">
        <f t="shared" si="44"/>
        <v>0</v>
      </c>
      <c r="AE103" s="59">
        <f t="shared" si="45"/>
        <v>0</v>
      </c>
      <c r="AF103" s="32">
        <f t="shared" si="50"/>
        <v>1124.5026095053618</v>
      </c>
      <c r="AG103" s="40">
        <f>IF(A103&gt;$D$6,"",SUM($AB$10:AE103)/($Y$10+Y103)*2/A103*12)</f>
        <v>4.7832635832004075E-2</v>
      </c>
      <c r="AH103" s="40">
        <f>IF(A103&gt;$D$6,"",SUM($AF$10:AF103)/($Y$10+Y103)*2/A103*12)</f>
        <v>-1.0768402838600696E-2</v>
      </c>
      <c r="AI103" s="32">
        <f t="shared" si="51"/>
        <v>14885.070323370377</v>
      </c>
      <c r="AQ103" s="32">
        <f>SUM(AB$10:AB103)</f>
        <v>882802.75630482612</v>
      </c>
      <c r="AR103" s="32">
        <f>SUM(AC$10:AC103)</f>
        <v>-703768.70832839666</v>
      </c>
      <c r="AS103" s="32">
        <f>SUM(AD$10:AD103)</f>
        <v>13860.000000000002</v>
      </c>
      <c r="AT103" s="32">
        <f>SUM(AE$10:AE103)</f>
        <v>130779.65959654591</v>
      </c>
      <c r="AU103" s="32">
        <f>SUM(AF$10:AF103)</f>
        <v>-72867.589476998357</v>
      </c>
      <c r="AW103" s="32">
        <f t="shared" si="41"/>
        <v>304277.27790069033</v>
      </c>
      <c r="AX103" s="32">
        <f t="shared" si="41"/>
        <v>1961.6425552763244</v>
      </c>
      <c r="AY103" s="32">
        <f t="shared" si="41"/>
        <v>198.28499127099985</v>
      </c>
      <c r="AZ103" s="32">
        <f t="shared" si="41"/>
        <v>120.27124995802988</v>
      </c>
      <c r="BA103" s="32">
        <f t="shared" si="30"/>
        <v>39712.559975587879</v>
      </c>
      <c r="BB103" s="32">
        <f t="shared" si="29"/>
        <v>537.7230268506064</v>
      </c>
      <c r="BC103" s="32"/>
    </row>
    <row r="104" spans="1:55" x14ac:dyDescent="0.25">
      <c r="A104" s="29">
        <v>94</v>
      </c>
      <c r="B104" s="32">
        <f t="shared" si="37"/>
        <v>303333.33333333238</v>
      </c>
      <c r="C104" s="32">
        <f t="shared" si="52"/>
        <v>11666.666666666666</v>
      </c>
      <c r="D104" s="32">
        <f t="shared" si="53"/>
        <v>3934.8749999999886</v>
      </c>
      <c r="E104" s="32"/>
      <c r="F104" s="32">
        <f t="shared" si="38"/>
        <v>0</v>
      </c>
      <c r="G104" s="32"/>
      <c r="H104" s="32"/>
      <c r="I104" s="32"/>
      <c r="J104" s="32"/>
      <c r="K104" s="32"/>
      <c r="L104" s="32">
        <f t="shared" si="31"/>
        <v>15601.541666666655</v>
      </c>
      <c r="M104" s="32">
        <f t="shared" si="32"/>
        <v>15601.541666666655</v>
      </c>
      <c r="N104" s="80">
        <v>47058</v>
      </c>
      <c r="O104" s="39">
        <f t="shared" si="33"/>
        <v>0.21666666666666598</v>
      </c>
      <c r="P104" s="39">
        <f t="shared" si="28"/>
        <v>0.23923663665921208</v>
      </c>
      <c r="Q104" s="39">
        <f t="shared" si="39"/>
        <v>0.20919035360967675</v>
      </c>
      <c r="R104" s="39">
        <f t="shared" si="42"/>
        <v>1.3863457453606488E-3</v>
      </c>
      <c r="S104" s="39">
        <f t="shared" si="48"/>
        <v>1.4011732537688032E-4</v>
      </c>
      <c r="T104" s="39">
        <f t="shared" si="46"/>
        <v>8.497928197328565E-5</v>
      </c>
      <c r="U104" s="39">
        <f t="shared" si="49"/>
        <v>2.8434840696824504E-2</v>
      </c>
      <c r="V104" s="12"/>
      <c r="W104" s="32">
        <f t="shared" si="43"/>
        <v>295122.5143473426</v>
      </c>
      <c r="X104" s="32">
        <f t="shared" si="34"/>
        <v>39808.776975554305</v>
      </c>
      <c r="Y104" s="32">
        <f t="shared" si="35"/>
        <v>334931.2913228969</v>
      </c>
      <c r="Z104" s="32">
        <f t="shared" si="36"/>
        <v>71742.636704921213</v>
      </c>
      <c r="AB104" s="32">
        <f t="shared" si="47"/>
        <v>3415.2522362206842</v>
      </c>
      <c r="AC104" s="32">
        <f t="shared" si="40"/>
        <v>-2722.6327033246939</v>
      </c>
      <c r="AD104" s="32">
        <f t="shared" si="44"/>
        <v>0</v>
      </c>
      <c r="AE104" s="59">
        <f t="shared" si="45"/>
        <v>0</v>
      </c>
      <c r="AF104" s="32">
        <f t="shared" si="50"/>
        <v>1124.9527720771439</v>
      </c>
      <c r="AG104" s="40">
        <f>IF(A104&gt;$D$6,"",SUM($AB$10:AE104)/($Y$10+Y104)*2/A104*12)</f>
        <v>4.773499388386377E-2</v>
      </c>
      <c r="AH104" s="40">
        <f>IF(A104&gt;$D$6,"",SUM($AF$10:AF104)/($Y$10+Y104)*2/A104*12)</f>
        <v>-1.0557921825232795E-2</v>
      </c>
      <c r="AI104" s="32">
        <f t="shared" si="51"/>
        <v>14753.997586107336</v>
      </c>
      <c r="AQ104" s="32">
        <f>SUM(AB$10:AB104)</f>
        <v>886218.00854104676</v>
      </c>
      <c r="AR104" s="32">
        <f>SUM(AC$10:AC104)</f>
        <v>-706491.34103172133</v>
      </c>
      <c r="AS104" s="32">
        <f>SUM(AD$10:AD104)</f>
        <v>13860.000000000002</v>
      </c>
      <c r="AT104" s="32">
        <f>SUM(AE$10:AE104)</f>
        <v>130779.65959654591</v>
      </c>
      <c r="AU104" s="32">
        <f>SUM(AF$10:AF104)</f>
        <v>-71742.636704921213</v>
      </c>
      <c r="AW104" s="32">
        <f t="shared" si="41"/>
        <v>292866.49505354743</v>
      </c>
      <c r="AX104" s="32">
        <f t="shared" si="41"/>
        <v>1940.8840435049083</v>
      </c>
      <c r="AY104" s="32">
        <f t="shared" si="41"/>
        <v>196.16425552763243</v>
      </c>
      <c r="AZ104" s="32">
        <f t="shared" si="41"/>
        <v>118.97099476259991</v>
      </c>
      <c r="BA104" s="32">
        <f t="shared" si="30"/>
        <v>39808.776975554305</v>
      </c>
      <c r="BB104" s="32">
        <f t="shared" si="29"/>
        <v>519.62276377930448</v>
      </c>
      <c r="BC104" s="32"/>
    </row>
    <row r="105" spans="1:55" x14ac:dyDescent="0.25">
      <c r="A105" s="29">
        <v>95</v>
      </c>
      <c r="B105" s="32">
        <f t="shared" si="37"/>
        <v>291666.6666666657</v>
      </c>
      <c r="C105" s="32">
        <f t="shared" si="52"/>
        <v>11666.666666666666</v>
      </c>
      <c r="D105" s="32">
        <f t="shared" si="53"/>
        <v>3789.1388888888773</v>
      </c>
      <c r="E105" s="32"/>
      <c r="F105" s="32">
        <f t="shared" si="38"/>
        <v>0</v>
      </c>
      <c r="G105" s="32"/>
      <c r="H105" s="32"/>
      <c r="I105" s="32"/>
      <c r="J105" s="32"/>
      <c r="K105" s="32"/>
      <c r="L105" s="32">
        <f t="shared" si="31"/>
        <v>15455.805555555544</v>
      </c>
      <c r="M105" s="32">
        <f t="shared" si="32"/>
        <v>15455.805555555544</v>
      </c>
      <c r="N105" s="80">
        <v>47088</v>
      </c>
      <c r="O105" s="39">
        <f t="shared" si="33"/>
        <v>0.20833333333333265</v>
      </c>
      <c r="P105" s="39">
        <f t="shared" si="28"/>
        <v>0.23114005559894099</v>
      </c>
      <c r="Q105" s="39">
        <f t="shared" si="39"/>
        <v>0.20104269773748407</v>
      </c>
      <c r="R105" s="39">
        <f t="shared" si="42"/>
        <v>1.3718287692916313E-3</v>
      </c>
      <c r="S105" s="39">
        <f t="shared" si="48"/>
        <v>1.3863457453606488E-4</v>
      </c>
      <c r="T105" s="39">
        <f t="shared" si="46"/>
        <v>8.4070395226128192E-5</v>
      </c>
      <c r="U105" s="39">
        <f t="shared" si="49"/>
        <v>2.8502824122403132E-2</v>
      </c>
      <c r="V105" s="12"/>
      <c r="W105" s="32">
        <f t="shared" si="43"/>
        <v>283692.12406715302</v>
      </c>
      <c r="X105" s="32">
        <f t="shared" si="34"/>
        <v>39903.953771364388</v>
      </c>
      <c r="Y105" s="32">
        <f t="shared" si="35"/>
        <v>323596.07783851743</v>
      </c>
      <c r="Z105" s="32">
        <f t="shared" si="36"/>
        <v>70617.26014723735</v>
      </c>
      <c r="AB105" s="32">
        <f t="shared" si="47"/>
        <v>3287.6649439362136</v>
      </c>
      <c r="AC105" s="32">
        <f t="shared" si="40"/>
        <v>-2620.9203522373414</v>
      </c>
      <c r="AD105" s="32">
        <f t="shared" si="44"/>
        <v>0</v>
      </c>
      <c r="AE105" s="59">
        <f t="shared" si="45"/>
        <v>0</v>
      </c>
      <c r="AF105" s="32">
        <f t="shared" si="50"/>
        <v>1125.3765576838632</v>
      </c>
      <c r="AG105" s="40">
        <f>IF(A105&gt;$D$6,"",SUM($AB$10:AE105)/($Y$10+Y105)*2/A105*12)</f>
        <v>4.7640870833290119E-2</v>
      </c>
      <c r="AH105" s="40">
        <f>IF(A105&gt;$D$6,"",SUM($AF$10:AF105)/($Y$10+Y105)*2/A105*12)</f>
        <v>-1.0350539874926007E-2</v>
      </c>
      <c r="AI105" s="32">
        <f t="shared" si="51"/>
        <v>14622.878428315677</v>
      </c>
      <c r="AQ105" s="32">
        <f>SUM(AB$10:AB105)</f>
        <v>889505.67348498292</v>
      </c>
      <c r="AR105" s="32">
        <f>SUM(AC$10:AC105)</f>
        <v>-709112.26138395863</v>
      </c>
      <c r="AS105" s="32">
        <f>SUM(AD$10:AD105)</f>
        <v>13860.000000000002</v>
      </c>
      <c r="AT105" s="32">
        <f>SUM(AE$10:AE105)</f>
        <v>130779.65959654591</v>
      </c>
      <c r="AU105" s="32">
        <f>SUM(AF$10:AF105)</f>
        <v>-70617.26014723735</v>
      </c>
      <c r="AW105" s="32">
        <f t="shared" si="41"/>
        <v>281459.77683247771</v>
      </c>
      <c r="AX105" s="32">
        <f t="shared" si="41"/>
        <v>1920.5602770082839</v>
      </c>
      <c r="AY105" s="32">
        <f t="shared" si="41"/>
        <v>194.08840435049083</v>
      </c>
      <c r="AZ105" s="32">
        <f t="shared" si="41"/>
        <v>117.69855331657946</v>
      </c>
      <c r="BA105" s="32">
        <f t="shared" si="30"/>
        <v>39903.953771364388</v>
      </c>
      <c r="BB105" s="32">
        <f t="shared" si="29"/>
        <v>501.47394495266371</v>
      </c>
      <c r="BC105" s="32"/>
    </row>
    <row r="106" spans="1:55" x14ac:dyDescent="0.25">
      <c r="A106" s="66">
        <v>96</v>
      </c>
      <c r="B106" s="67">
        <f t="shared" si="37"/>
        <v>279999.99999999901</v>
      </c>
      <c r="C106" s="67">
        <f t="shared" si="52"/>
        <v>11666.666666666666</v>
      </c>
      <c r="D106" s="67">
        <f t="shared" si="53"/>
        <v>3643.402777777766</v>
      </c>
      <c r="E106" s="67"/>
      <c r="F106" s="67">
        <f t="shared" si="38"/>
        <v>0</v>
      </c>
      <c r="G106" s="67">
        <f>IF(B106&gt;0,B106*$J$1,0)</f>
        <v>1399.999999999995</v>
      </c>
      <c r="H106" s="67">
        <f>IF(B106&gt;0,H94,0)</f>
        <v>6000</v>
      </c>
      <c r="I106" s="67"/>
      <c r="J106" s="67"/>
      <c r="K106" s="67"/>
      <c r="L106" s="67">
        <f t="shared" si="31"/>
        <v>22710.069444444427</v>
      </c>
      <c r="M106" s="67">
        <f t="shared" si="32"/>
        <v>18500.069444444431</v>
      </c>
      <c r="N106" s="80">
        <v>47119</v>
      </c>
      <c r="O106" s="39">
        <f t="shared" si="33"/>
        <v>0.19999999999999929</v>
      </c>
      <c r="P106" s="39">
        <f t="shared" ref="P106:P169" si="54">SUM(Q106:U106)</f>
        <v>0.22304607113739269</v>
      </c>
      <c r="Q106" s="39">
        <f t="shared" si="39"/>
        <v>0.19289801440580209</v>
      </c>
      <c r="R106" s="39">
        <f t="shared" si="42"/>
        <v>1.3576126713557856E-3</v>
      </c>
      <c r="S106" s="39">
        <f t="shared" si="48"/>
        <v>1.3718287692916314E-4</v>
      </c>
      <c r="T106" s="39">
        <f t="shared" si="46"/>
        <v>8.318074472163893E-5</v>
      </c>
      <c r="U106" s="39">
        <f t="shared" si="49"/>
        <v>2.8570080438584035E-2</v>
      </c>
      <c r="V106" s="12"/>
      <c r="W106" s="32">
        <f t="shared" si="43"/>
        <v>272266.38697833213</v>
      </c>
      <c r="X106" s="32">
        <f t="shared" si="34"/>
        <v>39998.112614017649</v>
      </c>
      <c r="Y106" s="32">
        <f t="shared" si="35"/>
        <v>312264.49959234975</v>
      </c>
      <c r="Z106" s="32">
        <f t="shared" si="36"/>
        <v>69491.486591320427</v>
      </c>
      <c r="AB106" s="32">
        <f t="shared" si="47"/>
        <v>3160.1270643269077</v>
      </c>
      <c r="AC106" s="32">
        <f t="shared" si="40"/>
        <v>-2519.247392842331</v>
      </c>
      <c r="AD106" s="32">
        <f t="shared" si="44"/>
        <v>0</v>
      </c>
      <c r="AE106" s="59">
        <f t="shared" si="45"/>
        <v>2765.8782552617363</v>
      </c>
      <c r="AF106" s="32">
        <f t="shared" si="50"/>
        <v>1125.7735559169232</v>
      </c>
      <c r="AG106" s="40">
        <f>IF(A106&gt;$D$6,"",SUM($AB$10:AE106)/($Y$10+Y106)*2/A106*12)</f>
        <v>4.7954014946655424E-2</v>
      </c>
      <c r="AH106" s="40">
        <f>IF(A106&gt;$D$6,"",SUM($AF$10:AF106)/($Y$10+Y106)*2/A106*12)</f>
        <v>-1.0146137849594021E-2</v>
      </c>
      <c r="AI106" s="32">
        <f t="shared" si="51"/>
        <v>17257.583565756329</v>
      </c>
      <c r="AQ106" s="32">
        <f>SUM(AB$10:AB106)</f>
        <v>892665.80054930982</v>
      </c>
      <c r="AR106" s="32">
        <f>SUM(AC$10:AC106)</f>
        <v>-711631.50877680094</v>
      </c>
      <c r="AS106" s="32">
        <f>SUM(AD$10:AD106)</f>
        <v>13860.000000000002</v>
      </c>
      <c r="AT106" s="32">
        <f>SUM(AE$10:AE106)</f>
        <v>133545.53785180766</v>
      </c>
      <c r="AU106" s="32">
        <f>SUM(AF$10:AF106)</f>
        <v>-69491.486591320427</v>
      </c>
      <c r="AW106" s="32">
        <f t="shared" si="41"/>
        <v>270057.22016812291</v>
      </c>
      <c r="AX106" s="32">
        <f t="shared" si="41"/>
        <v>1900.6577398980999</v>
      </c>
      <c r="AY106" s="32">
        <f t="shared" si="41"/>
        <v>192.05602770082839</v>
      </c>
      <c r="AZ106" s="32">
        <f t="shared" si="41"/>
        <v>116.4530426102945</v>
      </c>
      <c r="BA106" s="32">
        <f t="shared" si="30"/>
        <v>39998.112614017649</v>
      </c>
      <c r="BB106" s="32">
        <f t="shared" ref="BB106:BB169" si="55">MAX(SUM(D106:G106)-AB106-AD106-AE106,0)</f>
        <v>0</v>
      </c>
      <c r="BC106" s="32"/>
    </row>
    <row r="107" spans="1:55" x14ac:dyDescent="0.25">
      <c r="A107" s="29">
        <v>97</v>
      </c>
      <c r="B107" s="32">
        <f t="shared" si="37"/>
        <v>268333.33333333232</v>
      </c>
      <c r="C107" s="32">
        <f t="shared" si="52"/>
        <v>11666.666666666666</v>
      </c>
      <c r="D107" s="32">
        <f t="shared" si="53"/>
        <v>3497.6666666666547</v>
      </c>
      <c r="E107" s="32"/>
      <c r="F107" s="32">
        <f t="shared" si="38"/>
        <v>0</v>
      </c>
      <c r="G107" s="32"/>
      <c r="H107" s="32"/>
      <c r="I107" s="32"/>
      <c r="J107" s="32"/>
      <c r="K107" s="32"/>
      <c r="L107" s="32">
        <f t="shared" si="31"/>
        <v>15164.333333333321</v>
      </c>
      <c r="M107" s="32">
        <f t="shared" si="32"/>
        <v>15164.333333333321</v>
      </c>
      <c r="N107" s="80">
        <v>47150</v>
      </c>
      <c r="O107" s="39">
        <f t="shared" si="33"/>
        <v>0.19166666666666596</v>
      </c>
      <c r="P107" s="39">
        <f t="shared" si="54"/>
        <v>0.21495476384115356</v>
      </c>
      <c r="Q107" s="39">
        <f t="shared" si="39"/>
        <v>0.18475637962006483</v>
      </c>
      <c r="R107" s="39">
        <f t="shared" si="42"/>
        <v>1.343688193434318E-3</v>
      </c>
      <c r="S107" s="39">
        <f t="shared" si="48"/>
        <v>1.3576126713557858E-4</v>
      </c>
      <c r="T107" s="39">
        <f t="shared" si="46"/>
        <v>8.2309726157497876E-5</v>
      </c>
      <c r="U107" s="39">
        <f t="shared" si="49"/>
        <v>2.8636625034361346E-2</v>
      </c>
      <c r="V107" s="12"/>
      <c r="W107" s="32">
        <f t="shared" si="43"/>
        <v>260845.39432950909</v>
      </c>
      <c r="X107" s="32">
        <f t="shared" si="34"/>
        <v>40091.275048105883</v>
      </c>
      <c r="Y107" s="32">
        <f t="shared" si="35"/>
        <v>300936.66937761498</v>
      </c>
      <c r="Z107" s="32">
        <f t="shared" si="36"/>
        <v>68365.34336251473</v>
      </c>
      <c r="AB107" s="32">
        <f t="shared" si="47"/>
        <v>3032.6395540711928</v>
      </c>
      <c r="AC107" s="32">
        <f t="shared" si="40"/>
        <v>-2417.6145878019179</v>
      </c>
      <c r="AD107" s="32">
        <f t="shared" si="44"/>
        <v>0</v>
      </c>
      <c r="AE107" s="59">
        <f t="shared" si="45"/>
        <v>0</v>
      </c>
      <c r="AF107" s="32">
        <f t="shared" si="50"/>
        <v>1126.1432288056967</v>
      </c>
      <c r="AG107" s="40">
        <f>IF(A107&gt;$D$6,"",SUM($AB$10:AE107)/($Y$10+Y107)*2/A107*12)</f>
        <v>4.7865176635468881E-2</v>
      </c>
      <c r="AH107" s="40">
        <f>IF(A107&gt;$D$6,"",SUM($AF$10:AF107)/($Y$10+Y107)*2/A107*12)</f>
        <v>-9.9446009993157877E-3</v>
      </c>
      <c r="AI107" s="32">
        <f t="shared" si="51"/>
        <v>14360.469768805964</v>
      </c>
      <c r="AQ107" s="32">
        <f>SUM(AB$10:AB107)</f>
        <v>895698.44010338106</v>
      </c>
      <c r="AR107" s="32">
        <f>SUM(AC$10:AC107)</f>
        <v>-714049.12336460291</v>
      </c>
      <c r="AS107" s="32">
        <f>SUM(AD$10:AD107)</f>
        <v>13860.000000000002</v>
      </c>
      <c r="AT107" s="32">
        <f>SUM(AE$10:AE107)</f>
        <v>133545.53785180766</v>
      </c>
      <c r="AU107" s="32">
        <f>SUM(AF$10:AF107)</f>
        <v>-68365.34336251473</v>
      </c>
      <c r="AW107" s="32">
        <f t="shared" si="41"/>
        <v>258658.93146809077</v>
      </c>
      <c r="AX107" s="32">
        <f t="shared" si="41"/>
        <v>1881.1634708080453</v>
      </c>
      <c r="AY107" s="32">
        <f t="shared" si="41"/>
        <v>190.06577398981003</v>
      </c>
      <c r="AZ107" s="32">
        <f t="shared" si="41"/>
        <v>115.23361662049703</v>
      </c>
      <c r="BA107" s="32">
        <f t="shared" si="30"/>
        <v>40091.275048105883</v>
      </c>
      <c r="BB107" s="32">
        <f t="shared" si="55"/>
        <v>465.02711259546186</v>
      </c>
      <c r="BC107" s="32"/>
    </row>
    <row r="108" spans="1:55" x14ac:dyDescent="0.25">
      <c r="A108" s="29">
        <v>98</v>
      </c>
      <c r="B108" s="32">
        <f t="shared" si="37"/>
        <v>256666.66666666567</v>
      </c>
      <c r="C108" s="32">
        <f t="shared" si="52"/>
        <v>11666.666666666666</v>
      </c>
      <c r="D108" s="32">
        <f t="shared" si="53"/>
        <v>3351.9305555555434</v>
      </c>
      <c r="E108" s="32"/>
      <c r="F108" s="32">
        <f t="shared" si="38"/>
        <v>0</v>
      </c>
      <c r="G108" s="32"/>
      <c r="H108" s="32"/>
      <c r="I108" s="32"/>
      <c r="J108" s="32"/>
      <c r="K108" s="32"/>
      <c r="L108" s="32">
        <f t="shared" si="31"/>
        <v>15018.59722222221</v>
      </c>
      <c r="M108" s="32">
        <f t="shared" si="32"/>
        <v>15018.59722222221</v>
      </c>
      <c r="N108" s="80">
        <v>47178</v>
      </c>
      <c r="O108" s="39">
        <f t="shared" si="33"/>
        <v>0.18333333333333263</v>
      </c>
      <c r="P108" s="39">
        <f t="shared" si="54"/>
        <v>0.20686622186522999</v>
      </c>
      <c r="Q108" s="39">
        <f t="shared" si="39"/>
        <v>0.17661787701692816</v>
      </c>
      <c r="R108" s="39">
        <f t="shared" si="42"/>
        <v>1.3300464533897258E-3</v>
      </c>
      <c r="S108" s="39">
        <f t="shared" si="48"/>
        <v>1.343688193434318E-4</v>
      </c>
      <c r="T108" s="39">
        <f t="shared" si="46"/>
        <v>8.1456760281347143E-5</v>
      </c>
      <c r="U108" s="39">
        <f t="shared" si="49"/>
        <v>2.8702472815287344E-2</v>
      </c>
      <c r="V108" s="12"/>
      <c r="W108" s="32">
        <f t="shared" si="43"/>
        <v>249429.2486699197</v>
      </c>
      <c r="X108" s="32">
        <f t="shared" si="34"/>
        <v>40183.461941402282</v>
      </c>
      <c r="Y108" s="32">
        <f t="shared" si="35"/>
        <v>289612.71061132196</v>
      </c>
      <c r="Z108" s="32">
        <f t="shared" si="36"/>
        <v>67238.858469834857</v>
      </c>
      <c r="AB108" s="32">
        <f t="shared" si="47"/>
        <v>2905.2034808052945</v>
      </c>
      <c r="AC108" s="32">
        <f t="shared" si="40"/>
        <v>-2316.0227882337063</v>
      </c>
      <c r="AD108" s="32">
        <f t="shared" si="44"/>
        <v>0</v>
      </c>
      <c r="AE108" s="59">
        <f t="shared" si="45"/>
        <v>0</v>
      </c>
      <c r="AF108" s="32">
        <f t="shared" si="50"/>
        <v>1126.4848926798732</v>
      </c>
      <c r="AG108" s="40">
        <f>IF(A108&gt;$D$6,"",SUM($AB$10:AE108)/($Y$10+Y108)*2/A108*12)</f>
        <v>4.7779678142162663E-2</v>
      </c>
      <c r="AH108" s="40">
        <f>IF(A108&gt;$D$6,"",SUM($AF$10:AF108)/($Y$10+Y108)*2/A108*12)</f>
        <v>-9.7458187392213576E-3</v>
      </c>
      <c r="AI108" s="32">
        <f t="shared" si="51"/>
        <v>14229.162247098307</v>
      </c>
      <c r="AQ108" s="32">
        <f>SUM(AB$10:AB108)</f>
        <v>898603.64358418633</v>
      </c>
      <c r="AR108" s="32">
        <f>SUM(AC$10:AC108)</f>
        <v>-716365.14615283662</v>
      </c>
      <c r="AS108" s="32">
        <f>SUM(AD$10:AD108)</f>
        <v>13860.000000000002</v>
      </c>
      <c r="AT108" s="32">
        <f>SUM(AE$10:AE108)</f>
        <v>133545.53785180766</v>
      </c>
      <c r="AU108" s="32">
        <f>SUM(AF$10:AF108)</f>
        <v>-67238.858469834857</v>
      </c>
      <c r="AW108" s="32">
        <f t="shared" si="41"/>
        <v>247265.02782369943</v>
      </c>
      <c r="AX108" s="32">
        <f t="shared" si="41"/>
        <v>1862.0650347456162</v>
      </c>
      <c r="AY108" s="32">
        <f t="shared" si="41"/>
        <v>188.11634708080453</v>
      </c>
      <c r="AZ108" s="32">
        <f t="shared" si="41"/>
        <v>114.03946439388601</v>
      </c>
      <c r="BA108" s="32">
        <f t="shared" si="30"/>
        <v>40183.461941402282</v>
      </c>
      <c r="BB108" s="32">
        <f t="shared" si="55"/>
        <v>446.7270747502489</v>
      </c>
      <c r="BC108" s="32"/>
    </row>
    <row r="109" spans="1:55" x14ac:dyDescent="0.25">
      <c r="A109" s="29">
        <v>99</v>
      </c>
      <c r="B109" s="32">
        <f t="shared" si="37"/>
        <v>244999.99999999901</v>
      </c>
      <c r="C109" s="32">
        <f t="shared" si="52"/>
        <v>11666.666666666666</v>
      </c>
      <c r="D109" s="32">
        <f t="shared" si="53"/>
        <v>3206.1944444444321</v>
      </c>
      <c r="E109" s="32"/>
      <c r="F109" s="32">
        <f t="shared" si="38"/>
        <v>0</v>
      </c>
      <c r="G109" s="32"/>
      <c r="H109" s="32"/>
      <c r="I109" s="32"/>
      <c r="J109" s="32"/>
      <c r="K109" s="32"/>
      <c r="L109" s="32">
        <f t="shared" si="31"/>
        <v>14872.861111111099</v>
      </c>
      <c r="M109" s="32">
        <f t="shared" si="32"/>
        <v>14872.861111111099</v>
      </c>
      <c r="N109" s="80">
        <v>47209</v>
      </c>
      <c r="O109" s="39">
        <f t="shared" si="33"/>
        <v>0.1749999999999993</v>
      </c>
      <c r="P109" s="39">
        <f t="shared" si="54"/>
        <v>0.19878054196955847</v>
      </c>
      <c r="Q109" s="39">
        <f t="shared" si="39"/>
        <v>0.16848259888293071</v>
      </c>
      <c r="R109" s="39">
        <f t="shared" si="42"/>
        <v>1.3166789261703233E-3</v>
      </c>
      <c r="S109" s="39">
        <f t="shared" si="48"/>
        <v>1.330046453389726E-4</v>
      </c>
      <c r="T109" s="39">
        <f t="shared" si="46"/>
        <v>8.0621291606059083E-5</v>
      </c>
      <c r="U109" s="39">
        <f t="shared" si="49"/>
        <v>2.8767638223512422E-2</v>
      </c>
      <c r="V109" s="12"/>
      <c r="W109" s="32">
        <f t="shared" si="43"/>
        <v>238018.06524446447</v>
      </c>
      <c r="X109" s="32">
        <f t="shared" si="34"/>
        <v>40274.693512917394</v>
      </c>
      <c r="Y109" s="32">
        <f t="shared" si="35"/>
        <v>278292.75875738187</v>
      </c>
      <c r="Z109" s="32">
        <f t="shared" si="36"/>
        <v>66112.060774173719</v>
      </c>
      <c r="AB109" s="32">
        <f t="shared" si="47"/>
        <v>2777.8200363340775</v>
      </c>
      <c r="AC109" s="32">
        <f t="shared" si="40"/>
        <v>-2214.4729442423099</v>
      </c>
      <c r="AD109" s="32">
        <f t="shared" si="44"/>
        <v>0</v>
      </c>
      <c r="AE109" s="59">
        <f t="shared" si="45"/>
        <v>0</v>
      </c>
      <c r="AF109" s="32">
        <f t="shared" si="50"/>
        <v>1126.7976956611383</v>
      </c>
      <c r="AG109" s="40">
        <f>IF(A109&gt;$D$6,"",SUM($AB$10:AE109)/($Y$10+Y109)*2/A109*12)</f>
        <v>4.7697443784767035E-2</v>
      </c>
      <c r="AH109" s="40">
        <f>IF(A109&gt;$D$6,"",SUM($AF$10:AF109)/($Y$10+Y109)*2/A109*12)</f>
        <v>-9.549684442511178E-3</v>
      </c>
      <c r="AI109" s="32">
        <f t="shared" si="51"/>
        <v>14097.771890274165</v>
      </c>
      <c r="AQ109" s="32">
        <f>SUM(AB$10:AB109)</f>
        <v>901381.46362052043</v>
      </c>
      <c r="AR109" s="32">
        <f>SUM(AC$10:AC109)</f>
        <v>-718579.61909707892</v>
      </c>
      <c r="AS109" s="32">
        <f>SUM(AD$10:AD109)</f>
        <v>13860.000000000002</v>
      </c>
      <c r="AT109" s="32">
        <f>SUM(AE$10:AE109)</f>
        <v>133545.53785180766</v>
      </c>
      <c r="AU109" s="32">
        <f>SUM(AF$10:AF109)</f>
        <v>-66112.060774173719</v>
      </c>
      <c r="AW109" s="32">
        <f t="shared" si="41"/>
        <v>235875.63843610301</v>
      </c>
      <c r="AX109" s="32">
        <f t="shared" si="41"/>
        <v>1843.3504966384526</v>
      </c>
      <c r="AY109" s="32">
        <f t="shared" si="41"/>
        <v>186.20650347456163</v>
      </c>
      <c r="AZ109" s="32">
        <f t="shared" si="41"/>
        <v>112.86980824848271</v>
      </c>
      <c r="BA109" s="32">
        <f t="shared" si="30"/>
        <v>40274.693512917394</v>
      </c>
      <c r="BB109" s="32">
        <f t="shared" si="55"/>
        <v>428.37440811035458</v>
      </c>
      <c r="BC109" s="32"/>
    </row>
    <row r="110" spans="1:55" x14ac:dyDescent="0.25">
      <c r="A110" s="29">
        <v>100</v>
      </c>
      <c r="B110" s="32">
        <f t="shared" si="37"/>
        <v>233333.33333333235</v>
      </c>
      <c r="C110" s="32">
        <f t="shared" si="52"/>
        <v>11666.666666666666</v>
      </c>
      <c r="D110" s="32">
        <f t="shared" si="53"/>
        <v>3060.4583333333212</v>
      </c>
      <c r="E110" s="32"/>
      <c r="F110" s="32">
        <f t="shared" si="38"/>
        <v>0</v>
      </c>
      <c r="G110" s="32"/>
      <c r="H110" s="32"/>
      <c r="I110" s="32"/>
      <c r="J110" s="32"/>
      <c r="K110" s="32"/>
      <c r="L110" s="32">
        <f t="shared" si="31"/>
        <v>14727.124999999987</v>
      </c>
      <c r="M110" s="32">
        <f t="shared" si="32"/>
        <v>14727.124999999987</v>
      </c>
      <c r="N110" s="80">
        <v>47239</v>
      </c>
      <c r="O110" s="39">
        <f t="shared" si="33"/>
        <v>0.16666666666666596</v>
      </c>
      <c r="P110" s="39">
        <f t="shared" si="54"/>
        <v>0.1906978307298946</v>
      </c>
      <c r="Q110" s="39">
        <f t="shared" si="39"/>
        <v>0.16035064736723265</v>
      </c>
      <c r="R110" s="39">
        <f t="shared" si="42"/>
        <v>1.3035774260442869E-3</v>
      </c>
      <c r="S110" s="39">
        <f t="shared" si="48"/>
        <v>1.3166789261703234E-4</v>
      </c>
      <c r="T110" s="39">
        <f t="shared" si="46"/>
        <v>7.9802787203383553E-5</v>
      </c>
      <c r="U110" s="39">
        <f t="shared" si="49"/>
        <v>2.8832135256797269E-2</v>
      </c>
      <c r="V110" s="12"/>
      <c r="W110" s="32">
        <f t="shared" si="43"/>
        <v>226611.97366233627</v>
      </c>
      <c r="X110" s="32">
        <f t="shared" si="34"/>
        <v>40364.989359516178</v>
      </c>
      <c r="Y110" s="32">
        <f t="shared" si="35"/>
        <v>266976.96302185243</v>
      </c>
      <c r="Z110" s="32">
        <f t="shared" si="36"/>
        <v>64984.980184623346</v>
      </c>
      <c r="AB110" s="32">
        <f t="shared" si="47"/>
        <v>2650.4905523069096</v>
      </c>
      <c r="AC110" s="32">
        <f t="shared" si="40"/>
        <v>-2112.9661174161151</v>
      </c>
      <c r="AD110" s="32">
        <f t="shared" si="44"/>
        <v>0</v>
      </c>
      <c r="AE110" s="59">
        <f t="shared" si="45"/>
        <v>0</v>
      </c>
      <c r="AF110" s="32">
        <f t="shared" si="50"/>
        <v>1127.0805895503727</v>
      </c>
      <c r="AG110" s="40">
        <f>IF(A110&gt;$D$6,"",SUM($AB$10:AE110)/($Y$10+Y110)*2/A110*12)</f>
        <v>4.7618401090881134E-2</v>
      </c>
      <c r="AH110" s="40">
        <f>IF(A110&gt;$D$6,"",SUM($AF$10:AF110)/($Y$10+Y110)*2/A110*12)</f>
        <v>-9.3560952492329954E-3</v>
      </c>
      <c r="AI110" s="32">
        <f t="shared" si="51"/>
        <v>13966.286287836359</v>
      </c>
      <c r="AQ110" s="32">
        <f>SUM(AB$10:AB110)</f>
        <v>904031.9541728273</v>
      </c>
      <c r="AR110" s="32">
        <f>SUM(AC$10:AC110)</f>
        <v>-720692.58521449508</v>
      </c>
      <c r="AS110" s="32">
        <f>SUM(AD$10:AD110)</f>
        <v>13860.000000000002</v>
      </c>
      <c r="AT110" s="32">
        <f>SUM(AE$10:AE110)</f>
        <v>133545.53785180766</v>
      </c>
      <c r="AU110" s="32">
        <f>SUM(AF$10:AF110)</f>
        <v>-64984.980184623346</v>
      </c>
      <c r="AW110" s="32">
        <f t="shared" si="41"/>
        <v>224490.90631412569</v>
      </c>
      <c r="AX110" s="32">
        <f t="shared" si="41"/>
        <v>1825.0083964620017</v>
      </c>
      <c r="AY110" s="32">
        <f t="shared" si="41"/>
        <v>184.33504966384527</v>
      </c>
      <c r="AZ110" s="32">
        <f t="shared" si="41"/>
        <v>111.72390208473698</v>
      </c>
      <c r="BA110" s="32">
        <f t="shared" si="30"/>
        <v>40364.989359516178</v>
      </c>
      <c r="BB110" s="32">
        <f t="shared" si="55"/>
        <v>409.96778102641156</v>
      </c>
      <c r="BC110" s="32"/>
    </row>
    <row r="111" spans="1:55" x14ac:dyDescent="0.25">
      <c r="A111" s="29">
        <v>101</v>
      </c>
      <c r="B111" s="32">
        <f t="shared" si="37"/>
        <v>221666.6666666657</v>
      </c>
      <c r="C111" s="32">
        <f t="shared" si="52"/>
        <v>11666.666666666666</v>
      </c>
      <c r="D111" s="32">
        <f t="shared" si="53"/>
        <v>2914.7222222222099</v>
      </c>
      <c r="E111" s="32"/>
      <c r="F111" s="32">
        <f t="shared" si="38"/>
        <v>0</v>
      </c>
      <c r="G111" s="32"/>
      <c r="H111" s="32"/>
      <c r="I111" s="32"/>
      <c r="J111" s="32"/>
      <c r="K111" s="32"/>
      <c r="L111" s="32">
        <f t="shared" si="31"/>
        <v>14581.388888888876</v>
      </c>
      <c r="M111" s="32">
        <f t="shared" si="32"/>
        <v>14581.388888888876</v>
      </c>
      <c r="N111" s="80">
        <v>47270</v>
      </c>
      <c r="O111" s="39">
        <f t="shared" si="33"/>
        <v>0.15833333333333263</v>
      </c>
      <c r="P111" s="39">
        <f t="shared" si="54"/>
        <v>0.18261820599163661</v>
      </c>
      <c r="Q111" s="39">
        <f t="shared" si="39"/>
        <v>0.15222213593701828</v>
      </c>
      <c r="R111" s="39">
        <f t="shared" si="42"/>
        <v>1.2907340898837161E-3</v>
      </c>
      <c r="S111" s="39">
        <f t="shared" si="48"/>
        <v>1.3035774260442869E-4</v>
      </c>
      <c r="T111" s="39">
        <f t="shared" si="46"/>
        <v>7.9000735570219395E-5</v>
      </c>
      <c r="U111" s="39">
        <f t="shared" si="49"/>
        <v>2.8895977486559976E-2</v>
      </c>
      <c r="V111" s="12"/>
      <c r="W111" s="32">
        <f t="shared" si="43"/>
        <v>215211.11990710729</v>
      </c>
      <c r="X111" s="32">
        <f t="shared" si="34"/>
        <v>40454.368481183963</v>
      </c>
      <c r="Y111" s="32">
        <f t="shared" si="35"/>
        <v>255665.48838829127</v>
      </c>
      <c r="Z111" s="32">
        <f t="shared" si="36"/>
        <v>63857.6478901753</v>
      </c>
      <c r="AB111" s="32">
        <f t="shared" si="47"/>
        <v>2523.2165189417201</v>
      </c>
      <c r="AC111" s="32">
        <f t="shared" si="40"/>
        <v>-2011.5034957540731</v>
      </c>
      <c r="AD111" s="32">
        <f t="shared" si="44"/>
        <v>0</v>
      </c>
      <c r="AE111" s="59">
        <f t="shared" si="45"/>
        <v>0</v>
      </c>
      <c r="AF111" s="32">
        <f t="shared" si="50"/>
        <v>1127.332294448046</v>
      </c>
      <c r="AG111" s="40">
        <f>IF(A111&gt;$D$6,"",SUM($AB$10:AE111)/($Y$10+Y111)*2/A111*12)</f>
        <v>4.7542480572844978E-2</v>
      </c>
      <c r="AH111" s="40">
        <f>IF(A111&gt;$D$6,"",SUM($AF$10:AF111)/($Y$10+Y111)*2/A111*12)</f>
        <v>-9.164951890693631E-3</v>
      </c>
      <c r="AI111" s="32">
        <f t="shared" si="51"/>
        <v>13834.691152502877</v>
      </c>
      <c r="AQ111" s="32">
        <f>SUM(AB$10:AB111)</f>
        <v>906555.17069176899</v>
      </c>
      <c r="AR111" s="32">
        <f>SUM(AC$10:AC111)</f>
        <v>-722704.08871024917</v>
      </c>
      <c r="AS111" s="32">
        <f>SUM(AD$10:AD111)</f>
        <v>13860.000000000002</v>
      </c>
      <c r="AT111" s="32">
        <f>SUM(AE$10:AE111)</f>
        <v>133545.53785180766</v>
      </c>
      <c r="AU111" s="32">
        <f>SUM(AF$10:AF111)</f>
        <v>-63857.6478901753</v>
      </c>
      <c r="AW111" s="32">
        <f t="shared" si="41"/>
        <v>213110.99031182559</v>
      </c>
      <c r="AX111" s="32">
        <f t="shared" si="41"/>
        <v>1807.0277258372025</v>
      </c>
      <c r="AY111" s="32">
        <f t="shared" si="41"/>
        <v>182.50083964620015</v>
      </c>
      <c r="AZ111" s="32">
        <f t="shared" si="41"/>
        <v>110.60102979830715</v>
      </c>
      <c r="BA111" s="32">
        <f t="shared" si="30"/>
        <v>40454.368481183963</v>
      </c>
      <c r="BB111" s="32">
        <f t="shared" si="55"/>
        <v>391.5057032804898</v>
      </c>
      <c r="BC111" s="32"/>
    </row>
    <row r="112" spans="1:55" x14ac:dyDescent="0.25">
      <c r="A112" s="29">
        <v>102</v>
      </c>
      <c r="B112" s="32">
        <f t="shared" si="37"/>
        <v>209999.99999999904</v>
      </c>
      <c r="C112" s="32">
        <f t="shared" si="52"/>
        <v>11666.666666666666</v>
      </c>
      <c r="D112" s="32">
        <f t="shared" si="53"/>
        <v>2768.986111111099</v>
      </c>
      <c r="E112" s="32"/>
      <c r="F112" s="32">
        <f t="shared" si="38"/>
        <v>0</v>
      </c>
      <c r="G112" s="32"/>
      <c r="H112" s="32"/>
      <c r="I112" s="32"/>
      <c r="J112" s="32"/>
      <c r="K112" s="32"/>
      <c r="L112" s="32">
        <f t="shared" si="31"/>
        <v>14435.652777777765</v>
      </c>
      <c r="M112" s="32">
        <f t="shared" si="32"/>
        <v>14435.652777777765</v>
      </c>
      <c r="N112" s="80">
        <v>47300</v>
      </c>
      <c r="O112" s="39">
        <f t="shared" si="33"/>
        <v>0.1499999999999993</v>
      </c>
      <c r="P112" s="39">
        <f t="shared" si="54"/>
        <v>0.17454179863047506</v>
      </c>
      <c r="Q112" s="39">
        <f t="shared" si="39"/>
        <v>0.14409719113948086</v>
      </c>
      <c r="R112" s="39">
        <f t="shared" si="42"/>
        <v>1.2781413614270053E-3</v>
      </c>
      <c r="S112" s="39">
        <f t="shared" si="48"/>
        <v>1.2907340898837163E-4</v>
      </c>
      <c r="T112" s="39">
        <f t="shared" si="46"/>
        <v>7.8214645562657212E-5</v>
      </c>
      <c r="U112" s="39">
        <f t="shared" si="49"/>
        <v>2.8959178075016152E-2</v>
      </c>
      <c r="V112" s="12"/>
      <c r="W112" s="32">
        <f t="shared" si="43"/>
        <v>203815.66877764245</v>
      </c>
      <c r="X112" s="32">
        <f t="shared" si="34"/>
        <v>40542.84930502261</v>
      </c>
      <c r="Y112" s="32">
        <f t="shared" si="35"/>
        <v>244358.51808266505</v>
      </c>
      <c r="Z112" s="32">
        <f t="shared" si="36"/>
        <v>62730.096636346781</v>
      </c>
      <c r="AB112" s="32">
        <f t="shared" si="47"/>
        <v>2395.9996075556323</v>
      </c>
      <c r="AC112" s="32">
        <f t="shared" si="40"/>
        <v>-1910.0864116270714</v>
      </c>
      <c r="AD112" s="32">
        <f t="shared" si="44"/>
        <v>0</v>
      </c>
      <c r="AE112" s="59">
        <f t="shared" si="45"/>
        <v>0</v>
      </c>
      <c r="AF112" s="32">
        <f t="shared" si="50"/>
        <v>1127.5512538285184</v>
      </c>
      <c r="AG112" s="40">
        <f>IF(A112&gt;$D$6,"",SUM($AB$10:AE112)/($Y$10+Y112)*2/A112*12)</f>
        <v>4.7469615498531403E-2</v>
      </c>
      <c r="AH112" s="40">
        <f>IF(A112&gt;$D$6,"",SUM($AF$10:AF112)/($Y$10+Y112)*2/A112*12)</f>
        <v>-8.9761585296947582E-3</v>
      </c>
      <c r="AI112" s="32">
        <f t="shared" si="51"/>
        <v>13702.969913181854</v>
      </c>
      <c r="AQ112" s="32">
        <f>SUM(AB$10:AB112)</f>
        <v>908951.17029932467</v>
      </c>
      <c r="AR112" s="32">
        <f>SUM(AC$10:AC112)</f>
        <v>-724614.17512187629</v>
      </c>
      <c r="AS112" s="32">
        <f>SUM(AD$10:AD112)</f>
        <v>13860.000000000002</v>
      </c>
      <c r="AT112" s="32">
        <f>SUM(AE$10:AE112)</f>
        <v>133545.53785180766</v>
      </c>
      <c r="AU112" s="32">
        <f>SUM(AF$10:AF112)</f>
        <v>-62730.096636346781</v>
      </c>
      <c r="AW112" s="32">
        <f t="shared" si="41"/>
        <v>201736.0675952732</v>
      </c>
      <c r="AX112" s="32">
        <f t="shared" si="41"/>
        <v>1789.3979059978074</v>
      </c>
      <c r="AY112" s="32">
        <f t="shared" si="41"/>
        <v>180.70277258372028</v>
      </c>
      <c r="AZ112" s="32">
        <f t="shared" si="41"/>
        <v>109.50050378772009</v>
      </c>
      <c r="BA112" s="32">
        <f t="shared" si="30"/>
        <v>40542.84930502261</v>
      </c>
      <c r="BB112" s="32">
        <f t="shared" si="55"/>
        <v>372.9865035554667</v>
      </c>
      <c r="BC112" s="32"/>
    </row>
    <row r="113" spans="1:55" x14ac:dyDescent="0.25">
      <c r="A113" s="29">
        <v>103</v>
      </c>
      <c r="B113" s="32">
        <f t="shared" si="37"/>
        <v>198333.33333333238</v>
      </c>
      <c r="C113" s="32">
        <f t="shared" si="52"/>
        <v>11666.666666666666</v>
      </c>
      <c r="D113" s="32">
        <f t="shared" si="53"/>
        <v>2623.2499999999882</v>
      </c>
      <c r="E113" s="32"/>
      <c r="F113" s="32">
        <f t="shared" si="38"/>
        <v>0</v>
      </c>
      <c r="G113" s="32"/>
      <c r="H113" s="32"/>
      <c r="I113" s="32"/>
      <c r="J113" s="32"/>
      <c r="K113" s="32"/>
      <c r="L113" s="32">
        <f t="shared" si="31"/>
        <v>14289.916666666653</v>
      </c>
      <c r="M113" s="32">
        <f t="shared" si="32"/>
        <v>14289.916666666653</v>
      </c>
      <c r="N113" s="80">
        <v>47331</v>
      </c>
      <c r="O113" s="39">
        <f t="shared" si="33"/>
        <v>0.141666666666666</v>
      </c>
      <c r="P113" s="39">
        <f t="shared" si="54"/>
        <v>0.16646875470505987</v>
      </c>
      <c r="Q113" s="39">
        <f t="shared" si="39"/>
        <v>0.13597595475560512</v>
      </c>
      <c r="R113" s="39">
        <f t="shared" si="42"/>
        <v>1.2657919764527392E-3</v>
      </c>
      <c r="S113" s="39">
        <f t="shared" si="48"/>
        <v>1.2781413614270054E-4</v>
      </c>
      <c r="T113" s="39">
        <f t="shared" si="46"/>
        <v>7.7444045393022971E-5</v>
      </c>
      <c r="U113" s="39">
        <f t="shared" si="49"/>
        <v>2.9021749791466277E-2</v>
      </c>
      <c r="V113" s="12"/>
      <c r="W113" s="32">
        <f t="shared" si="43"/>
        <v>192425.80687903104</v>
      </c>
      <c r="X113" s="32">
        <f t="shared" si="34"/>
        <v>40630.449708052787</v>
      </c>
      <c r="Y113" s="32">
        <f t="shared" si="35"/>
        <v>233056.25658708383</v>
      </c>
      <c r="Z113" s="32">
        <f t="shared" si="36"/>
        <v>61602.36105944329</v>
      </c>
      <c r="AB113" s="32">
        <f t="shared" si="47"/>
        <v>2268.8416979002591</v>
      </c>
      <c r="AC113" s="32">
        <f t="shared" si="40"/>
        <v>-1808.7163635695858</v>
      </c>
      <c r="AD113" s="32">
        <f t="shared" si="44"/>
        <v>0</v>
      </c>
      <c r="AE113" s="59">
        <f t="shared" si="45"/>
        <v>0</v>
      </c>
      <c r="AF113" s="32">
        <f t="shared" si="50"/>
        <v>1127.7355769034912</v>
      </c>
      <c r="AG113" s="40">
        <f>IF(A113&gt;$D$6,"",SUM($AB$10:AE113)/($Y$10+Y113)*2/A113*12)</f>
        <v>4.7399741653122704E-2</v>
      </c>
      <c r="AH113" s="40">
        <f>IF(A113&gt;$D$6,"",SUM($AF$10:AF113)/($Y$10+Y113)*2/A113*12)</f>
        <v>-8.7896226171802969E-3</v>
      </c>
      <c r="AI113" s="32">
        <f t="shared" si="51"/>
        <v>13571.103193481476</v>
      </c>
      <c r="AQ113" s="32">
        <f>SUM(AB$10:AB113)</f>
        <v>911220.01199722488</v>
      </c>
      <c r="AR113" s="32">
        <f>SUM(AC$10:AC113)</f>
        <v>-726422.8914854459</v>
      </c>
      <c r="AS113" s="32">
        <f>SUM(AD$10:AD113)</f>
        <v>13860.000000000002</v>
      </c>
      <c r="AT113" s="32">
        <f>SUM(AE$10:AE113)</f>
        <v>133545.53785180766</v>
      </c>
      <c r="AU113" s="32">
        <f>SUM(AF$10:AF113)</f>
        <v>-61602.36105944329</v>
      </c>
      <c r="AW113" s="32">
        <f t="shared" si="41"/>
        <v>190366.33665784716</v>
      </c>
      <c r="AX113" s="32">
        <f t="shared" si="41"/>
        <v>1772.108767033835</v>
      </c>
      <c r="AY113" s="32">
        <f t="shared" si="41"/>
        <v>178.93979059978076</v>
      </c>
      <c r="AZ113" s="32">
        <f t="shared" si="41"/>
        <v>108.42166355023215</v>
      </c>
      <c r="BA113" s="32">
        <f t="shared" si="30"/>
        <v>40630.449708052787</v>
      </c>
      <c r="BB113" s="32">
        <f t="shared" si="55"/>
        <v>354.4083020997291</v>
      </c>
      <c r="BC113" s="32"/>
    </row>
    <row r="114" spans="1:55" x14ac:dyDescent="0.25">
      <c r="A114" s="29">
        <v>104</v>
      </c>
      <c r="B114" s="32">
        <f t="shared" si="37"/>
        <v>186666.66666666573</v>
      </c>
      <c r="C114" s="32">
        <f t="shared" si="52"/>
        <v>11666.666666666666</v>
      </c>
      <c r="D114" s="32">
        <f t="shared" si="53"/>
        <v>2477.5138888888773</v>
      </c>
      <c r="E114" s="32"/>
      <c r="F114" s="32">
        <f t="shared" si="38"/>
        <v>0</v>
      </c>
      <c r="G114" s="32"/>
      <c r="H114" s="32"/>
      <c r="I114" s="32"/>
      <c r="J114" s="32"/>
      <c r="K114" s="32"/>
      <c r="L114" s="32">
        <f t="shared" si="31"/>
        <v>14144.180555555544</v>
      </c>
      <c r="M114" s="32">
        <f t="shared" si="32"/>
        <v>14144.180555555544</v>
      </c>
      <c r="N114" s="80">
        <v>47362</v>
      </c>
      <c r="O114" s="39">
        <f t="shared" si="33"/>
        <v>0.13333333333333267</v>
      </c>
      <c r="P114" s="39">
        <f t="shared" si="54"/>
        <v>0.15839923811694523</v>
      </c>
      <c r="Q114" s="39">
        <f t="shared" si="39"/>
        <v>0.12785858646102577</v>
      </c>
      <c r="R114" s="39">
        <f t="shared" si="42"/>
        <v>1.2536789488078702E-3</v>
      </c>
      <c r="S114" s="39">
        <f t="shared" si="48"/>
        <v>1.2657919764527394E-4</v>
      </c>
      <c r="T114" s="39">
        <f t="shared" si="46"/>
        <v>7.6688481685620313E-5</v>
      </c>
      <c r="U114" s="39">
        <f t="shared" si="49"/>
        <v>2.9083705027780696E-2</v>
      </c>
      <c r="V114" s="12"/>
      <c r="W114" s="32">
        <f t="shared" si="43"/>
        <v>181041.74632483037</v>
      </c>
      <c r="X114" s="32">
        <f t="shared" si="34"/>
        <v>40717.187038892975</v>
      </c>
      <c r="Y114" s="32">
        <f t="shared" si="35"/>
        <v>221758.93336372334</v>
      </c>
      <c r="Z114" s="32">
        <f t="shared" si="36"/>
        <v>60474.478095640712</v>
      </c>
      <c r="AB114" s="32">
        <f t="shared" si="47"/>
        <v>2141.7449116327766</v>
      </c>
      <c r="AC114" s="32">
        <f t="shared" si="40"/>
        <v>-1707.3950429627537</v>
      </c>
      <c r="AD114" s="32">
        <f t="shared" si="44"/>
        <v>0</v>
      </c>
      <c r="AE114" s="59">
        <f t="shared" si="45"/>
        <v>0</v>
      </c>
      <c r="AF114" s="32">
        <f t="shared" si="50"/>
        <v>1127.8829638025782</v>
      </c>
      <c r="AG114" s="40">
        <f>IF(A114&gt;$D$6,"",SUM($AB$10:AE114)/($Y$10+Y114)*2/A114*12)</f>
        <v>4.7332797085890985E-2</v>
      </c>
      <c r="AH114" s="40">
        <f>IF(A114&gt;$D$6,"",SUM($AF$10:AF114)/($Y$10+Y114)*2/A114*12)</f>
        <v>-8.6052547664134064E-3</v>
      </c>
      <c r="AI114" s="32">
        <f t="shared" si="51"/>
        <v>13439.068134993271</v>
      </c>
      <c r="AQ114" s="32">
        <f>SUM(AB$10:AB114)</f>
        <v>913361.75690885761</v>
      </c>
      <c r="AR114" s="32">
        <f>SUM(AC$10:AC114)</f>
        <v>-728130.28652840864</v>
      </c>
      <c r="AS114" s="32">
        <f>SUM(AD$10:AD114)</f>
        <v>13860.000000000002</v>
      </c>
      <c r="AT114" s="32">
        <f>SUM(AE$10:AE114)</f>
        <v>133545.53785180766</v>
      </c>
      <c r="AU114" s="32">
        <f>SUM(AF$10:AF114)</f>
        <v>-60474.478095640712</v>
      </c>
      <c r="AW114" s="32">
        <f t="shared" si="41"/>
        <v>179002.02104543606</v>
      </c>
      <c r="AX114" s="32">
        <f t="shared" si="41"/>
        <v>1755.1505283310182</v>
      </c>
      <c r="AY114" s="32">
        <f t="shared" si="41"/>
        <v>177.21087670338352</v>
      </c>
      <c r="AZ114" s="32">
        <f t="shared" si="41"/>
        <v>107.36387435986843</v>
      </c>
      <c r="BA114" s="32">
        <f t="shared" si="30"/>
        <v>40717.187038892975</v>
      </c>
      <c r="BB114" s="32">
        <f t="shared" si="55"/>
        <v>335.7689772561007</v>
      </c>
      <c r="BC114" s="32"/>
    </row>
    <row r="115" spans="1:55" x14ac:dyDescent="0.25">
      <c r="A115" s="29">
        <v>105</v>
      </c>
      <c r="B115" s="32">
        <f t="shared" si="37"/>
        <v>174999.99999999907</v>
      </c>
      <c r="C115" s="32">
        <f t="shared" si="52"/>
        <v>11666.666666666666</v>
      </c>
      <c r="D115" s="32">
        <f t="shared" si="53"/>
        <v>2331.777777777766</v>
      </c>
      <c r="E115" s="32"/>
      <c r="F115" s="32">
        <f t="shared" si="38"/>
        <v>0</v>
      </c>
      <c r="G115" s="32"/>
      <c r="H115" s="32"/>
      <c r="I115" s="32"/>
      <c r="J115" s="32"/>
      <c r="K115" s="32"/>
      <c r="L115" s="32">
        <f t="shared" si="31"/>
        <v>13998.444444444433</v>
      </c>
      <c r="M115" s="32">
        <f t="shared" si="32"/>
        <v>13998.444444444433</v>
      </c>
      <c r="N115" s="80">
        <v>47392</v>
      </c>
      <c r="O115" s="39">
        <f t="shared" si="33"/>
        <v>0.12499999999999933</v>
      </c>
      <c r="P115" s="39">
        <f t="shared" si="54"/>
        <v>0.15033343393629844</v>
      </c>
      <c r="Q115" s="39">
        <f t="shared" si="39"/>
        <v>0.1197452671524748</v>
      </c>
      <c r="R115" s="39">
        <f t="shared" si="42"/>
        <v>1.2417955572264934E-3</v>
      </c>
      <c r="S115" s="39">
        <f t="shared" si="48"/>
        <v>1.2536789488078702E-4</v>
      </c>
      <c r="T115" s="39">
        <f t="shared" si="46"/>
        <v>7.594751858716435E-5</v>
      </c>
      <c r="U115" s="39">
        <f t="shared" si="49"/>
        <v>2.9145055813129192E-2</v>
      </c>
      <c r="V115" s="12"/>
      <c r="W115" s="32">
        <f t="shared" si="43"/>
        <v>169663.72937243694</v>
      </c>
      <c r="X115" s="32">
        <f t="shared" si="34"/>
        <v>40803.078138380872</v>
      </c>
      <c r="Y115" s="32">
        <f t="shared" si="35"/>
        <v>210466.8075108178</v>
      </c>
      <c r="Z115" s="32">
        <f t="shared" si="36"/>
        <v>59346.487488494393</v>
      </c>
      <c r="AB115" s="32">
        <f t="shared" si="47"/>
        <v>2014.7116537237985</v>
      </c>
      <c r="AC115" s="32">
        <f t="shared" si="40"/>
        <v>-1606.1243670446559</v>
      </c>
      <c r="AD115" s="32">
        <f t="shared" si="44"/>
        <v>0</v>
      </c>
      <c r="AE115" s="59">
        <f t="shared" si="45"/>
        <v>0</v>
      </c>
      <c r="AF115" s="32">
        <f t="shared" si="50"/>
        <v>1127.9906071463192</v>
      </c>
      <c r="AG115" s="40">
        <f>IF(A115&gt;$D$6,"",SUM($AB$10:AE115)/($Y$10+Y115)*2/A115*12)</f>
        <v>4.7268721834041245E-2</v>
      </c>
      <c r="AH115" s="40">
        <f>IF(A115&gt;$D$6,"",SUM($AF$10:AF115)/($Y$10+Y115)*2/A115*12)</f>
        <v>-8.4229686465304293E-3</v>
      </c>
      <c r="AI115" s="32">
        <f t="shared" si="51"/>
        <v>13306.837506629332</v>
      </c>
      <c r="AQ115" s="32">
        <f>SUM(AB$10:AB115)</f>
        <v>915376.46856258146</v>
      </c>
      <c r="AR115" s="32">
        <f>SUM(AC$10:AC115)</f>
        <v>-729736.4108954533</v>
      </c>
      <c r="AS115" s="32">
        <f>SUM(AD$10:AD115)</f>
        <v>13860.000000000002</v>
      </c>
      <c r="AT115" s="32">
        <f>SUM(AE$10:AE115)</f>
        <v>133545.53785180766</v>
      </c>
      <c r="AU115" s="32">
        <f>SUM(AF$10:AF115)</f>
        <v>-59346.487488494393</v>
      </c>
      <c r="AW115" s="32">
        <f t="shared" si="41"/>
        <v>167643.37401346472</v>
      </c>
      <c r="AX115" s="32">
        <f t="shared" si="41"/>
        <v>1738.5137801170908</v>
      </c>
      <c r="AY115" s="32">
        <f t="shared" si="41"/>
        <v>175.51505283310183</v>
      </c>
      <c r="AZ115" s="32">
        <f t="shared" si="41"/>
        <v>106.32652602203009</v>
      </c>
      <c r="BA115" s="32">
        <f t="shared" si="30"/>
        <v>40803.078138380872</v>
      </c>
      <c r="BB115" s="32">
        <f t="shared" si="55"/>
        <v>317.06612405396754</v>
      </c>
      <c r="BC115" s="32"/>
    </row>
    <row r="116" spans="1:55" x14ac:dyDescent="0.25">
      <c r="A116" s="29">
        <v>106</v>
      </c>
      <c r="B116" s="32">
        <f t="shared" si="37"/>
        <v>163333.33333333241</v>
      </c>
      <c r="C116" s="32">
        <f t="shared" si="52"/>
        <v>11666.666666666666</v>
      </c>
      <c r="D116" s="32">
        <f t="shared" si="53"/>
        <v>2186.0416666666551</v>
      </c>
      <c r="E116" s="32"/>
      <c r="F116" s="32">
        <f t="shared" si="38"/>
        <v>0</v>
      </c>
      <c r="G116" s="32"/>
      <c r="H116" s="32"/>
      <c r="I116" s="32"/>
      <c r="J116" s="32"/>
      <c r="K116" s="32"/>
      <c r="L116" s="32">
        <f t="shared" si="31"/>
        <v>13852.708333333321</v>
      </c>
      <c r="M116" s="32">
        <f t="shared" si="32"/>
        <v>13852.708333333321</v>
      </c>
      <c r="N116" s="80">
        <v>47423</v>
      </c>
      <c r="O116" s="39">
        <f t="shared" si="33"/>
        <v>0.116666666666666</v>
      </c>
      <c r="P116" s="39">
        <f t="shared" si="54"/>
        <v>0.14227155261525518</v>
      </c>
      <c r="Q116" s="39">
        <f t="shared" si="39"/>
        <v>0.11163620316171122</v>
      </c>
      <c r="R116" s="39">
        <f t="shared" si="42"/>
        <v>1.230135332893903E-3</v>
      </c>
      <c r="S116" s="39">
        <f t="shared" si="48"/>
        <v>1.2417955572264935E-4</v>
      </c>
      <c r="T116" s="39">
        <f t="shared" si="46"/>
        <v>7.5220736928472212E-5</v>
      </c>
      <c r="U116" s="39">
        <f t="shared" si="49"/>
        <v>2.9205813827998924E-2</v>
      </c>
      <c r="V116" s="12"/>
      <c r="W116" s="32">
        <f t="shared" si="43"/>
        <v>158292.03430215875</v>
      </c>
      <c r="X116" s="32">
        <f t="shared" si="34"/>
        <v>40888.139359198496</v>
      </c>
      <c r="Y116" s="32">
        <f t="shared" si="35"/>
        <v>199180.17366135726</v>
      </c>
      <c r="Z116" s="32">
        <f t="shared" si="36"/>
        <v>58218.432427913947</v>
      </c>
      <c r="AB116" s="32">
        <f t="shared" si="47"/>
        <v>1887.7446642788568</v>
      </c>
      <c r="AC116" s="32">
        <f t="shared" si="40"/>
        <v>-1504.9065202223037</v>
      </c>
      <c r="AD116" s="32">
        <f t="shared" si="44"/>
        <v>0</v>
      </c>
      <c r="AE116" s="59">
        <f t="shared" si="45"/>
        <v>0</v>
      </c>
      <c r="AF116" s="32">
        <f t="shared" si="50"/>
        <v>1128.0550605804456</v>
      </c>
      <c r="AG116" s="40">
        <f>IF(A116&gt;$D$6,"",SUM($AB$10:AE116)/($Y$10+Y116)*2/A116*12)</f>
        <v>4.7207457612781445E-2</v>
      </c>
      <c r="AH116" s="40">
        <f>IF(A116&gt;$D$6,"",SUM($AF$10:AF116)/($Y$10+Y116)*2/A116*12)</f>
        <v>-8.2426808983578643E-3</v>
      </c>
      <c r="AI116" s="32">
        <f t="shared" si="51"/>
        <v>13174.378513739401</v>
      </c>
      <c r="AQ116" s="32">
        <f>SUM(AB$10:AB116)</f>
        <v>917264.21322686027</v>
      </c>
      <c r="AR116" s="32">
        <f>SUM(AC$10:AC116)</f>
        <v>-731241.31741567561</v>
      </c>
      <c r="AS116" s="32">
        <f>SUM(AD$10:AD116)</f>
        <v>13860.000000000002</v>
      </c>
      <c r="AT116" s="32">
        <f>SUM(AE$10:AE116)</f>
        <v>133545.53785180766</v>
      </c>
      <c r="AU116" s="32">
        <f>SUM(AF$10:AF116)</f>
        <v>-58218.432427913947</v>
      </c>
      <c r="AW116" s="32">
        <f t="shared" si="41"/>
        <v>156290.68442639572</v>
      </c>
      <c r="AX116" s="32">
        <f t="shared" si="41"/>
        <v>1722.1894660514643</v>
      </c>
      <c r="AY116" s="32">
        <f t="shared" si="41"/>
        <v>173.8513780117091</v>
      </c>
      <c r="AZ116" s="32">
        <f t="shared" si="41"/>
        <v>105.30903169986109</v>
      </c>
      <c r="BA116" s="32">
        <f t="shared" si="30"/>
        <v>40888.139359198496</v>
      </c>
      <c r="BB116" s="32">
        <f t="shared" si="55"/>
        <v>298.29700238779833</v>
      </c>
      <c r="BC116" s="32"/>
    </row>
    <row r="117" spans="1:55" x14ac:dyDescent="0.25">
      <c r="A117" s="29">
        <v>107</v>
      </c>
      <c r="B117" s="32">
        <f t="shared" si="37"/>
        <v>151666.66666666575</v>
      </c>
      <c r="C117" s="32">
        <f t="shared" si="52"/>
        <v>11666.666666666666</v>
      </c>
      <c r="D117" s="32">
        <f t="shared" si="53"/>
        <v>2040.3055555555441</v>
      </c>
      <c r="E117" s="32"/>
      <c r="F117" s="32">
        <f t="shared" si="38"/>
        <v>0</v>
      </c>
      <c r="G117" s="32"/>
      <c r="H117" s="32"/>
      <c r="I117" s="32"/>
      <c r="J117" s="32"/>
      <c r="K117" s="32"/>
      <c r="L117" s="32">
        <f t="shared" si="31"/>
        <v>13706.97222222221</v>
      </c>
      <c r="M117" s="32">
        <f t="shared" si="32"/>
        <v>13706.97222222221</v>
      </c>
      <c r="N117" s="80">
        <v>47453</v>
      </c>
      <c r="O117" s="39">
        <f t="shared" si="33"/>
        <v>0.10833333333333268</v>
      </c>
      <c r="P117" s="39">
        <f t="shared" si="54"/>
        <v>0.13421383540589865</v>
      </c>
      <c r="Q117" s="39">
        <f t="shared" si="39"/>
        <v>0.10353163167392865</v>
      </c>
      <c r="R117" s="39">
        <f t="shared" si="42"/>
        <v>1.2186920477053342E-3</v>
      </c>
      <c r="S117" s="39">
        <f t="shared" si="48"/>
        <v>1.2301353328939032E-4</v>
      </c>
      <c r="T117" s="39">
        <f t="shared" si="46"/>
        <v>7.4507733433589601E-5</v>
      </c>
      <c r="U117" s="39">
        <f t="shared" si="49"/>
        <v>2.9265990417541701E-2</v>
      </c>
      <c r="V117" s="12"/>
      <c r="W117" s="32">
        <f t="shared" si="43"/>
        <v>146926.98298369974</v>
      </c>
      <c r="X117" s="32">
        <f t="shared" si="34"/>
        <v>40972.386584558379</v>
      </c>
      <c r="Y117" s="32">
        <f t="shared" si="35"/>
        <v>187899.36956825812</v>
      </c>
      <c r="Z117" s="32">
        <f t="shared" si="36"/>
        <v>57090.360367784218</v>
      </c>
      <c r="AB117" s="32">
        <f t="shared" si="47"/>
        <v>1760.8470842410961</v>
      </c>
      <c r="AC117" s="32">
        <f t="shared" si="40"/>
        <v>-1403.7440064497059</v>
      </c>
      <c r="AD117" s="32">
        <f t="shared" si="44"/>
        <v>0</v>
      </c>
      <c r="AE117" s="59">
        <f t="shared" si="45"/>
        <v>0</v>
      </c>
      <c r="AF117" s="32">
        <f t="shared" si="50"/>
        <v>1128.0720601297289</v>
      </c>
      <c r="AG117" s="40">
        <f>IF(A117&gt;$D$6,"",SUM($AB$10:AE117)/($Y$10+Y117)*2/A117*12)</f>
        <v>4.7148947456421113E-2</v>
      </c>
      <c r="AH117" s="40">
        <f>IF(A117&gt;$D$6,"",SUM($AF$10:AF117)/($Y$10+Y117)*2/A117*12)</f>
        <v>-8.0643110769032696E-3</v>
      </c>
      <c r="AI117" s="32">
        <f t="shared" si="51"/>
        <v>13041.651177340238</v>
      </c>
      <c r="AQ117" s="32">
        <f>SUM(AB$10:AB117)</f>
        <v>919025.06031110138</v>
      </c>
      <c r="AR117" s="32">
        <f>SUM(AC$10:AC117)</f>
        <v>-732645.06142212532</v>
      </c>
      <c r="AS117" s="32">
        <f>SUM(AD$10:AD117)</f>
        <v>13860.000000000002</v>
      </c>
      <c r="AT117" s="32">
        <f>SUM(AE$10:AE117)</f>
        <v>133545.53785180766</v>
      </c>
      <c r="AU117" s="32">
        <f>SUM(AF$10:AF117)</f>
        <v>-57090.360367784218</v>
      </c>
      <c r="AW117" s="32">
        <f t="shared" si="41"/>
        <v>144944.2843435001</v>
      </c>
      <c r="AX117" s="32">
        <f t="shared" si="41"/>
        <v>1706.168866787468</v>
      </c>
      <c r="AY117" s="32">
        <f t="shared" si="41"/>
        <v>172.21894660514644</v>
      </c>
      <c r="AZ117" s="32">
        <f t="shared" si="41"/>
        <v>104.31082680702544</v>
      </c>
      <c r="BA117" s="32">
        <f t="shared" si="30"/>
        <v>40972.386584558379</v>
      </c>
      <c r="BB117" s="32">
        <f t="shared" si="55"/>
        <v>279.45847131444793</v>
      </c>
      <c r="BC117" s="32"/>
    </row>
    <row r="118" spans="1:55" x14ac:dyDescent="0.25">
      <c r="A118" s="66">
        <v>108</v>
      </c>
      <c r="B118" s="67">
        <f t="shared" si="37"/>
        <v>139999.9999999991</v>
      </c>
      <c r="C118" s="67">
        <f t="shared" si="52"/>
        <v>11666.666666666666</v>
      </c>
      <c r="D118" s="67">
        <f t="shared" si="53"/>
        <v>1894.5694444444332</v>
      </c>
      <c r="E118" s="67"/>
      <c r="F118" s="67">
        <f t="shared" si="38"/>
        <v>0</v>
      </c>
      <c r="G118" s="67">
        <f>IF(B118&gt;0,B118*$J$1,0)</f>
        <v>699.99999999999545</v>
      </c>
      <c r="H118" s="67">
        <f>IF(B118&gt;0,H106,0)</f>
        <v>6000</v>
      </c>
      <c r="I118" s="67"/>
      <c r="J118" s="67"/>
      <c r="K118" s="67"/>
      <c r="L118" s="67">
        <f t="shared" si="31"/>
        <v>20261.236111111095</v>
      </c>
      <c r="M118" s="67">
        <f t="shared" si="32"/>
        <v>16506.236111111095</v>
      </c>
      <c r="N118" s="80">
        <v>47484</v>
      </c>
      <c r="O118" s="39">
        <f t="shared" si="33"/>
        <v>9.9999999999999353E-2</v>
      </c>
      <c r="P118" s="39">
        <f t="shared" si="54"/>
        <v>0.12616056144613971</v>
      </c>
      <c r="Q118" s="39">
        <f t="shared" si="39"/>
        <v>9.5431827813936512E-2</v>
      </c>
      <c r="R118" s="39">
        <f t="shared" si="42"/>
        <v>1.2074597031704541E-3</v>
      </c>
      <c r="S118" s="39">
        <f t="shared" si="48"/>
        <v>1.2186920477053344E-4</v>
      </c>
      <c r="T118" s="39">
        <f t="shared" si="46"/>
        <v>7.3808119973634186E-5</v>
      </c>
      <c r="U118" s="39">
        <f t="shared" si="49"/>
        <v>2.9325596604288573E-2</v>
      </c>
      <c r="V118" s="12"/>
      <c r="W118" s="32">
        <f t="shared" si="43"/>
        <v>135568.95077859159</v>
      </c>
      <c r="X118" s="32">
        <f t="shared" si="34"/>
        <v>41055.835246004004</v>
      </c>
      <c r="Y118" s="32">
        <f t="shared" si="35"/>
        <v>176624.78602459561</v>
      </c>
      <c r="Z118" s="32">
        <f t="shared" si="36"/>
        <v>55962.324091172115</v>
      </c>
      <c r="AB118" s="32">
        <f t="shared" si="47"/>
        <v>1634.0225399292535</v>
      </c>
      <c r="AC118" s="32">
        <f t="shared" si="40"/>
        <v>-1302.639716621386</v>
      </c>
      <c r="AD118" s="32">
        <f t="shared" si="44"/>
        <v>0</v>
      </c>
      <c r="AE118" s="59">
        <f t="shared" si="45"/>
        <v>2538.2210742423872</v>
      </c>
      <c r="AF118" s="32">
        <f t="shared" si="50"/>
        <v>1128.0362766121034</v>
      </c>
      <c r="AG118" s="40">
        <f>IF(A118&gt;$D$6,"",SUM($AB$10:AE118)/($Y$10+Y118)*2/A118*12)</f>
        <v>4.7450892652665819E-2</v>
      </c>
      <c r="AH118" s="40">
        <f>IF(A118&gt;$D$6,"",SUM($AF$10:AF118)/($Y$10+Y118)*2/A118*12)</f>
        <v>-7.887781627242834E-3</v>
      </c>
      <c r="AI118" s="32">
        <f t="shared" si="51"/>
        <v>15446.827157834146</v>
      </c>
      <c r="AQ118" s="32">
        <f>SUM(AB$10:AB118)</f>
        <v>920659.08285103063</v>
      </c>
      <c r="AR118" s="32">
        <f>SUM(AC$10:AC118)</f>
        <v>-733947.70113874669</v>
      </c>
      <c r="AS118" s="32">
        <f>SUM(AD$10:AD118)</f>
        <v>13860.000000000002</v>
      </c>
      <c r="AT118" s="32">
        <f>SUM(AE$10:AE118)</f>
        <v>136083.75892605004</v>
      </c>
      <c r="AU118" s="32">
        <f>SUM(AF$10:AF118)</f>
        <v>-55962.324091172115</v>
      </c>
      <c r="AW118" s="32">
        <f t="shared" si="41"/>
        <v>133604.55893951113</v>
      </c>
      <c r="AX118" s="32">
        <f t="shared" si="41"/>
        <v>1690.4435844386358</v>
      </c>
      <c r="AY118" s="32">
        <f t="shared" si="41"/>
        <v>170.61688667874682</v>
      </c>
      <c r="AZ118" s="32">
        <f t="shared" si="41"/>
        <v>103.33136796308786</v>
      </c>
      <c r="BA118" s="32">
        <f t="shared" si="30"/>
        <v>41055.835246004004</v>
      </c>
      <c r="BB118" s="32">
        <f t="shared" si="55"/>
        <v>0</v>
      </c>
      <c r="BC118" s="32"/>
    </row>
    <row r="119" spans="1:55" x14ac:dyDescent="0.25">
      <c r="A119" s="29">
        <v>109</v>
      </c>
      <c r="B119" s="32">
        <f t="shared" si="37"/>
        <v>128333.33333333243</v>
      </c>
      <c r="C119" s="32">
        <f t="shared" si="52"/>
        <v>11666.666666666666</v>
      </c>
      <c r="D119" s="32">
        <f t="shared" si="53"/>
        <v>1748.8333333333221</v>
      </c>
      <c r="E119" s="32"/>
      <c r="F119" s="32">
        <f t="shared" si="38"/>
        <v>0</v>
      </c>
      <c r="G119" s="32"/>
      <c r="H119" s="32"/>
      <c r="I119" s="32"/>
      <c r="J119" s="32"/>
      <c r="K119" s="32"/>
      <c r="L119" s="32">
        <f t="shared" si="31"/>
        <v>13415.499999999989</v>
      </c>
      <c r="M119" s="32">
        <f t="shared" si="32"/>
        <v>13415.499999999989</v>
      </c>
      <c r="N119" s="80">
        <v>47515</v>
      </c>
      <c r="O119" s="39">
        <f t="shared" si="33"/>
        <v>9.1666666666666022E-2</v>
      </c>
      <c r="P119" s="39">
        <f t="shared" si="54"/>
        <v>0.11811205720841525</v>
      </c>
      <c r="Q119" s="39">
        <f t="shared" si="39"/>
        <v>8.7337114095037402E-2</v>
      </c>
      <c r="R119" s="39">
        <f t="shared" si="42"/>
        <v>1.1964325199310059E-3</v>
      </c>
      <c r="S119" s="39">
        <f t="shared" si="48"/>
        <v>1.207459703170454E-4</v>
      </c>
      <c r="T119" s="39">
        <f t="shared" si="46"/>
        <v>7.3121522862320057E-5</v>
      </c>
      <c r="U119" s="39">
        <f t="shared" si="49"/>
        <v>2.938464310026748E-2</v>
      </c>
      <c r="V119" s="12"/>
      <c r="W119" s="32">
        <f t="shared" si="43"/>
        <v>124218.37975140689</v>
      </c>
      <c r="X119" s="32">
        <f t="shared" si="34"/>
        <v>41138.50034037447</v>
      </c>
      <c r="Y119" s="32">
        <f t="shared" si="35"/>
        <v>165356.88009178135</v>
      </c>
      <c r="Z119" s="32">
        <f t="shared" si="36"/>
        <v>54834.383126517263</v>
      </c>
      <c r="AB119" s="32">
        <f t="shared" si="47"/>
        <v>1507.2752536516819</v>
      </c>
      <c r="AC119" s="32">
        <f t="shared" si="40"/>
        <v>-1201.5970167536755</v>
      </c>
      <c r="AD119" s="32">
        <f t="shared" si="44"/>
        <v>0</v>
      </c>
      <c r="AE119" s="59">
        <f t="shared" si="45"/>
        <v>0</v>
      </c>
      <c r="AF119" s="32">
        <f t="shared" si="50"/>
        <v>1127.940964654852</v>
      </c>
      <c r="AG119" s="40">
        <f>IF(A119&gt;$D$6,"",SUM($AB$10:AE119)/($Y$10+Y119)*2/A119*12)</f>
        <v>4.7396992193491978E-2</v>
      </c>
      <c r="AH119" s="40">
        <f>IF(A119&gt;$D$6,"",SUM($AF$10:AF119)/($Y$10+Y119)*2/A119*12)</f>
        <v>-7.7130179041523111E-3</v>
      </c>
      <c r="AI119" s="32">
        <f t="shared" si="51"/>
        <v>12775.181186465943</v>
      </c>
      <c r="AQ119" s="32">
        <f>SUM(AB$10:AB119)</f>
        <v>922166.35810468229</v>
      </c>
      <c r="AR119" s="32">
        <f>SUM(AC$10:AC119)</f>
        <v>-735149.29815550032</v>
      </c>
      <c r="AS119" s="32">
        <f>SUM(AD$10:AD119)</f>
        <v>13860.000000000002</v>
      </c>
      <c r="AT119" s="32">
        <f>SUM(AE$10:AE119)</f>
        <v>136083.75892605004</v>
      </c>
      <c r="AU119" s="32">
        <f>SUM(AF$10:AF119)</f>
        <v>-54834.383126517263</v>
      </c>
      <c r="AW119" s="32">
        <f t="shared" si="41"/>
        <v>122271.95973305237</v>
      </c>
      <c r="AX119" s="32">
        <f t="shared" si="41"/>
        <v>1675.0055279034082</v>
      </c>
      <c r="AY119" s="32">
        <f t="shared" si="41"/>
        <v>169.04435844386356</v>
      </c>
      <c r="AZ119" s="32">
        <f t="shared" si="41"/>
        <v>102.37013200724807</v>
      </c>
      <c r="BA119" s="32">
        <f t="shared" si="30"/>
        <v>41138.50034037447</v>
      </c>
      <c r="BB119" s="32">
        <f t="shared" si="55"/>
        <v>241.55807968164027</v>
      </c>
      <c r="BC119" s="32"/>
    </row>
    <row r="120" spans="1:55" x14ac:dyDescent="0.25">
      <c r="A120" s="29">
        <v>110</v>
      </c>
      <c r="B120" s="32">
        <f t="shared" si="37"/>
        <v>116666.66666666575</v>
      </c>
      <c r="C120" s="32">
        <f t="shared" si="52"/>
        <v>11666.666666666666</v>
      </c>
      <c r="D120" s="32">
        <f t="shared" si="53"/>
        <v>1603.0972222222108</v>
      </c>
      <c r="E120" s="32"/>
      <c r="F120" s="32">
        <f t="shared" si="38"/>
        <v>0</v>
      </c>
      <c r="G120" s="32"/>
      <c r="H120" s="32"/>
      <c r="I120" s="32"/>
      <c r="J120" s="32"/>
      <c r="K120" s="32"/>
      <c r="L120" s="32">
        <f t="shared" si="31"/>
        <v>13269.763888888876</v>
      </c>
      <c r="M120" s="32">
        <f t="shared" si="32"/>
        <v>13269.763888888876</v>
      </c>
      <c r="N120" s="80">
        <v>47543</v>
      </c>
      <c r="O120" s="39">
        <f t="shared" si="33"/>
        <v>8.3333333333332676E-2</v>
      </c>
      <c r="P120" s="39">
        <f t="shared" si="54"/>
        <v>0.11006870938517205</v>
      </c>
      <c r="Q120" s="39">
        <f t="shared" si="39"/>
        <v>7.924787330458892E-2</v>
      </c>
      <c r="R120" s="39">
        <f t="shared" si="42"/>
        <v>1.1856049278424561E-3</v>
      </c>
      <c r="S120" s="39">
        <f t="shared" si="48"/>
        <v>1.1964325199310059E-4</v>
      </c>
      <c r="T120" s="39">
        <f t="shared" si="46"/>
        <v>7.244758219022724E-5</v>
      </c>
      <c r="U120" s="39">
        <f t="shared" si="49"/>
        <v>2.9443140318557336E-2</v>
      </c>
      <c r="V120" s="12"/>
      <c r="W120" s="32">
        <f t="shared" si="43"/>
        <v>112875.79669326059</v>
      </c>
      <c r="X120" s="32">
        <f t="shared" si="34"/>
        <v>41220.396445980274</v>
      </c>
      <c r="Y120" s="32">
        <f t="shared" si="35"/>
        <v>154096.19313924087</v>
      </c>
      <c r="Z120" s="32">
        <f t="shared" si="36"/>
        <v>53706.605674581544</v>
      </c>
      <c r="AB120" s="32">
        <f t="shared" si="47"/>
        <v>1380.6101912577574</v>
      </c>
      <c r="AC120" s="32">
        <f t="shared" si="40"/>
        <v>-1100.6198656124216</v>
      </c>
      <c r="AD120" s="32">
        <f t="shared" si="44"/>
        <v>0</v>
      </c>
      <c r="AE120" s="59">
        <f t="shared" si="45"/>
        <v>0</v>
      </c>
      <c r="AF120" s="32">
        <f t="shared" si="50"/>
        <v>1127.777451935719</v>
      </c>
      <c r="AG120" s="40">
        <f>IF(A120&gt;$D$6,"",SUM($AB$10:AE120)/($Y$10+Y120)*2/A120*12)</f>
        <v>4.7345726243576587E-2</v>
      </c>
      <c r="AH120" s="40">
        <f>IF(A120&gt;$D$6,"",SUM($AF$10:AF120)/($Y$10+Y120)*2/A120*12)</f>
        <v>-7.5399482517130691E-3</v>
      </c>
      <c r="AI120" s="32">
        <f t="shared" si="51"/>
        <v>12641.297143798234</v>
      </c>
      <c r="AQ120" s="32">
        <f>SUM(AB$10:AB120)</f>
        <v>923546.96829594008</v>
      </c>
      <c r="AR120" s="32">
        <f>SUM(AC$10:AC120)</f>
        <v>-736249.9180211128</v>
      </c>
      <c r="AS120" s="32">
        <f>SUM(AD$10:AD120)</f>
        <v>13860.000000000002</v>
      </c>
      <c r="AT120" s="32">
        <f>SUM(AE$10:AE120)</f>
        <v>136083.75892605004</v>
      </c>
      <c r="AU120" s="32">
        <f>SUM(AF$10:AF120)</f>
        <v>-53706.605674581544</v>
      </c>
      <c r="AW120" s="32">
        <f t="shared" si="41"/>
        <v>110947.02262642448</v>
      </c>
      <c r="AX120" s="32">
        <f t="shared" si="41"/>
        <v>1659.8468989794385</v>
      </c>
      <c r="AY120" s="32">
        <f t="shared" si="41"/>
        <v>167.50055279034083</v>
      </c>
      <c r="AZ120" s="32">
        <f t="shared" si="41"/>
        <v>101.42661506631813</v>
      </c>
      <c r="BA120" s="32">
        <f t="shared" si="30"/>
        <v>41220.396445980274</v>
      </c>
      <c r="BB120" s="32">
        <f t="shared" si="55"/>
        <v>222.48703096445342</v>
      </c>
      <c r="BC120" s="32"/>
    </row>
    <row r="121" spans="1:55" x14ac:dyDescent="0.25">
      <c r="A121" s="29">
        <v>111</v>
      </c>
      <c r="B121" s="32">
        <f t="shared" si="37"/>
        <v>104999.99999999908</v>
      </c>
      <c r="C121" s="32">
        <f t="shared" si="52"/>
        <v>11666.666666666666</v>
      </c>
      <c r="D121" s="32">
        <f t="shared" si="53"/>
        <v>1457.3611111110997</v>
      </c>
      <c r="E121" s="32"/>
      <c r="F121" s="32">
        <f t="shared" si="38"/>
        <v>0</v>
      </c>
      <c r="G121" s="32"/>
      <c r="H121" s="32"/>
      <c r="I121" s="32"/>
      <c r="J121" s="32"/>
      <c r="K121" s="32"/>
      <c r="L121" s="32">
        <f t="shared" si="31"/>
        <v>13124.027777777766</v>
      </c>
      <c r="M121" s="32">
        <f t="shared" si="32"/>
        <v>13124.027777777766</v>
      </c>
      <c r="N121" s="80">
        <v>47574</v>
      </c>
      <c r="O121" s="39">
        <f t="shared" si="33"/>
        <v>7.4999999999999345E-2</v>
      </c>
      <c r="P121" s="39">
        <f t="shared" si="54"/>
        <v>0.10203098292948376</v>
      </c>
      <c r="Q121" s="39">
        <f t="shared" si="39"/>
        <v>7.1164566544600655E-2</v>
      </c>
      <c r="R121" s="39">
        <f t="shared" si="42"/>
        <v>1.1749715565934765E-3</v>
      </c>
      <c r="S121" s="39">
        <f t="shared" si="48"/>
        <v>1.1856049278424561E-4</v>
      </c>
      <c r="T121" s="39">
        <f t="shared" si="46"/>
        <v>7.1785951195860349E-5</v>
      </c>
      <c r="U121" s="39">
        <f t="shared" si="49"/>
        <v>2.9501098384309518E-2</v>
      </c>
      <c r="V121" s="12"/>
      <c r="W121" s="32">
        <f t="shared" si="43"/>
        <v>101541.83836324394</v>
      </c>
      <c r="X121" s="32">
        <f t="shared" si="34"/>
        <v>41301.537738033323</v>
      </c>
      <c r="Y121" s="32">
        <f t="shared" si="35"/>
        <v>142843.37610127724</v>
      </c>
      <c r="Z121" s="32">
        <f t="shared" si="36"/>
        <v>52579.071301787888</v>
      </c>
      <c r="AB121" s="32">
        <f t="shared" si="47"/>
        <v>1254.033263412703</v>
      </c>
      <c r="AC121" s="32">
        <f t="shared" si="40"/>
        <v>-999.71297516889911</v>
      </c>
      <c r="AD121" s="32">
        <f t="shared" si="44"/>
        <v>0</v>
      </c>
      <c r="AE121" s="59">
        <f t="shared" si="45"/>
        <v>0</v>
      </c>
      <c r="AF121" s="32">
        <f t="shared" si="50"/>
        <v>1127.5343727936561</v>
      </c>
      <c r="AG121" s="40">
        <f>IF(A121&gt;$D$6,"",SUM($AB$10:AE121)/($Y$10+Y121)*2/A121*12)</f>
        <v>4.7297036769822817E-2</v>
      </c>
      <c r="AH121" s="40">
        <f>IF(A121&gt;$D$6,"",SUM($AF$10:AF121)/($Y$10+Y121)*2/A121*12)</f>
        <v>-7.3685041690770801E-3</v>
      </c>
      <c r="AI121" s="32">
        <f t="shared" si="51"/>
        <v>12506.850301376331</v>
      </c>
      <c r="AQ121" s="32">
        <f>SUM(AB$10:AB121)</f>
        <v>924801.00155935274</v>
      </c>
      <c r="AR121" s="32">
        <f>SUM(AC$10:AC121)</f>
        <v>-737249.63099628175</v>
      </c>
      <c r="AS121" s="32">
        <f>SUM(AD$10:AD121)</f>
        <v>13860.000000000002</v>
      </c>
      <c r="AT121" s="32">
        <f>SUM(AE$10:AE121)</f>
        <v>136083.75892605004</v>
      </c>
      <c r="AU121" s="32">
        <f>SUM(AF$10:AF121)</f>
        <v>-52579.071301787888</v>
      </c>
      <c r="AW121" s="32">
        <f t="shared" si="41"/>
        <v>99630.393162440916</v>
      </c>
      <c r="AX121" s="32">
        <f t="shared" si="41"/>
        <v>1644.9601792308672</v>
      </c>
      <c r="AY121" s="32">
        <f t="shared" si="41"/>
        <v>165.98468989794387</v>
      </c>
      <c r="AZ121" s="32">
        <f t="shared" si="41"/>
        <v>100.50033167420449</v>
      </c>
      <c r="BA121" s="32">
        <f t="shared" si="30"/>
        <v>41301.537738033323</v>
      </c>
      <c r="BB121" s="32">
        <f t="shared" si="55"/>
        <v>203.32784769839668</v>
      </c>
      <c r="BC121" s="32"/>
    </row>
    <row r="122" spans="1:55" x14ac:dyDescent="0.25">
      <c r="A122" s="29">
        <v>112</v>
      </c>
      <c r="B122" s="32">
        <f t="shared" si="37"/>
        <v>93333.333333332412</v>
      </c>
      <c r="C122" s="32">
        <f t="shared" si="52"/>
        <v>11666.666666666666</v>
      </c>
      <c r="D122" s="32">
        <f t="shared" si="53"/>
        <v>1311.6249999999886</v>
      </c>
      <c r="E122" s="32"/>
      <c r="F122" s="32">
        <f t="shared" si="38"/>
        <v>0</v>
      </c>
      <c r="G122" s="32"/>
      <c r="H122" s="32"/>
      <c r="I122" s="32"/>
      <c r="J122" s="32"/>
      <c r="K122" s="32"/>
      <c r="L122" s="32">
        <f t="shared" si="31"/>
        <v>12978.291666666655</v>
      </c>
      <c r="M122" s="32">
        <f t="shared" si="32"/>
        <v>12978.291666666655</v>
      </c>
      <c r="N122" s="80">
        <v>47604</v>
      </c>
      <c r="O122" s="39">
        <f t="shared" si="33"/>
        <v>6.6666666666666013E-2</v>
      </c>
      <c r="P122" s="39">
        <f t="shared" si="54"/>
        <v>9.3999447114718401E-2</v>
      </c>
      <c r="Q122" s="39">
        <f t="shared" si="39"/>
        <v>6.3087759291298645E-2</v>
      </c>
      <c r="R122" s="39">
        <f t="shared" si="42"/>
        <v>1.1645272268236545E-3</v>
      </c>
      <c r="S122" s="39">
        <f t="shared" si="48"/>
        <v>1.1749715565934765E-4</v>
      </c>
      <c r="T122" s="39">
        <f t="shared" si="46"/>
        <v>7.1136295670547363E-5</v>
      </c>
      <c r="U122" s="39">
        <f t="shared" si="49"/>
        <v>2.9558527145266206E-2</v>
      </c>
      <c r="V122" s="12"/>
      <c r="W122" s="32">
        <f t="shared" si="43"/>
        <v>90217.287957233071</v>
      </c>
      <c r="X122" s="32">
        <f t="shared" si="34"/>
        <v>41381.938003372692</v>
      </c>
      <c r="Y122" s="32">
        <f t="shared" si="35"/>
        <v>131599.22596060578</v>
      </c>
      <c r="Z122" s="32">
        <f t="shared" si="36"/>
        <v>51451.874825976491</v>
      </c>
      <c r="AB122" s="32">
        <f t="shared" si="47"/>
        <v>1127.5516074536213</v>
      </c>
      <c r="AC122" s="32">
        <f t="shared" si="40"/>
        <v>-898.88203529491477</v>
      </c>
      <c r="AD122" s="32">
        <f t="shared" si="44"/>
        <v>0</v>
      </c>
      <c r="AE122" s="59">
        <f t="shared" si="45"/>
        <v>0</v>
      </c>
      <c r="AF122" s="32">
        <f t="shared" si="50"/>
        <v>1127.1964758113972</v>
      </c>
      <c r="AG122" s="40">
        <f>IF(A122&gt;$D$6,"",SUM($AB$10:AE122)/($Y$10+Y122)*2/A122*12)</f>
        <v>4.7250863206555818E-2</v>
      </c>
      <c r="AH122" s="40">
        <f>IF(A122&gt;$D$6,"",SUM($AF$10:AF122)/($Y$10+Y122)*2/A122*12)</f>
        <v>-7.1986206061892587E-3</v>
      </c>
      <c r="AI122" s="32">
        <f t="shared" si="51"/>
        <v>12371.701748125088</v>
      </c>
      <c r="AQ122" s="32">
        <f>SUM(AB$10:AB122)</f>
        <v>925928.55316680635</v>
      </c>
      <c r="AR122" s="32">
        <f>SUM(AC$10:AC122)</f>
        <v>-738148.51303157664</v>
      </c>
      <c r="AS122" s="32">
        <f>SUM(AD$10:AD122)</f>
        <v>13860.000000000002</v>
      </c>
      <c r="AT122" s="32">
        <f>SUM(AE$10:AE122)</f>
        <v>136083.75892605004</v>
      </c>
      <c r="AU122" s="32">
        <f>SUM(AF$10:AF122)</f>
        <v>-51451.874825976491</v>
      </c>
      <c r="AW122" s="32">
        <f t="shared" si="41"/>
        <v>88322.863007818101</v>
      </c>
      <c r="AX122" s="32">
        <f t="shared" si="41"/>
        <v>1630.3381175531163</v>
      </c>
      <c r="AY122" s="32">
        <f t="shared" si="41"/>
        <v>164.49601792308673</v>
      </c>
      <c r="AZ122" s="32">
        <f t="shared" si="41"/>
        <v>99.590813938766303</v>
      </c>
      <c r="BA122" s="32">
        <f t="shared" si="30"/>
        <v>41381.938003372692</v>
      </c>
      <c r="BB122" s="32">
        <f t="shared" si="55"/>
        <v>184.07339254636736</v>
      </c>
      <c r="BC122" s="32"/>
    </row>
    <row r="123" spans="1:55" x14ac:dyDescent="0.25">
      <c r="A123" s="29">
        <v>113</v>
      </c>
      <c r="B123" s="32">
        <f t="shared" si="37"/>
        <v>81666.66666666574</v>
      </c>
      <c r="C123" s="32">
        <f t="shared" si="52"/>
        <v>11666.666666666666</v>
      </c>
      <c r="D123" s="32">
        <f t="shared" si="53"/>
        <v>1165.8888888888775</v>
      </c>
      <c r="E123" s="32"/>
      <c r="F123" s="32">
        <f t="shared" si="38"/>
        <v>0</v>
      </c>
      <c r="G123" s="32"/>
      <c r="H123" s="32"/>
      <c r="I123" s="32"/>
      <c r="J123" s="32"/>
      <c r="K123" s="32"/>
      <c r="L123" s="32">
        <f t="shared" si="31"/>
        <v>12832.555555555544</v>
      </c>
      <c r="M123" s="32">
        <f t="shared" si="32"/>
        <v>12832.555555555544</v>
      </c>
      <c r="N123" s="80">
        <v>47635</v>
      </c>
      <c r="O123" s="39">
        <f t="shared" si="33"/>
        <v>5.8333333333332668E-2</v>
      </c>
      <c r="P123" s="39">
        <f t="shared" si="54"/>
        <v>8.5974814625113583E-2</v>
      </c>
      <c r="Q123" s="39">
        <f t="shared" si="39"/>
        <v>5.5018160485522598E-2</v>
      </c>
      <c r="R123" s="39">
        <f t="shared" si="42"/>
        <v>1.1542669417103728E-3</v>
      </c>
      <c r="S123" s="39">
        <f t="shared" si="48"/>
        <v>1.1645272268236545E-4</v>
      </c>
      <c r="T123" s="39">
        <f t="shared" si="46"/>
        <v>7.0498293395608591E-5</v>
      </c>
      <c r="U123" s="39">
        <f t="shared" si="49"/>
        <v>2.9615436181802644E-2</v>
      </c>
      <c r="V123" s="12"/>
      <c r="W123" s="32">
        <f t="shared" si="43"/>
        <v>78903.129820635324</v>
      </c>
      <c r="X123" s="32">
        <f t="shared" si="34"/>
        <v>41461.610654523705</v>
      </c>
      <c r="Y123" s="32">
        <f t="shared" si="35"/>
        <v>120364.74047515902</v>
      </c>
      <c r="Z123" s="32">
        <f t="shared" si="36"/>
        <v>50325.132140113652</v>
      </c>
      <c r="AB123" s="32">
        <f t="shared" si="47"/>
        <v>1001.1739945900773</v>
      </c>
      <c r="AC123" s="32">
        <f t="shared" si="40"/>
        <v>-798.13403838234979</v>
      </c>
      <c r="AD123" s="32">
        <f t="shared" si="44"/>
        <v>0</v>
      </c>
      <c r="AE123" s="59">
        <f t="shared" si="45"/>
        <v>0</v>
      </c>
      <c r="AF123" s="32">
        <f t="shared" si="50"/>
        <v>1126.7426858628387</v>
      </c>
      <c r="AG123" s="40">
        <f>IF(A123&gt;$D$6,"",SUM($AB$10:AE123)/($Y$10+Y123)*2/A123*12)</f>
        <v>4.7207140558444716E-2</v>
      </c>
      <c r="AH123" s="40">
        <f>IF(A123&gt;$D$6,"",SUM($AF$10:AF123)/($Y$10+Y123)*2/A123*12)</f>
        <v>-7.0302364661769517E-3</v>
      </c>
      <c r="AI123" s="32">
        <f t="shared" si="51"/>
        <v>12235.659480036833</v>
      </c>
      <c r="AQ123" s="32">
        <f>SUM(AB$10:AB123)</f>
        <v>926929.72716139641</v>
      </c>
      <c r="AR123" s="32">
        <f>SUM(AC$10:AC123)</f>
        <v>-738946.64706995897</v>
      </c>
      <c r="AS123" s="32">
        <f>SUM(AD$10:AD123)</f>
        <v>13860.000000000002</v>
      </c>
      <c r="AT123" s="32">
        <f>SUM(AE$10:AE123)</f>
        <v>136083.75892605004</v>
      </c>
      <c r="AU123" s="32">
        <f>SUM(AF$10:AF123)</f>
        <v>-50325.132140113652</v>
      </c>
      <c r="AW123" s="32">
        <f t="shared" si="41"/>
        <v>77025.42467973163</v>
      </c>
      <c r="AX123" s="32">
        <f t="shared" si="41"/>
        <v>1615.9737183945219</v>
      </c>
      <c r="AY123" s="32">
        <f t="shared" si="41"/>
        <v>163.03381175531163</v>
      </c>
      <c r="AZ123" s="32">
        <f t="shared" si="41"/>
        <v>98.697610753852032</v>
      </c>
      <c r="BA123" s="32">
        <f t="shared" si="30"/>
        <v>41461.610654523705</v>
      </c>
      <c r="BB123" s="32">
        <f t="shared" si="55"/>
        <v>164.71489429880023</v>
      </c>
      <c r="BC123" s="32"/>
    </row>
    <row r="124" spans="1:55" x14ac:dyDescent="0.25">
      <c r="A124" s="29">
        <v>114</v>
      </c>
      <c r="B124" s="32">
        <f t="shared" si="37"/>
        <v>69999.999999999069</v>
      </c>
      <c r="C124" s="32">
        <f t="shared" si="52"/>
        <v>11666.666666666666</v>
      </c>
      <c r="D124" s="32">
        <f t="shared" si="53"/>
        <v>1020.1527777777663</v>
      </c>
      <c r="E124" s="32"/>
      <c r="F124" s="32">
        <f t="shared" si="38"/>
        <v>0</v>
      </c>
      <c r="G124" s="32"/>
      <c r="H124" s="32"/>
      <c r="I124" s="32"/>
      <c r="J124" s="32"/>
      <c r="K124" s="32"/>
      <c r="L124" s="32">
        <f t="shared" si="31"/>
        <v>12686.819444444433</v>
      </c>
      <c r="M124" s="32">
        <f t="shared" si="32"/>
        <v>12686.819444444433</v>
      </c>
      <c r="N124" s="80">
        <v>47665</v>
      </c>
      <c r="O124" s="39">
        <f t="shared" si="33"/>
        <v>4.9999999999999337E-2</v>
      </c>
      <c r="P124" s="39">
        <f t="shared" si="54"/>
        <v>7.7958002984997221E-2</v>
      </c>
      <c r="Q124" s="39">
        <f t="shared" si="39"/>
        <v>4.6956683961698498E-2</v>
      </c>
      <c r="R124" s="39">
        <f t="shared" si="42"/>
        <v>1.1441858789991287E-3</v>
      </c>
      <c r="S124" s="39">
        <f t="shared" si="48"/>
        <v>1.1542669417103728E-4</v>
      </c>
      <c r="T124" s="39">
        <f t="shared" si="46"/>
        <v>6.9871633609419267E-5</v>
      </c>
      <c r="U124" s="39">
        <f t="shared" si="49"/>
        <v>2.9671834816519131E-2</v>
      </c>
      <c r="V124" s="12"/>
      <c r="W124" s="32">
        <f t="shared" si="43"/>
        <v>67600.635435869321</v>
      </c>
      <c r="X124" s="32">
        <f t="shared" si="34"/>
        <v>41540.568743126787</v>
      </c>
      <c r="Y124" s="32">
        <f t="shared" si="35"/>
        <v>109141.20417899611</v>
      </c>
      <c r="Z124" s="32">
        <f t="shared" si="36"/>
        <v>49198.989358499784</v>
      </c>
      <c r="AB124" s="32">
        <f t="shared" si="47"/>
        <v>874.9114407852752</v>
      </c>
      <c r="AC124" s="32">
        <f t="shared" si="40"/>
        <v>-697.47776633649346</v>
      </c>
      <c r="AD124" s="32">
        <f t="shared" si="44"/>
        <v>0</v>
      </c>
      <c r="AE124" s="59">
        <f t="shared" si="45"/>
        <v>0</v>
      </c>
      <c r="AF124" s="32">
        <f t="shared" si="50"/>
        <v>1126.1427816138676</v>
      </c>
      <c r="AG124" s="40">
        <f>IF(A124&gt;$D$6,"",SUM($AB$10:AE124)/($Y$10+Y124)*2/A124*12)</f>
        <v>4.7165796471136834E-2</v>
      </c>
      <c r="AH124" s="40">
        <f>IF(A124&gt;$D$6,"",SUM($AF$10:AF124)/($Y$10+Y124)*2/A124*12)</f>
        <v>-6.8632954567331393E-3</v>
      </c>
      <c r="AI124" s="32">
        <f t="shared" si="51"/>
        <v>12098.44773694819</v>
      </c>
      <c r="AQ124" s="32">
        <f>SUM(AB$10:AB124)</f>
        <v>927804.63860218169</v>
      </c>
      <c r="AR124" s="32">
        <f>SUM(AC$10:AC124)</f>
        <v>-739644.12483629549</v>
      </c>
      <c r="AS124" s="32">
        <f>SUM(AD$10:AD124)</f>
        <v>13860.000000000002</v>
      </c>
      <c r="AT124" s="32">
        <f>SUM(AE$10:AE124)</f>
        <v>136083.75892605004</v>
      </c>
      <c r="AU124" s="32">
        <f>SUM(AF$10:AF124)</f>
        <v>-49198.989358499784</v>
      </c>
      <c r="AW124" s="32">
        <f t="shared" si="41"/>
        <v>65739.357546377898</v>
      </c>
      <c r="AX124" s="32">
        <f t="shared" si="41"/>
        <v>1601.8602305987802</v>
      </c>
      <c r="AY124" s="32">
        <f t="shared" si="41"/>
        <v>161.59737183945219</v>
      </c>
      <c r="AZ124" s="32">
        <f t="shared" si="41"/>
        <v>97.820287053186973</v>
      </c>
      <c r="BA124" s="32">
        <f t="shared" si="30"/>
        <v>41540.568743126787</v>
      </c>
      <c r="BB124" s="32">
        <f t="shared" si="55"/>
        <v>145.24133699249114</v>
      </c>
      <c r="BC124" s="32"/>
    </row>
    <row r="125" spans="1:55" x14ac:dyDescent="0.25">
      <c r="A125" s="29">
        <v>115</v>
      </c>
      <c r="B125" s="32">
        <f t="shared" si="37"/>
        <v>58333.333333332404</v>
      </c>
      <c r="C125" s="32">
        <f t="shared" si="52"/>
        <v>11666.666666666666</v>
      </c>
      <c r="D125" s="32">
        <f t="shared" si="53"/>
        <v>874.41666666665503</v>
      </c>
      <c r="E125" s="32"/>
      <c r="F125" s="32">
        <f t="shared" si="38"/>
        <v>0</v>
      </c>
      <c r="G125" s="32"/>
      <c r="H125" s="32"/>
      <c r="I125" s="32"/>
      <c r="J125" s="32"/>
      <c r="K125" s="32"/>
      <c r="L125" s="32">
        <f t="shared" si="31"/>
        <v>12541.083333333321</v>
      </c>
      <c r="M125" s="32">
        <f t="shared" si="32"/>
        <v>12541.083333333321</v>
      </c>
      <c r="N125" s="80">
        <v>47696</v>
      </c>
      <c r="O125" s="39">
        <f t="shared" si="33"/>
        <v>4.1666666666666005E-2</v>
      </c>
      <c r="P125" s="39">
        <f t="shared" si="54"/>
        <v>6.995023694213244E-2</v>
      </c>
      <c r="Q125" s="39">
        <f t="shared" si="39"/>
        <v>3.8904550830878903E-2</v>
      </c>
      <c r="R125" s="39">
        <f t="shared" si="42"/>
        <v>1.1342793834443327E-3</v>
      </c>
      <c r="S125" s="39">
        <f t="shared" si="48"/>
        <v>1.1441858789991289E-4</v>
      </c>
      <c r="T125" s="39">
        <f t="shared" si="46"/>
        <v>6.9256016502622364E-5</v>
      </c>
      <c r="U125" s="39">
        <f t="shared" si="49"/>
        <v>2.9727732123406667E-2</v>
      </c>
      <c r="V125" s="12"/>
      <c r="W125" s="32">
        <f t="shared" si="43"/>
        <v>56311.506746216081</v>
      </c>
      <c r="X125" s="32">
        <f t="shared" si="34"/>
        <v>41618.824972769333</v>
      </c>
      <c r="Y125" s="32">
        <f t="shared" si="35"/>
        <v>97930.331718985413</v>
      </c>
      <c r="Z125" s="32">
        <f t="shared" si="36"/>
        <v>48073.638054545961</v>
      </c>
      <c r="AB125" s="32">
        <f t="shared" si="47"/>
        <v>748.77816679936655</v>
      </c>
      <c r="AC125" s="32">
        <f t="shared" si="40"/>
        <v>-596.9245559207759</v>
      </c>
      <c r="AD125" s="32">
        <f t="shared" si="44"/>
        <v>0</v>
      </c>
      <c r="AE125" s="59">
        <f t="shared" si="45"/>
        <v>0</v>
      </c>
      <c r="AF125" s="32">
        <f t="shared" si="50"/>
        <v>1125.3513039538229</v>
      </c>
      <c r="AG125" s="40">
        <f>IF(A125&gt;$D$6,"",SUM($AB$10:AE125)/($Y$10+Y125)*2/A125*12)</f>
        <v>4.7126746408544418E-2</v>
      </c>
      <c r="AH125" s="40">
        <f>IF(A125&gt;$D$6,"",SUM($AF$10:AF125)/($Y$10+Y125)*2/A125*12)</f>
        <v>-6.6977475745836467E-3</v>
      </c>
      <c r="AI125" s="32">
        <f t="shared" si="51"/>
        <v>11959.65062681006</v>
      </c>
      <c r="AQ125" s="32">
        <f>SUM(AB$10:AB125)</f>
        <v>928553.41676898103</v>
      </c>
      <c r="AR125" s="32">
        <f>SUM(AC$10:AC125)</f>
        <v>-740241.04939221626</v>
      </c>
      <c r="AS125" s="32">
        <f>SUM(AD$10:AD125)</f>
        <v>13860.000000000002</v>
      </c>
      <c r="AT125" s="32">
        <f>SUM(AE$10:AE125)</f>
        <v>136083.75892605004</v>
      </c>
      <c r="AU125" s="32">
        <f>SUM(AF$10:AF125)</f>
        <v>-48073.638054545961</v>
      </c>
      <c r="AW125" s="32">
        <f t="shared" si="41"/>
        <v>54466.371163230462</v>
      </c>
      <c r="AX125" s="32">
        <f t="shared" si="41"/>
        <v>1587.9911368220658</v>
      </c>
      <c r="AY125" s="32">
        <f t="shared" si="41"/>
        <v>160.18602305987804</v>
      </c>
      <c r="AZ125" s="32">
        <f t="shared" si="41"/>
        <v>96.958423103671308</v>
      </c>
      <c r="BA125" s="32">
        <f t="shared" si="30"/>
        <v>41618.824972769333</v>
      </c>
      <c r="BB125" s="32">
        <f t="shared" si="55"/>
        <v>125.63849986728849</v>
      </c>
      <c r="BC125" s="32"/>
    </row>
    <row r="126" spans="1:55" x14ac:dyDescent="0.25">
      <c r="A126" s="29">
        <v>116</v>
      </c>
      <c r="B126" s="32">
        <f t="shared" si="37"/>
        <v>46666.66666666574</v>
      </c>
      <c r="C126" s="32">
        <f t="shared" si="52"/>
        <v>11666.666666666666</v>
      </c>
      <c r="D126" s="32">
        <f t="shared" si="53"/>
        <v>728.68055555554395</v>
      </c>
      <c r="E126" s="32"/>
      <c r="F126" s="32">
        <f t="shared" si="38"/>
        <v>0</v>
      </c>
      <c r="G126" s="32"/>
      <c r="H126" s="32"/>
      <c r="I126" s="32"/>
      <c r="J126" s="32"/>
      <c r="K126" s="32"/>
      <c r="L126" s="32">
        <f t="shared" si="31"/>
        <v>12395.34722222221</v>
      </c>
      <c r="M126" s="32">
        <f t="shared" si="32"/>
        <v>12395.34722222221</v>
      </c>
      <c r="N126" s="80">
        <v>47727</v>
      </c>
      <c r="O126" s="39">
        <f t="shared" si="33"/>
        <v>3.3333333333332674E-2</v>
      </c>
      <c r="P126" s="39">
        <f t="shared" si="54"/>
        <v>6.1953232759244456E-2</v>
      </c>
      <c r="Q126" s="39">
        <f t="shared" si="39"/>
        <v>3.0863473771908359E-2</v>
      </c>
      <c r="R126" s="39">
        <f t="shared" si="42"/>
        <v>1.124542959642947E-3</v>
      </c>
      <c r="S126" s="39">
        <f t="shared" si="48"/>
        <v>1.1342793834443327E-4</v>
      </c>
      <c r="T126" s="39">
        <f t="shared" si="46"/>
        <v>6.8651152739947728E-5</v>
      </c>
      <c r="U126" s="39">
        <f t="shared" si="49"/>
        <v>2.9783136936608764E-2</v>
      </c>
      <c r="V126" s="12"/>
      <c r="W126" s="32">
        <f t="shared" si="43"/>
        <v>45038.13415168997</v>
      </c>
      <c r="X126" s="32">
        <f t="shared" si="34"/>
        <v>41696.391711252269</v>
      </c>
      <c r="Y126" s="32">
        <f t="shared" si="35"/>
        <v>86734.525862942246</v>
      </c>
      <c r="Z126" s="32">
        <f t="shared" si="36"/>
        <v>46949.342682054499</v>
      </c>
      <c r="AB126" s="32">
        <f t="shared" si="47"/>
        <v>622.7931983582896</v>
      </c>
      <c r="AC126" s="32">
        <f t="shared" si="40"/>
        <v>-496.48957440837631</v>
      </c>
      <c r="AD126" s="32">
        <f t="shared" si="44"/>
        <v>0</v>
      </c>
      <c r="AE126" s="59">
        <f t="shared" si="45"/>
        <v>0</v>
      </c>
      <c r="AF126" s="32">
        <f t="shared" si="50"/>
        <v>1124.2953724914623</v>
      </c>
      <c r="AG126" s="40">
        <f>IF(A126&gt;$D$6,"",SUM($AB$10:AE126)/($Y$10+Y126)*2/A126*12)</f>
        <v>4.7089885045379233E-2</v>
      </c>
      <c r="AH126" s="40">
        <f>IF(A126&gt;$D$6,"",SUM($AF$10:AF126)/($Y$10+Y126)*2/A126*12)</f>
        <v>-6.5335518464494447E-3</v>
      </c>
      <c r="AI126" s="32">
        <f t="shared" si="51"/>
        <v>11818.599054401457</v>
      </c>
      <c r="AQ126" s="32">
        <f>SUM(AB$10:AB126)</f>
        <v>929176.20996733929</v>
      </c>
      <c r="AR126" s="32">
        <f>SUM(AC$10:AC126)</f>
        <v>-740737.53896662465</v>
      </c>
      <c r="AS126" s="32">
        <f>SUM(AD$10:AD126)</f>
        <v>13860.000000000002</v>
      </c>
      <c r="AT126" s="32">
        <f>SUM(AE$10:AE126)</f>
        <v>136083.75892605004</v>
      </c>
      <c r="AU126" s="32">
        <f>SUM(AF$10:AF126)</f>
        <v>-46949.342682054499</v>
      </c>
      <c r="AW126" s="32">
        <f t="shared" si="41"/>
        <v>43208.8632806717</v>
      </c>
      <c r="AX126" s="32">
        <f t="shared" si="41"/>
        <v>1574.3601435001258</v>
      </c>
      <c r="AY126" s="32">
        <f t="shared" si="41"/>
        <v>158.79911368220658</v>
      </c>
      <c r="AZ126" s="32">
        <f t="shared" si="41"/>
        <v>96.111613835926818</v>
      </c>
      <c r="BA126" s="32">
        <f t="shared" si="30"/>
        <v>41696.391711252269</v>
      </c>
      <c r="BB126" s="32">
        <f t="shared" si="55"/>
        <v>105.88735719725435</v>
      </c>
      <c r="BC126" s="32"/>
    </row>
    <row r="127" spans="1:55" x14ac:dyDescent="0.25">
      <c r="A127" s="29">
        <v>117</v>
      </c>
      <c r="B127" s="32">
        <f t="shared" si="37"/>
        <v>34999.999999999076</v>
      </c>
      <c r="C127" s="32">
        <f t="shared" si="52"/>
        <v>11666.666666666666</v>
      </c>
      <c r="D127" s="32">
        <f t="shared" si="53"/>
        <v>582.94444444443286</v>
      </c>
      <c r="E127" s="32"/>
      <c r="F127" s="32">
        <f t="shared" si="38"/>
        <v>0</v>
      </c>
      <c r="G127" s="32"/>
      <c r="H127" s="32"/>
      <c r="I127" s="32"/>
      <c r="J127" s="32"/>
      <c r="K127" s="32"/>
      <c r="L127" s="32">
        <f t="shared" si="31"/>
        <v>12249.611111111099</v>
      </c>
      <c r="M127" s="32">
        <f t="shared" si="32"/>
        <v>12249.611111111099</v>
      </c>
      <c r="N127" s="80">
        <v>47757</v>
      </c>
      <c r="O127" s="39">
        <f t="shared" si="33"/>
        <v>2.4999999999999339E-2</v>
      </c>
      <c r="P127" s="39">
        <f t="shared" si="54"/>
        <v>5.3969566798876101E-2</v>
      </c>
      <c r="Q127" s="39">
        <f t="shared" si="39"/>
        <v>2.2836025615873376E-2</v>
      </c>
      <c r="R127" s="39">
        <f t="shared" si="42"/>
        <v>1.1149722652310471E-3</v>
      </c>
      <c r="S127" s="39">
        <f t="shared" si="48"/>
        <v>1.1245429596429472E-4</v>
      </c>
      <c r="T127" s="39">
        <f t="shared" si="46"/>
        <v>6.8056763006659957E-5</v>
      </c>
      <c r="U127" s="39">
        <f t="shared" si="49"/>
        <v>2.9838057858800723E-2</v>
      </c>
      <c r="V127" s="12"/>
      <c r="W127" s="32">
        <f t="shared" si="43"/>
        <v>33784.112516105532</v>
      </c>
      <c r="X127" s="32">
        <f t="shared" si="34"/>
        <v>41773.281002321011</v>
      </c>
      <c r="Y127" s="32">
        <f t="shared" si="35"/>
        <v>75557.393518426543</v>
      </c>
      <c r="Z127" s="32">
        <f t="shared" si="36"/>
        <v>45826.495409808958</v>
      </c>
      <c r="AB127" s="32">
        <f t="shared" si="47"/>
        <v>496.98324656792255</v>
      </c>
      <c r="AC127" s="32">
        <f t="shared" si="40"/>
        <v>-396.19411584300701</v>
      </c>
      <c r="AD127" s="32">
        <f t="shared" si="44"/>
        <v>0</v>
      </c>
      <c r="AE127" s="59">
        <f t="shared" si="45"/>
        <v>0</v>
      </c>
      <c r="AF127" s="32">
        <f t="shared" si="50"/>
        <v>1122.8472722455408</v>
      </c>
      <c r="AG127" s="40">
        <f>IF(A127&gt;$D$6,"",SUM($AB$10:AE127)/($Y$10+Y127)*2/A127*12)</f>
        <v>4.7055069153033841E-2</v>
      </c>
      <c r="AH127" s="40">
        <f>IF(A127&gt;$D$6,"",SUM($AF$10:AF127)/($Y$10+Y127)*2/A127*12)</f>
        <v>-6.37068188063852E-3</v>
      </c>
      <c r="AI127" s="32">
        <f t="shared" si="51"/>
        <v>11674.115591083626</v>
      </c>
      <c r="AQ127" s="32">
        <f>SUM(AB$10:AB127)</f>
        <v>929673.19321390719</v>
      </c>
      <c r="AR127" s="32">
        <f>SUM(AC$10:AC127)</f>
        <v>-741133.73308246769</v>
      </c>
      <c r="AS127" s="32">
        <f>SUM(AD$10:AD127)</f>
        <v>13860.000000000002</v>
      </c>
      <c r="AT127" s="32">
        <f>SUM(AE$10:AE127)</f>
        <v>136083.75892605004</v>
      </c>
      <c r="AU127" s="32">
        <f>SUM(AF$10:AF127)</f>
        <v>-45826.495409808958</v>
      </c>
      <c r="AW127" s="32">
        <f t="shared" si="41"/>
        <v>31970.435862222726</v>
      </c>
      <c r="AX127" s="32">
        <f t="shared" si="41"/>
        <v>1560.9611713234658</v>
      </c>
      <c r="AY127" s="32">
        <f t="shared" si="41"/>
        <v>157.43601435001261</v>
      </c>
      <c r="AZ127" s="32">
        <f t="shared" si="41"/>
        <v>95.279468209323937</v>
      </c>
      <c r="BA127" s="32">
        <f t="shared" si="30"/>
        <v>41773.281002321011</v>
      </c>
      <c r="BB127" s="32">
        <f t="shared" si="55"/>
        <v>85.961197876510312</v>
      </c>
      <c r="BC127" s="32"/>
    </row>
    <row r="128" spans="1:55" x14ac:dyDescent="0.25">
      <c r="A128" s="29">
        <v>118</v>
      </c>
      <c r="B128" s="32">
        <f t="shared" si="37"/>
        <v>23333.333333332412</v>
      </c>
      <c r="C128" s="32">
        <f t="shared" si="52"/>
        <v>11666.666666666666</v>
      </c>
      <c r="D128" s="32">
        <f t="shared" si="53"/>
        <v>437.20833333332183</v>
      </c>
      <c r="E128" s="32"/>
      <c r="F128" s="32">
        <f t="shared" si="38"/>
        <v>0</v>
      </c>
      <c r="G128" s="32"/>
      <c r="H128" s="32"/>
      <c r="I128" s="32"/>
      <c r="J128" s="32"/>
      <c r="K128" s="32"/>
      <c r="L128" s="32">
        <f t="shared" si="31"/>
        <v>12103.874999999987</v>
      </c>
      <c r="M128" s="32">
        <f t="shared" si="32"/>
        <v>12103.874999999987</v>
      </c>
      <c r="N128" s="80">
        <v>47788</v>
      </c>
      <c r="O128" s="39">
        <f t="shared" si="33"/>
        <v>1.6666666666666007E-2</v>
      </c>
      <c r="P128" s="39">
        <f t="shared" si="54"/>
        <v>4.6003535557019769E-2</v>
      </c>
      <c r="Q128" s="39">
        <f t="shared" si="39"/>
        <v>1.5932062483712036E-2</v>
      </c>
      <c r="R128" s="39">
        <f t="shared" si="42"/>
        <v>0</v>
      </c>
      <c r="S128" s="39">
        <f t="shared" si="48"/>
        <v>1.1149722652310472E-4</v>
      </c>
      <c r="T128" s="39">
        <f t="shared" si="46"/>
        <v>6.7472577578576824E-5</v>
      </c>
      <c r="U128" s="39">
        <f t="shared" si="49"/>
        <v>2.9892503269206051E-2</v>
      </c>
      <c r="V128" s="12"/>
      <c r="W128" s="32">
        <f t="shared" si="43"/>
        <v>22555.445202939205</v>
      </c>
      <c r="X128" s="32">
        <f t="shared" si="34"/>
        <v>41849.504576888474</v>
      </c>
      <c r="Y128" s="32">
        <f t="shared" si="35"/>
        <v>64404.949779827679</v>
      </c>
      <c r="Z128" s="32">
        <f t="shared" si="36"/>
        <v>44394.251654190964</v>
      </c>
      <c r="AB128" s="32">
        <f t="shared" si="47"/>
        <v>371.38846887348132</v>
      </c>
      <c r="AC128" s="32">
        <f t="shared" si="40"/>
        <v>-296.07019366498338</v>
      </c>
      <c r="AD128" s="32">
        <f t="shared" si="44"/>
        <v>0</v>
      </c>
      <c r="AE128" s="59">
        <f t="shared" si="45"/>
        <v>0</v>
      </c>
      <c r="AF128" s="32">
        <f t="shared" si="50"/>
        <v>1432.2437556179939</v>
      </c>
      <c r="AG128" s="40">
        <f>IF(A128&gt;$D$6,"",SUM($AB$10:AE128)/($Y$10+Y128)*2/A128*12)</f>
        <v>4.7022077831441023E-2</v>
      </c>
      <c r="AH128" s="40">
        <f>IF(A128&gt;$D$6,"",SUM($AF$10:AF128)/($Y$10+Y128)*2/A128*12)</f>
        <v>-6.1658759900081062E-3</v>
      </c>
      <c r="AI128" s="32">
        <f t="shared" si="51"/>
        <v>11523.832207472346</v>
      </c>
      <c r="AQ128" s="32">
        <f>SUM(AB$10:AB128)</f>
        <v>930044.58168278064</v>
      </c>
      <c r="AR128" s="32">
        <f>SUM(AC$10:AC128)</f>
        <v>-741429.80327613268</v>
      </c>
      <c r="AS128" s="32">
        <f>SUM(AD$10:AD128)</f>
        <v>13860.000000000002</v>
      </c>
      <c r="AT128" s="32">
        <f>SUM(AE$10:AE128)</f>
        <v>136083.75892605004</v>
      </c>
      <c r="AU128" s="32">
        <f>SUM(AF$10:AF128)</f>
        <v>-44394.251654190964</v>
      </c>
      <c r="AW128" s="32">
        <f t="shared" si="41"/>
        <v>22304.887477196851</v>
      </c>
      <c r="AX128" s="32">
        <f t="shared" si="41"/>
        <v>0</v>
      </c>
      <c r="AY128" s="32">
        <f t="shared" si="41"/>
        <v>156.09611713234662</v>
      </c>
      <c r="AZ128" s="32">
        <f t="shared" si="41"/>
        <v>94.461608610007559</v>
      </c>
      <c r="BA128" s="32">
        <f t="shared" si="30"/>
        <v>41849.504576888474</v>
      </c>
      <c r="BB128" s="32">
        <f t="shared" si="55"/>
        <v>65.819864459840517</v>
      </c>
      <c r="BC128" s="32"/>
    </row>
    <row r="129" spans="1:55" x14ac:dyDescent="0.25">
      <c r="A129" s="29">
        <v>119</v>
      </c>
      <c r="B129" s="32">
        <f t="shared" si="37"/>
        <v>11666.666666665746</v>
      </c>
      <c r="C129" s="32">
        <f t="shared" si="52"/>
        <v>11666.666666666666</v>
      </c>
      <c r="D129" s="32">
        <f t="shared" si="53"/>
        <v>291.47222222221075</v>
      </c>
      <c r="E129" s="32"/>
      <c r="F129" s="32">
        <f t="shared" si="38"/>
        <v>0</v>
      </c>
      <c r="G129" s="32"/>
      <c r="H129" s="32"/>
      <c r="I129" s="32"/>
      <c r="J129" s="32"/>
      <c r="K129" s="32"/>
      <c r="L129" s="32">
        <f t="shared" si="31"/>
        <v>11958.138888888876</v>
      </c>
      <c r="M129" s="32">
        <f t="shared" si="32"/>
        <v>11958.138888888876</v>
      </c>
      <c r="N129" s="80">
        <v>47818</v>
      </c>
      <c r="O129" s="39">
        <f t="shared" si="33"/>
        <v>8.3333333333326758E-3</v>
      </c>
      <c r="P129" s="39">
        <f t="shared" si="54"/>
        <v>3.8008457612100963E-2</v>
      </c>
      <c r="Q129" s="39">
        <f t="shared" si="39"/>
        <v>7.9950779449181834E-3</v>
      </c>
      <c r="R129" s="39">
        <f t="shared" si="42"/>
        <v>0</v>
      </c>
      <c r="S129" s="39">
        <f t="shared" si="48"/>
        <v>0</v>
      </c>
      <c r="T129" s="39">
        <f t="shared" si="46"/>
        <v>6.6898335913862829E-5</v>
      </c>
      <c r="U129" s="39">
        <f t="shared" si="49"/>
        <v>2.9946481331268912E-2</v>
      </c>
      <c r="V129" s="12"/>
      <c r="W129" s="32">
        <f t="shared" si="43"/>
        <v>11286.766793164867</v>
      </c>
      <c r="X129" s="32">
        <f t="shared" si="34"/>
        <v>41925.073863776473</v>
      </c>
      <c r="Y129" s="32">
        <f t="shared" si="35"/>
        <v>53211.840656941342</v>
      </c>
      <c r="Z129" s="32">
        <f t="shared" si="36"/>
        <v>43199.10189968592</v>
      </c>
      <c r="AB129" s="32">
        <f t="shared" si="47"/>
        <v>249.96697075274534</v>
      </c>
      <c r="AC129" s="32">
        <f t="shared" si="40"/>
        <v>-199.27320216779893</v>
      </c>
      <c r="AD129" s="32">
        <f t="shared" si="44"/>
        <v>0</v>
      </c>
      <c r="AE129" s="59">
        <f t="shared" si="45"/>
        <v>0</v>
      </c>
      <c r="AF129" s="32">
        <f t="shared" si="50"/>
        <v>1195.1497545050443</v>
      </c>
      <c r="AG129" s="40">
        <f>IF(A129&gt;$D$6,"",SUM($AB$10:AE129)/($Y$10+Y129)*2/A129*12)</f>
        <v>4.6993105515912209E-2</v>
      </c>
      <c r="AH129" s="40">
        <f>IF(A129&gt;$D$6,"",SUM($AF$10:AF129)/($Y$10+Y129)*2/A129*12)</f>
        <v>-5.9952882771744723E-3</v>
      </c>
      <c r="AI129" s="32">
        <f t="shared" si="51"/>
        <v>11443.076093639082</v>
      </c>
      <c r="AQ129" s="32">
        <f>SUM(AB$10:AB129)</f>
        <v>930294.54865353333</v>
      </c>
      <c r="AR129" s="32">
        <f>SUM(AC$10:AC129)</f>
        <v>-741629.0764783005</v>
      </c>
      <c r="AS129" s="32">
        <f>SUM(AD$10:AD129)</f>
        <v>13860.000000000002</v>
      </c>
      <c r="AT129" s="32">
        <f>SUM(AE$10:AE129)</f>
        <v>136083.75892605004</v>
      </c>
      <c r="AU129" s="32">
        <f>SUM(AF$10:AF129)</f>
        <v>-43199.10189968592</v>
      </c>
      <c r="AW129" s="32">
        <f t="shared" si="41"/>
        <v>11193.109122885457</v>
      </c>
      <c r="AX129" s="32">
        <f t="shared" si="41"/>
        <v>0</v>
      </c>
      <c r="AY129" s="32">
        <f t="shared" si="41"/>
        <v>0</v>
      </c>
      <c r="AZ129" s="32">
        <f t="shared" si="41"/>
        <v>93.657670279407967</v>
      </c>
      <c r="BA129" s="32">
        <f t="shared" si="30"/>
        <v>41925.073863776473</v>
      </c>
      <c r="BB129" s="32">
        <f t="shared" si="55"/>
        <v>41.505251469465406</v>
      </c>
      <c r="BC129" s="32"/>
    </row>
    <row r="130" spans="1:55" x14ac:dyDescent="0.25">
      <c r="A130" s="66">
        <v>120</v>
      </c>
      <c r="B130" s="67">
        <f t="shared" si="37"/>
        <v>0</v>
      </c>
      <c r="C130" s="67">
        <f t="shared" si="52"/>
        <v>11666.666666665746</v>
      </c>
      <c r="D130" s="67">
        <f t="shared" si="53"/>
        <v>145.7361111110996</v>
      </c>
      <c r="E130" s="67"/>
      <c r="F130" s="67">
        <f t="shared" si="38"/>
        <v>0</v>
      </c>
      <c r="G130" s="67">
        <f>IF(B130&gt;0,B130*$J$1,0)</f>
        <v>0</v>
      </c>
      <c r="H130" s="67">
        <f>IF(B130&gt;0,H118,0)</f>
        <v>0</v>
      </c>
      <c r="I130" s="67"/>
      <c r="J130" s="67"/>
      <c r="K130" s="67"/>
      <c r="L130" s="67">
        <f t="shared" si="31"/>
        <v>11812.402777776846</v>
      </c>
      <c r="M130" s="67">
        <f t="shared" si="32"/>
        <v>11812.402777776846</v>
      </c>
      <c r="N130" s="80">
        <v>47849</v>
      </c>
      <c r="O130" s="39">
        <f t="shared" si="33"/>
        <v>0</v>
      </c>
      <c r="P130" s="39">
        <f t="shared" si="54"/>
        <v>3.0000000000000002E-2</v>
      </c>
      <c r="Q130" s="39">
        <f t="shared" si="39"/>
        <v>0</v>
      </c>
      <c r="R130" s="39">
        <f t="shared" si="42"/>
        <v>0</v>
      </c>
      <c r="S130" s="39">
        <f t="shared" si="48"/>
        <v>0</v>
      </c>
      <c r="T130" s="39">
        <f t="shared" si="46"/>
        <v>0</v>
      </c>
      <c r="U130" s="39">
        <f t="shared" si="49"/>
        <v>3.0000000000000002E-2</v>
      </c>
      <c r="V130" s="12"/>
      <c r="W130" s="32">
        <f t="shared" si="43"/>
        <v>0</v>
      </c>
      <c r="X130" s="32">
        <f t="shared" si="34"/>
        <v>42000</v>
      </c>
      <c r="Y130" s="32">
        <f t="shared" si="35"/>
        <v>42000</v>
      </c>
      <c r="Z130" s="32">
        <f t="shared" si="36"/>
        <v>42000</v>
      </c>
      <c r="AB130" s="32">
        <f t="shared" si="47"/>
        <v>125.07579497604897</v>
      </c>
      <c r="AC130" s="32">
        <f t="shared" si="40"/>
        <v>-99.710190124335227</v>
      </c>
      <c r="AD130" s="32">
        <f t="shared" si="44"/>
        <v>0</v>
      </c>
      <c r="AE130" s="59">
        <f t="shared" si="45"/>
        <v>0</v>
      </c>
      <c r="AF130" s="32">
        <f t="shared" si="50"/>
        <v>1199.1018996859202</v>
      </c>
      <c r="AG130" s="40">
        <f>IF(A130&gt;$D$6,"",SUM($AB$10:AE130)/($Y$10+Y130)*2/A130*12)</f>
        <v>4.6967350444678875E-2</v>
      </c>
      <c r="AH130" s="40">
        <f>IF(A130&gt;$D$6,"",SUM($AF$10:AF130)/($Y$10+Y130)*2/A130*12)</f>
        <v>-5.8252427184466021E-3</v>
      </c>
      <c r="AI130" s="32">
        <f t="shared" si="51"/>
        <v>11336.91645191739</v>
      </c>
      <c r="AQ130" s="32">
        <f>SUM(AB$10:AB130)</f>
        <v>930419.62444850942</v>
      </c>
      <c r="AR130" s="32">
        <f>SUM(AC$10:AC130)</f>
        <v>-741728.78666842484</v>
      </c>
      <c r="AS130" s="32">
        <f>SUM(AD$10:AD130)</f>
        <v>13860.000000000002</v>
      </c>
      <c r="AT130" s="32">
        <f>SUM(AE$10:AE130)</f>
        <v>136083.75892605004</v>
      </c>
      <c r="AU130" s="32">
        <f>SUM(AF$10:AF130)</f>
        <v>-42000</v>
      </c>
      <c r="AW130" s="32">
        <f t="shared" si="41"/>
        <v>0</v>
      </c>
      <c r="AX130" s="32">
        <f t="shared" si="41"/>
        <v>0</v>
      </c>
      <c r="AY130" s="32">
        <f t="shared" si="41"/>
        <v>0</v>
      </c>
      <c r="AZ130" s="32">
        <f t="shared" si="41"/>
        <v>0</v>
      </c>
      <c r="BA130" s="32">
        <f t="shared" si="30"/>
        <v>42000</v>
      </c>
      <c r="BB130" s="32">
        <f t="shared" si="55"/>
        <v>20.660316135050635</v>
      </c>
      <c r="BC130" s="32"/>
    </row>
    <row r="131" spans="1:55" x14ac:dyDescent="0.25">
      <c r="A131" s="29">
        <v>121</v>
      </c>
      <c r="B131" s="32">
        <f t="shared" si="37"/>
        <v>0</v>
      </c>
      <c r="C131" s="32">
        <f t="shared" si="52"/>
        <v>0</v>
      </c>
      <c r="D131" s="32">
        <f t="shared" si="53"/>
        <v>0</v>
      </c>
      <c r="E131" s="32"/>
      <c r="F131" s="32">
        <f t="shared" si="38"/>
        <v>0</v>
      </c>
      <c r="G131" s="32"/>
      <c r="H131" s="32"/>
      <c r="I131" s="32"/>
      <c r="J131" s="32"/>
      <c r="K131" s="32"/>
      <c r="L131" s="32">
        <f t="shared" si="31"/>
        <v>0</v>
      </c>
      <c r="M131" s="32">
        <f t="shared" si="32"/>
        <v>0</v>
      </c>
      <c r="N131" s="80">
        <v>47880</v>
      </c>
      <c r="O131" s="39">
        <f t="shared" si="33"/>
        <v>0</v>
      </c>
      <c r="P131" s="39">
        <f t="shared" si="54"/>
        <v>0.03</v>
      </c>
      <c r="Q131" s="39">
        <f t="shared" si="39"/>
        <v>0</v>
      </c>
      <c r="R131" s="39">
        <f t="shared" si="42"/>
        <v>0</v>
      </c>
      <c r="S131" s="39">
        <f t="shared" si="48"/>
        <v>0</v>
      </c>
      <c r="T131" s="39">
        <f t="shared" si="46"/>
        <v>0</v>
      </c>
      <c r="U131" s="39">
        <f t="shared" si="49"/>
        <v>0.03</v>
      </c>
      <c r="V131" s="12"/>
      <c r="W131" s="32">
        <f t="shared" si="43"/>
        <v>0</v>
      </c>
      <c r="X131" s="32">
        <f t="shared" si="34"/>
        <v>42000</v>
      </c>
      <c r="Y131" s="32">
        <f t="shared" si="35"/>
        <v>42000</v>
      </c>
      <c r="Z131" s="32">
        <f t="shared" si="36"/>
        <v>42000</v>
      </c>
      <c r="AB131" s="32">
        <f t="shared" si="47"/>
        <v>0</v>
      </c>
      <c r="AC131" s="32">
        <f t="shared" si="40"/>
        <v>0</v>
      </c>
      <c r="AD131" s="32">
        <f t="shared" si="44"/>
        <v>0</v>
      </c>
      <c r="AE131" s="59">
        <f t="shared" si="45"/>
        <v>0</v>
      </c>
      <c r="AF131" s="32">
        <f t="shared" si="50"/>
        <v>0</v>
      </c>
      <c r="AG131" s="40" t="str">
        <f>IF(A131&gt;$D$6,"",SUM($AB$10:AE131)/($Y$10+Y131)*2/A131*12)</f>
        <v/>
      </c>
      <c r="AH131" s="40" t="str">
        <f>IF(A131&gt;$D$6,"",SUM($AF$10:AF131)/($Y$10+Y131)*2/A131*12)</f>
        <v/>
      </c>
      <c r="AI131" s="32">
        <f t="shared" si="51"/>
        <v>0</v>
      </c>
      <c r="AQ131" s="32">
        <f>SUM(AB$10:AB131)</f>
        <v>930419.62444850942</v>
      </c>
      <c r="AR131" s="32">
        <f>SUM(AC$10:AC131)</f>
        <v>-741728.78666842484</v>
      </c>
      <c r="AS131" s="32">
        <f>SUM(AD$10:AD131)</f>
        <v>13860.000000000002</v>
      </c>
      <c r="AT131" s="32">
        <f>SUM(AE$10:AE131)</f>
        <v>136083.75892605004</v>
      </c>
      <c r="AU131" s="32">
        <f>SUM(AF$10:AF131)</f>
        <v>-42000</v>
      </c>
      <c r="AW131" s="32">
        <f t="shared" si="41"/>
        <v>0</v>
      </c>
      <c r="AX131" s="32">
        <f t="shared" si="41"/>
        <v>0</v>
      </c>
      <c r="AY131" s="32">
        <f t="shared" si="41"/>
        <v>0</v>
      </c>
      <c r="AZ131" s="32">
        <f t="shared" si="41"/>
        <v>0</v>
      </c>
      <c r="BA131" s="32">
        <f t="shared" si="30"/>
        <v>42000</v>
      </c>
      <c r="BB131" s="32">
        <f t="shared" si="55"/>
        <v>0</v>
      </c>
      <c r="BC131" s="32"/>
    </row>
    <row r="132" spans="1:55" x14ac:dyDescent="0.25">
      <c r="A132" s="29">
        <v>122</v>
      </c>
      <c r="B132" s="32">
        <f t="shared" si="37"/>
        <v>0</v>
      </c>
      <c r="C132" s="32">
        <f t="shared" si="52"/>
        <v>0</v>
      </c>
      <c r="D132" s="32">
        <f t="shared" si="53"/>
        <v>0</v>
      </c>
      <c r="E132" s="32"/>
      <c r="F132" s="32">
        <f t="shared" si="38"/>
        <v>0</v>
      </c>
      <c r="G132" s="32"/>
      <c r="H132" s="32"/>
      <c r="I132" s="32"/>
      <c r="J132" s="32"/>
      <c r="K132" s="32"/>
      <c r="L132" s="32">
        <f t="shared" si="31"/>
        <v>0</v>
      </c>
      <c r="M132" s="32">
        <f t="shared" si="32"/>
        <v>0</v>
      </c>
      <c r="N132" s="80">
        <v>47908</v>
      </c>
      <c r="O132" s="39">
        <f t="shared" si="33"/>
        <v>0</v>
      </c>
      <c r="P132" s="39">
        <f t="shared" si="54"/>
        <v>0.03</v>
      </c>
      <c r="Q132" s="39">
        <f t="shared" si="39"/>
        <v>0</v>
      </c>
      <c r="R132" s="39">
        <f t="shared" si="42"/>
        <v>0</v>
      </c>
      <c r="S132" s="39">
        <f t="shared" si="48"/>
        <v>0</v>
      </c>
      <c r="T132" s="39">
        <f t="shared" si="46"/>
        <v>0</v>
      </c>
      <c r="U132" s="39">
        <f t="shared" si="49"/>
        <v>0.03</v>
      </c>
      <c r="V132" s="12"/>
      <c r="W132" s="32">
        <f t="shared" si="43"/>
        <v>0</v>
      </c>
      <c r="X132" s="32">
        <f t="shared" si="34"/>
        <v>42000</v>
      </c>
      <c r="Y132" s="32">
        <f t="shared" si="35"/>
        <v>42000</v>
      </c>
      <c r="Z132" s="32">
        <f t="shared" si="36"/>
        <v>42000</v>
      </c>
      <c r="AB132" s="32">
        <f t="shared" si="47"/>
        <v>0</v>
      </c>
      <c r="AC132" s="32">
        <f t="shared" si="40"/>
        <v>0</v>
      </c>
      <c r="AD132" s="32">
        <f t="shared" si="44"/>
        <v>0</v>
      </c>
      <c r="AE132" s="59">
        <f t="shared" si="45"/>
        <v>0</v>
      </c>
      <c r="AF132" s="32">
        <f t="shared" si="50"/>
        <v>0</v>
      </c>
      <c r="AG132" s="40" t="str">
        <f>IF(A132&gt;$D$6,"",SUM($AB$10:AE132)/($Y$10+Y132)*2/A132*12)</f>
        <v/>
      </c>
      <c r="AH132" s="40" t="str">
        <f>IF(A132&gt;$D$6,"",SUM($AF$10:AF132)/($Y$10+Y132)*2/A132*12)</f>
        <v/>
      </c>
      <c r="AI132" s="32">
        <f t="shared" si="51"/>
        <v>0</v>
      </c>
      <c r="AQ132" s="32">
        <f>SUM(AB$10:AB132)</f>
        <v>930419.62444850942</v>
      </c>
      <c r="AR132" s="32">
        <f>SUM(AC$10:AC132)</f>
        <v>-741728.78666842484</v>
      </c>
      <c r="AS132" s="32">
        <f>SUM(AD$10:AD132)</f>
        <v>13860.000000000002</v>
      </c>
      <c r="AT132" s="32">
        <f>SUM(AE$10:AE132)</f>
        <v>136083.75892605004</v>
      </c>
      <c r="AU132" s="32">
        <f>SUM(AF$10:AF132)</f>
        <v>-42000</v>
      </c>
      <c r="AW132" s="32">
        <f t="shared" si="41"/>
        <v>0</v>
      </c>
      <c r="AX132" s="32">
        <f t="shared" si="41"/>
        <v>0</v>
      </c>
      <c r="AY132" s="32">
        <f t="shared" si="41"/>
        <v>0</v>
      </c>
      <c r="AZ132" s="32">
        <f t="shared" si="41"/>
        <v>0</v>
      </c>
      <c r="BA132" s="32">
        <f t="shared" si="30"/>
        <v>42000</v>
      </c>
      <c r="BB132" s="32">
        <f t="shared" si="55"/>
        <v>0</v>
      </c>
      <c r="BC132" s="32"/>
    </row>
    <row r="133" spans="1:55" x14ac:dyDescent="0.25">
      <c r="A133" s="29">
        <v>123</v>
      </c>
      <c r="B133" s="32">
        <f t="shared" si="37"/>
        <v>0</v>
      </c>
      <c r="C133" s="32">
        <f t="shared" si="52"/>
        <v>0</v>
      </c>
      <c r="D133" s="32">
        <f t="shared" si="53"/>
        <v>0</v>
      </c>
      <c r="E133" s="32"/>
      <c r="F133" s="32">
        <f t="shared" si="38"/>
        <v>0</v>
      </c>
      <c r="G133" s="32"/>
      <c r="H133" s="32"/>
      <c r="I133" s="32"/>
      <c r="J133" s="32"/>
      <c r="K133" s="32"/>
      <c r="L133" s="32">
        <f t="shared" si="31"/>
        <v>0</v>
      </c>
      <c r="M133" s="32">
        <f t="shared" si="32"/>
        <v>0</v>
      </c>
      <c r="N133" s="80">
        <v>47939</v>
      </c>
      <c r="O133" s="39">
        <f t="shared" si="33"/>
        <v>0</v>
      </c>
      <c r="P133" s="39">
        <f t="shared" si="54"/>
        <v>0.03</v>
      </c>
      <c r="Q133" s="39">
        <f t="shared" si="39"/>
        <v>0</v>
      </c>
      <c r="R133" s="39">
        <f t="shared" si="42"/>
        <v>0</v>
      </c>
      <c r="S133" s="39">
        <f t="shared" si="48"/>
        <v>0</v>
      </c>
      <c r="T133" s="39">
        <f t="shared" si="46"/>
        <v>0</v>
      </c>
      <c r="U133" s="39">
        <f t="shared" si="49"/>
        <v>0.03</v>
      </c>
      <c r="V133" s="12"/>
      <c r="W133" s="32">
        <f t="shared" si="43"/>
        <v>0</v>
      </c>
      <c r="X133" s="32">
        <f t="shared" si="34"/>
        <v>42000</v>
      </c>
      <c r="Y133" s="32">
        <f t="shared" si="35"/>
        <v>42000</v>
      </c>
      <c r="Z133" s="32">
        <f t="shared" si="36"/>
        <v>42000</v>
      </c>
      <c r="AB133" s="32">
        <f t="shared" si="47"/>
        <v>0</v>
      </c>
      <c r="AC133" s="32">
        <f t="shared" si="40"/>
        <v>0</v>
      </c>
      <c r="AD133" s="32">
        <f t="shared" si="44"/>
        <v>0</v>
      </c>
      <c r="AE133" s="59">
        <f t="shared" si="45"/>
        <v>0</v>
      </c>
      <c r="AF133" s="32">
        <f t="shared" si="50"/>
        <v>0</v>
      </c>
      <c r="AG133" s="40" t="str">
        <f>IF(A133&gt;$D$6,"",SUM($AB$10:AE133)/($Y$10+Y133)*2/A133*12)</f>
        <v/>
      </c>
      <c r="AH133" s="40" t="str">
        <f>IF(A133&gt;$D$6,"",SUM($AF$10:AF133)/($Y$10+Y133)*2/A133*12)</f>
        <v/>
      </c>
      <c r="AI133" s="32">
        <f t="shared" si="51"/>
        <v>0</v>
      </c>
      <c r="AQ133" s="32">
        <f>SUM(AB$10:AB133)</f>
        <v>930419.62444850942</v>
      </c>
      <c r="AR133" s="32">
        <f>SUM(AC$10:AC133)</f>
        <v>-741728.78666842484</v>
      </c>
      <c r="AS133" s="32">
        <f>SUM(AD$10:AD133)</f>
        <v>13860.000000000002</v>
      </c>
      <c r="AT133" s="32">
        <f>SUM(AE$10:AE133)</f>
        <v>136083.75892605004</v>
      </c>
      <c r="AU133" s="32">
        <f>SUM(AF$10:AF133)</f>
        <v>-42000</v>
      </c>
      <c r="AW133" s="32">
        <f t="shared" si="41"/>
        <v>0</v>
      </c>
      <c r="AX133" s="32">
        <f t="shared" si="41"/>
        <v>0</v>
      </c>
      <c r="AY133" s="32">
        <f t="shared" si="41"/>
        <v>0</v>
      </c>
      <c r="AZ133" s="32">
        <f t="shared" si="41"/>
        <v>0</v>
      </c>
      <c r="BA133" s="32">
        <f t="shared" si="30"/>
        <v>42000</v>
      </c>
      <c r="BB133" s="32">
        <f t="shared" si="55"/>
        <v>0</v>
      </c>
      <c r="BC133" s="32"/>
    </row>
    <row r="134" spans="1:55" x14ac:dyDescent="0.25">
      <c r="A134" s="29">
        <v>124</v>
      </c>
      <c r="B134" s="32">
        <f t="shared" si="37"/>
        <v>0</v>
      </c>
      <c r="C134" s="32">
        <f t="shared" si="52"/>
        <v>0</v>
      </c>
      <c r="D134" s="32">
        <f t="shared" si="53"/>
        <v>0</v>
      </c>
      <c r="E134" s="32"/>
      <c r="F134" s="32">
        <f t="shared" si="38"/>
        <v>0</v>
      </c>
      <c r="G134" s="32"/>
      <c r="H134" s="32"/>
      <c r="I134" s="32"/>
      <c r="J134" s="32"/>
      <c r="K134" s="32"/>
      <c r="L134" s="32">
        <f t="shared" si="31"/>
        <v>0</v>
      </c>
      <c r="M134" s="32">
        <f t="shared" si="32"/>
        <v>0</v>
      </c>
      <c r="N134" s="80">
        <v>47969</v>
      </c>
      <c r="O134" s="39">
        <f t="shared" si="33"/>
        <v>0</v>
      </c>
      <c r="P134" s="39">
        <f t="shared" si="54"/>
        <v>0.03</v>
      </c>
      <c r="Q134" s="39">
        <f t="shared" si="39"/>
        <v>0</v>
      </c>
      <c r="R134" s="39">
        <f t="shared" si="42"/>
        <v>0</v>
      </c>
      <c r="S134" s="39">
        <f t="shared" si="48"/>
        <v>0</v>
      </c>
      <c r="T134" s="39">
        <f t="shared" si="46"/>
        <v>0</v>
      </c>
      <c r="U134" s="39">
        <f t="shared" si="49"/>
        <v>0.03</v>
      </c>
      <c r="V134" s="12"/>
      <c r="W134" s="32">
        <f t="shared" si="43"/>
        <v>0</v>
      </c>
      <c r="X134" s="32">
        <f t="shared" si="34"/>
        <v>42000</v>
      </c>
      <c r="Y134" s="32">
        <f t="shared" si="35"/>
        <v>42000</v>
      </c>
      <c r="Z134" s="32">
        <f t="shared" si="36"/>
        <v>42000</v>
      </c>
      <c r="AB134" s="32">
        <f t="shared" si="47"/>
        <v>0</v>
      </c>
      <c r="AC134" s="32">
        <f t="shared" si="40"/>
        <v>0</v>
      </c>
      <c r="AD134" s="32">
        <f t="shared" si="44"/>
        <v>0</v>
      </c>
      <c r="AE134" s="59">
        <f t="shared" si="45"/>
        <v>0</v>
      </c>
      <c r="AF134" s="32">
        <f t="shared" si="50"/>
        <v>0</v>
      </c>
      <c r="AG134" s="40" t="str">
        <f>IF(A134&gt;$D$6,"",SUM($AB$10:AE134)/($Y$10+Y134)*2/A134*12)</f>
        <v/>
      </c>
      <c r="AH134" s="40" t="str">
        <f>IF(A134&gt;$D$6,"",SUM($AF$10:AF134)/($Y$10+Y134)*2/A134*12)</f>
        <v/>
      </c>
      <c r="AI134" s="32">
        <f t="shared" si="51"/>
        <v>0</v>
      </c>
      <c r="AQ134" s="32">
        <f>SUM(AB$10:AB134)</f>
        <v>930419.62444850942</v>
      </c>
      <c r="AR134" s="32">
        <f>SUM(AC$10:AC134)</f>
        <v>-741728.78666842484</v>
      </c>
      <c r="AS134" s="32">
        <f>SUM(AD$10:AD134)</f>
        <v>13860.000000000002</v>
      </c>
      <c r="AT134" s="32">
        <f>SUM(AE$10:AE134)</f>
        <v>136083.75892605004</v>
      </c>
      <c r="AU134" s="32">
        <f>SUM(AF$10:AF134)</f>
        <v>-42000</v>
      </c>
      <c r="AW134" s="32">
        <f t="shared" si="41"/>
        <v>0</v>
      </c>
      <c r="AX134" s="32">
        <f t="shared" si="41"/>
        <v>0</v>
      </c>
      <c r="AY134" s="32">
        <f t="shared" si="41"/>
        <v>0</v>
      </c>
      <c r="AZ134" s="32">
        <f t="shared" si="41"/>
        <v>0</v>
      </c>
      <c r="BA134" s="32">
        <f t="shared" si="30"/>
        <v>42000</v>
      </c>
      <c r="BB134" s="32">
        <f t="shared" si="55"/>
        <v>0</v>
      </c>
      <c r="BC134" s="32"/>
    </row>
    <row r="135" spans="1:55" x14ac:dyDescent="0.25">
      <c r="A135" s="29">
        <v>125</v>
      </c>
      <c r="B135" s="32">
        <f t="shared" si="37"/>
        <v>0</v>
      </c>
      <c r="C135" s="32">
        <f t="shared" si="52"/>
        <v>0</v>
      </c>
      <c r="D135" s="32">
        <f t="shared" si="53"/>
        <v>0</v>
      </c>
      <c r="E135" s="32"/>
      <c r="F135" s="32">
        <f t="shared" si="38"/>
        <v>0</v>
      </c>
      <c r="G135" s="32"/>
      <c r="H135" s="32"/>
      <c r="I135" s="32"/>
      <c r="J135" s="32"/>
      <c r="K135" s="32"/>
      <c r="L135" s="32">
        <f t="shared" si="31"/>
        <v>0</v>
      </c>
      <c r="M135" s="32">
        <f t="shared" si="32"/>
        <v>0</v>
      </c>
      <c r="N135" s="80">
        <v>48000</v>
      </c>
      <c r="O135" s="39">
        <f t="shared" si="33"/>
        <v>0</v>
      </c>
      <c r="P135" s="39">
        <f t="shared" si="54"/>
        <v>0.03</v>
      </c>
      <c r="Q135" s="39">
        <f t="shared" si="39"/>
        <v>0</v>
      </c>
      <c r="R135" s="39">
        <f t="shared" si="42"/>
        <v>0</v>
      </c>
      <c r="S135" s="39">
        <f t="shared" si="48"/>
        <v>0</v>
      </c>
      <c r="T135" s="39">
        <f t="shared" si="46"/>
        <v>0</v>
      </c>
      <c r="U135" s="39">
        <f t="shared" si="49"/>
        <v>0.03</v>
      </c>
      <c r="V135" s="12"/>
      <c r="W135" s="32">
        <f t="shared" si="43"/>
        <v>0</v>
      </c>
      <c r="X135" s="32">
        <f t="shared" si="34"/>
        <v>42000</v>
      </c>
      <c r="Y135" s="32">
        <f t="shared" si="35"/>
        <v>42000</v>
      </c>
      <c r="Z135" s="32">
        <f t="shared" si="36"/>
        <v>42000</v>
      </c>
      <c r="AB135" s="32">
        <f t="shared" si="47"/>
        <v>0</v>
      </c>
      <c r="AC135" s="32">
        <f t="shared" si="40"/>
        <v>0</v>
      </c>
      <c r="AD135" s="32">
        <f t="shared" si="44"/>
        <v>0</v>
      </c>
      <c r="AE135" s="59">
        <f t="shared" si="45"/>
        <v>0</v>
      </c>
      <c r="AF135" s="32">
        <f t="shared" si="50"/>
        <v>0</v>
      </c>
      <c r="AG135" s="40" t="str">
        <f>IF(A135&gt;$D$6,"",SUM($AB$10:AE135)/($Y$10+Y135)*2/A135*12)</f>
        <v/>
      </c>
      <c r="AH135" s="40" t="str">
        <f>IF(A135&gt;$D$6,"",SUM($AF$10:AF135)/($Y$10+Y135)*2/A135*12)</f>
        <v/>
      </c>
      <c r="AI135" s="32">
        <f t="shared" si="51"/>
        <v>0</v>
      </c>
      <c r="AQ135" s="32">
        <f>SUM(AB$10:AB135)</f>
        <v>930419.62444850942</v>
      </c>
      <c r="AR135" s="32">
        <f>SUM(AC$10:AC135)</f>
        <v>-741728.78666842484</v>
      </c>
      <c r="AS135" s="32">
        <f>SUM(AD$10:AD135)</f>
        <v>13860.000000000002</v>
      </c>
      <c r="AT135" s="32">
        <f>SUM(AE$10:AE135)</f>
        <v>136083.75892605004</v>
      </c>
      <c r="AU135" s="32">
        <f>SUM(AF$10:AF135)</f>
        <v>-42000</v>
      </c>
      <c r="AW135" s="32">
        <f t="shared" si="41"/>
        <v>0</v>
      </c>
      <c r="AX135" s="32">
        <f t="shared" si="41"/>
        <v>0</v>
      </c>
      <c r="AY135" s="32">
        <f t="shared" si="41"/>
        <v>0</v>
      </c>
      <c r="AZ135" s="32">
        <f t="shared" si="41"/>
        <v>0</v>
      </c>
      <c r="BA135" s="32">
        <f t="shared" si="30"/>
        <v>42000</v>
      </c>
      <c r="BB135" s="32">
        <f t="shared" si="55"/>
        <v>0</v>
      </c>
      <c r="BC135" s="32"/>
    </row>
    <row r="136" spans="1:55" x14ac:dyDescent="0.25">
      <c r="A136" s="29">
        <v>126</v>
      </c>
      <c r="B136" s="32">
        <f t="shared" si="37"/>
        <v>0</v>
      </c>
      <c r="C136" s="32">
        <f t="shared" si="52"/>
        <v>0</v>
      </c>
      <c r="D136" s="32">
        <f t="shared" si="53"/>
        <v>0</v>
      </c>
      <c r="E136" s="32"/>
      <c r="F136" s="32">
        <f t="shared" si="38"/>
        <v>0</v>
      </c>
      <c r="G136" s="32"/>
      <c r="H136" s="32"/>
      <c r="I136" s="32"/>
      <c r="J136" s="32"/>
      <c r="K136" s="32"/>
      <c r="L136" s="32">
        <f t="shared" si="31"/>
        <v>0</v>
      </c>
      <c r="M136" s="32">
        <f t="shared" si="32"/>
        <v>0</v>
      </c>
      <c r="N136" s="80">
        <v>48030</v>
      </c>
      <c r="O136" s="39">
        <f t="shared" si="33"/>
        <v>0</v>
      </c>
      <c r="P136" s="39">
        <f t="shared" si="54"/>
        <v>0.03</v>
      </c>
      <c r="Q136" s="39">
        <f t="shared" si="39"/>
        <v>0</v>
      </c>
      <c r="R136" s="39">
        <f t="shared" si="42"/>
        <v>0</v>
      </c>
      <c r="S136" s="39">
        <f t="shared" si="48"/>
        <v>0</v>
      </c>
      <c r="T136" s="39">
        <f t="shared" si="46"/>
        <v>0</v>
      </c>
      <c r="U136" s="39">
        <f t="shared" si="49"/>
        <v>0.03</v>
      </c>
      <c r="V136" s="12"/>
      <c r="W136" s="32">
        <f t="shared" si="43"/>
        <v>0</v>
      </c>
      <c r="X136" s="32">
        <f t="shared" si="34"/>
        <v>42000</v>
      </c>
      <c r="Y136" s="32">
        <f t="shared" si="35"/>
        <v>42000</v>
      </c>
      <c r="Z136" s="32">
        <f t="shared" si="36"/>
        <v>42000</v>
      </c>
      <c r="AB136" s="32">
        <f t="shared" si="47"/>
        <v>0</v>
      </c>
      <c r="AC136" s="32">
        <f t="shared" si="40"/>
        <v>0</v>
      </c>
      <c r="AD136" s="32">
        <f t="shared" si="44"/>
        <v>0</v>
      </c>
      <c r="AE136" s="59">
        <f t="shared" si="45"/>
        <v>0</v>
      </c>
      <c r="AF136" s="32">
        <f t="shared" si="50"/>
        <v>0</v>
      </c>
      <c r="AG136" s="40" t="str">
        <f>IF(A136&gt;$D$6,"",SUM($AB$10:AE136)/($Y$10+Y136)*2/A136*12)</f>
        <v/>
      </c>
      <c r="AH136" s="40" t="str">
        <f>IF(A136&gt;$D$6,"",SUM($AF$10:AF136)/($Y$10+Y136)*2/A136*12)</f>
        <v/>
      </c>
      <c r="AI136" s="32">
        <f t="shared" si="51"/>
        <v>0</v>
      </c>
      <c r="AQ136" s="32">
        <f>SUM(AB$10:AB136)</f>
        <v>930419.62444850942</v>
      </c>
      <c r="AR136" s="32">
        <f>SUM(AC$10:AC136)</f>
        <v>-741728.78666842484</v>
      </c>
      <c r="AS136" s="32">
        <f>SUM(AD$10:AD136)</f>
        <v>13860.000000000002</v>
      </c>
      <c r="AT136" s="32">
        <f>SUM(AE$10:AE136)</f>
        <v>136083.75892605004</v>
      </c>
      <c r="AU136" s="32">
        <f>SUM(AF$10:AF136)</f>
        <v>-42000</v>
      </c>
      <c r="AW136" s="32">
        <f t="shared" si="41"/>
        <v>0</v>
      </c>
      <c r="AX136" s="32">
        <f t="shared" si="41"/>
        <v>0</v>
      </c>
      <c r="AY136" s="32">
        <f t="shared" si="41"/>
        <v>0</v>
      </c>
      <c r="AZ136" s="32">
        <f t="shared" si="41"/>
        <v>0</v>
      </c>
      <c r="BA136" s="32">
        <f t="shared" si="30"/>
        <v>42000</v>
      </c>
      <c r="BB136" s="32">
        <f t="shared" si="55"/>
        <v>0</v>
      </c>
      <c r="BC136" s="32"/>
    </row>
    <row r="137" spans="1:55" x14ac:dyDescent="0.25">
      <c r="A137" s="29">
        <v>127</v>
      </c>
      <c r="B137" s="32">
        <f t="shared" si="37"/>
        <v>0</v>
      </c>
      <c r="C137" s="32">
        <f t="shared" si="52"/>
        <v>0</v>
      </c>
      <c r="D137" s="32">
        <f t="shared" si="53"/>
        <v>0</v>
      </c>
      <c r="E137" s="32"/>
      <c r="F137" s="32">
        <f t="shared" si="38"/>
        <v>0</v>
      </c>
      <c r="G137" s="32"/>
      <c r="H137" s="32"/>
      <c r="I137" s="32"/>
      <c r="J137" s="32"/>
      <c r="K137" s="32"/>
      <c r="L137" s="32">
        <f t="shared" si="31"/>
        <v>0</v>
      </c>
      <c r="M137" s="32">
        <f t="shared" si="32"/>
        <v>0</v>
      </c>
      <c r="N137" s="80">
        <v>48061</v>
      </c>
      <c r="O137" s="39">
        <f t="shared" si="33"/>
        <v>0</v>
      </c>
      <c r="P137" s="39">
        <f t="shared" si="54"/>
        <v>0.03</v>
      </c>
      <c r="Q137" s="39">
        <f t="shared" si="39"/>
        <v>0</v>
      </c>
      <c r="R137" s="39">
        <f t="shared" si="42"/>
        <v>0</v>
      </c>
      <c r="S137" s="39">
        <f t="shared" si="48"/>
        <v>0</v>
      </c>
      <c r="T137" s="39">
        <f t="shared" si="46"/>
        <v>0</v>
      </c>
      <c r="U137" s="39">
        <f t="shared" si="49"/>
        <v>0.03</v>
      </c>
      <c r="V137" s="12"/>
      <c r="W137" s="32">
        <f t="shared" si="43"/>
        <v>0</v>
      </c>
      <c r="X137" s="32">
        <f t="shared" si="34"/>
        <v>42000</v>
      </c>
      <c r="Y137" s="32">
        <f t="shared" si="35"/>
        <v>42000</v>
      </c>
      <c r="Z137" s="32">
        <f t="shared" si="36"/>
        <v>42000</v>
      </c>
      <c r="AB137" s="32">
        <f t="shared" si="47"/>
        <v>0</v>
      </c>
      <c r="AC137" s="32">
        <f t="shared" si="40"/>
        <v>0</v>
      </c>
      <c r="AD137" s="32">
        <f t="shared" si="44"/>
        <v>0</v>
      </c>
      <c r="AE137" s="59">
        <f t="shared" si="45"/>
        <v>0</v>
      </c>
      <c r="AF137" s="32">
        <f t="shared" si="50"/>
        <v>0</v>
      </c>
      <c r="AG137" s="40" t="str">
        <f>IF(A137&gt;$D$6,"",SUM($AB$10:AE137)/($Y$10+Y137)*2/A137*12)</f>
        <v/>
      </c>
      <c r="AH137" s="40" t="str">
        <f>IF(A137&gt;$D$6,"",SUM($AF$10:AF137)/($Y$10+Y137)*2/A137*12)</f>
        <v/>
      </c>
      <c r="AI137" s="32">
        <f t="shared" si="51"/>
        <v>0</v>
      </c>
      <c r="AQ137" s="32">
        <f>SUM(AB$10:AB137)</f>
        <v>930419.62444850942</v>
      </c>
      <c r="AR137" s="32">
        <f>SUM(AC$10:AC137)</f>
        <v>-741728.78666842484</v>
      </c>
      <c r="AS137" s="32">
        <f>SUM(AD$10:AD137)</f>
        <v>13860.000000000002</v>
      </c>
      <c r="AT137" s="32">
        <f>SUM(AE$10:AE137)</f>
        <v>136083.75892605004</v>
      </c>
      <c r="AU137" s="32">
        <f>SUM(AF$10:AF137)</f>
        <v>-42000</v>
      </c>
      <c r="AW137" s="32">
        <f t="shared" si="41"/>
        <v>0</v>
      </c>
      <c r="AX137" s="32">
        <f t="shared" si="41"/>
        <v>0</v>
      </c>
      <c r="AY137" s="32">
        <f t="shared" si="41"/>
        <v>0</v>
      </c>
      <c r="AZ137" s="32">
        <f t="shared" si="41"/>
        <v>0</v>
      </c>
      <c r="BA137" s="32">
        <f t="shared" si="41"/>
        <v>42000</v>
      </c>
      <c r="BB137" s="32">
        <f t="shared" si="55"/>
        <v>0</v>
      </c>
      <c r="BC137" s="32"/>
    </row>
    <row r="138" spans="1:55" x14ac:dyDescent="0.25">
      <c r="A138" s="29">
        <v>128</v>
      </c>
      <c r="B138" s="32">
        <f t="shared" si="37"/>
        <v>0</v>
      </c>
      <c r="C138" s="32">
        <f t="shared" si="52"/>
        <v>0</v>
      </c>
      <c r="D138" s="32">
        <f t="shared" si="53"/>
        <v>0</v>
      </c>
      <c r="E138" s="32"/>
      <c r="F138" s="32">
        <f t="shared" si="38"/>
        <v>0</v>
      </c>
      <c r="G138" s="32"/>
      <c r="H138" s="32"/>
      <c r="I138" s="32"/>
      <c r="J138" s="32"/>
      <c r="K138" s="32"/>
      <c r="L138" s="32">
        <f t="shared" ref="L138:L201" si="56">SUM(C138:I138)</f>
        <v>0</v>
      </c>
      <c r="M138" s="32">
        <f t="shared" ref="M138:M201" si="57">SUM(C138:F138)+G138*$J$2+H138*$J$4+J138</f>
        <v>0</v>
      </c>
      <c r="N138" s="80">
        <v>48092</v>
      </c>
      <c r="O138" s="39">
        <f t="shared" ref="O138:O201" si="58">B138/$D$3</f>
        <v>0</v>
      </c>
      <c r="P138" s="39">
        <f t="shared" si="54"/>
        <v>0.03</v>
      </c>
      <c r="Q138" s="39">
        <f t="shared" si="39"/>
        <v>0</v>
      </c>
      <c r="R138" s="39">
        <f t="shared" si="42"/>
        <v>0</v>
      </c>
      <c r="S138" s="39">
        <f t="shared" si="48"/>
        <v>0</v>
      </c>
      <c r="T138" s="39">
        <f t="shared" si="46"/>
        <v>0</v>
      </c>
      <c r="U138" s="39">
        <f t="shared" si="49"/>
        <v>0.03</v>
      </c>
      <c r="V138" s="12"/>
      <c r="W138" s="32">
        <f t="shared" si="43"/>
        <v>0</v>
      </c>
      <c r="X138" s="32">
        <f t="shared" ref="X138:X201" si="59">U138*$D$3</f>
        <v>42000</v>
      </c>
      <c r="Y138" s="32">
        <f t="shared" ref="Y138:Y201" si="60">X138+W138</f>
        <v>42000</v>
      </c>
      <c r="Z138" s="32">
        <f t="shared" ref="Z138:Z201" si="61">(Q138*$X$2+R138*$X$3+S138*$X$4+T138*$X$5+U138*$X$6)*$D$3</f>
        <v>42000</v>
      </c>
      <c r="AB138" s="32">
        <f t="shared" si="47"/>
        <v>0</v>
      </c>
      <c r="AC138" s="32">
        <f t="shared" si="40"/>
        <v>0</v>
      </c>
      <c r="AD138" s="32">
        <f t="shared" si="44"/>
        <v>0</v>
      </c>
      <c r="AE138" s="59">
        <f t="shared" si="45"/>
        <v>0</v>
      </c>
      <c r="AF138" s="32">
        <f t="shared" si="50"/>
        <v>0</v>
      </c>
      <c r="AG138" s="40" t="str">
        <f>IF(A138&gt;$D$6,"",SUM($AB$10:AE138)/($Y$10+Y138)*2/A138*12)</f>
        <v/>
      </c>
      <c r="AH138" s="40" t="str">
        <f>IF(A138&gt;$D$6,"",SUM($AF$10:AF138)/($Y$10+Y138)*2/A138*12)</f>
        <v/>
      </c>
      <c r="AI138" s="32">
        <f t="shared" si="51"/>
        <v>0</v>
      </c>
      <c r="AQ138" s="32">
        <f>SUM(AB$10:AB138)</f>
        <v>930419.62444850942</v>
      </c>
      <c r="AR138" s="32">
        <f>SUM(AC$10:AC138)</f>
        <v>-741728.78666842484</v>
      </c>
      <c r="AS138" s="32">
        <f>SUM(AD$10:AD138)</f>
        <v>13860.000000000002</v>
      </c>
      <c r="AT138" s="32">
        <f>SUM(AE$10:AE138)</f>
        <v>136083.75892605004</v>
      </c>
      <c r="AU138" s="32">
        <f>SUM(AF$10:AF138)</f>
        <v>-42000</v>
      </c>
      <c r="AW138" s="32">
        <f t="shared" si="41"/>
        <v>0</v>
      </c>
      <c r="AX138" s="32">
        <f t="shared" si="41"/>
        <v>0</v>
      </c>
      <c r="AY138" s="32">
        <f t="shared" ref="AY138:BA201" si="62">S138*$D$3</f>
        <v>0</v>
      </c>
      <c r="AZ138" s="32">
        <f t="shared" si="62"/>
        <v>0</v>
      </c>
      <c r="BA138" s="32">
        <f t="shared" si="62"/>
        <v>42000</v>
      </c>
      <c r="BB138" s="32">
        <f t="shared" si="55"/>
        <v>0</v>
      </c>
      <c r="BC138" s="32"/>
    </row>
    <row r="139" spans="1:55" x14ac:dyDescent="0.25">
      <c r="A139" s="29">
        <v>129</v>
      </c>
      <c r="B139" s="32">
        <f t="shared" ref="B139:B202" si="63">B138-C139</f>
        <v>0</v>
      </c>
      <c r="C139" s="32">
        <f t="shared" si="52"/>
        <v>0</v>
      </c>
      <c r="D139" s="32">
        <f t="shared" si="53"/>
        <v>0</v>
      </c>
      <c r="E139" s="32"/>
      <c r="F139" s="32">
        <f t="shared" ref="F139:F202" si="64">IF(B139&gt;0,$D$3*$G$4,0)</f>
        <v>0</v>
      </c>
      <c r="G139" s="32"/>
      <c r="H139" s="32"/>
      <c r="I139" s="32"/>
      <c r="J139" s="32"/>
      <c r="K139" s="32"/>
      <c r="L139" s="32">
        <f t="shared" si="56"/>
        <v>0</v>
      </c>
      <c r="M139" s="32">
        <f t="shared" si="57"/>
        <v>0</v>
      </c>
      <c r="N139" s="80">
        <v>48122</v>
      </c>
      <c r="O139" s="39">
        <f t="shared" si="58"/>
        <v>0</v>
      </c>
      <c r="P139" s="39">
        <f t="shared" si="54"/>
        <v>0.03</v>
      </c>
      <c r="Q139" s="39">
        <f t="shared" ref="Q139:Q202" si="65">IFERROR((Q138+R138*(1-$T$3)+S138*(1-$T$4)+T138*(1-$T$5))*(O139/O138)-R139,0)</f>
        <v>0</v>
      </c>
      <c r="R139" s="39">
        <f t="shared" si="42"/>
        <v>0</v>
      </c>
      <c r="S139" s="39">
        <f t="shared" si="48"/>
        <v>0</v>
      </c>
      <c r="T139" s="39">
        <f t="shared" si="46"/>
        <v>0</v>
      </c>
      <c r="U139" s="39">
        <f t="shared" si="49"/>
        <v>0.03</v>
      </c>
      <c r="V139" s="12"/>
      <c r="W139" s="32">
        <f t="shared" si="43"/>
        <v>0</v>
      </c>
      <c r="X139" s="32">
        <f t="shared" si="59"/>
        <v>42000</v>
      </c>
      <c r="Y139" s="32">
        <f t="shared" si="60"/>
        <v>42000</v>
      </c>
      <c r="Z139" s="32">
        <f t="shared" si="61"/>
        <v>42000</v>
      </c>
      <c r="AB139" s="32">
        <f t="shared" si="47"/>
        <v>0</v>
      </c>
      <c r="AC139" s="32">
        <f t="shared" ref="AC139:AC202" si="66">-(Q138*(1-$X$2)+R138*(1-$X$3)+S138*(1-$X$4)+T138*(1-$X$5)+U138*(1-$X$6))*$D$3*$AD$2/12</f>
        <v>0</v>
      </c>
      <c r="AD139" s="32">
        <f t="shared" si="44"/>
        <v>0</v>
      </c>
      <c r="AE139" s="59">
        <f t="shared" si="45"/>
        <v>0</v>
      </c>
      <c r="AF139" s="32">
        <f t="shared" si="50"/>
        <v>0</v>
      </c>
      <c r="AG139" s="40" t="str">
        <f>IF(A139&gt;$D$6,"",SUM($AB$10:AE139)/($Y$10+Y139)*2/A139*12)</f>
        <v/>
      </c>
      <c r="AH139" s="40" t="str">
        <f>IF(A139&gt;$D$6,"",SUM($AF$10:AF139)/($Y$10+Y139)*2/A139*12)</f>
        <v/>
      </c>
      <c r="AI139" s="32">
        <f t="shared" si="51"/>
        <v>0</v>
      </c>
      <c r="AQ139" s="32">
        <f>SUM(AB$10:AB139)</f>
        <v>930419.62444850942</v>
      </c>
      <c r="AR139" s="32">
        <f>SUM(AC$10:AC139)</f>
        <v>-741728.78666842484</v>
      </c>
      <c r="AS139" s="32">
        <f>SUM(AD$10:AD139)</f>
        <v>13860.000000000002</v>
      </c>
      <c r="AT139" s="32">
        <f>SUM(AE$10:AE139)</f>
        <v>136083.75892605004</v>
      </c>
      <c r="AU139" s="32">
        <f>SUM(AF$10:AF139)</f>
        <v>-42000</v>
      </c>
      <c r="AW139" s="32">
        <f t="shared" ref="AW139:BA202" si="67">Q139*$D$3</f>
        <v>0</v>
      </c>
      <c r="AX139" s="32">
        <f t="shared" si="67"/>
        <v>0</v>
      </c>
      <c r="AY139" s="32">
        <f t="shared" si="62"/>
        <v>0</v>
      </c>
      <c r="AZ139" s="32">
        <f t="shared" si="62"/>
        <v>0</v>
      </c>
      <c r="BA139" s="32">
        <f t="shared" si="62"/>
        <v>42000</v>
      </c>
      <c r="BB139" s="32">
        <f t="shared" si="55"/>
        <v>0</v>
      </c>
      <c r="BC139" s="32"/>
    </row>
    <row r="140" spans="1:55" x14ac:dyDescent="0.25">
      <c r="A140" s="29">
        <v>130</v>
      </c>
      <c r="B140" s="32">
        <f t="shared" si="63"/>
        <v>0</v>
      </c>
      <c r="C140" s="32">
        <f t="shared" si="52"/>
        <v>0</v>
      </c>
      <c r="D140" s="32">
        <f t="shared" si="53"/>
        <v>0</v>
      </c>
      <c r="E140" s="32"/>
      <c r="F140" s="32">
        <f t="shared" si="64"/>
        <v>0</v>
      </c>
      <c r="G140" s="32"/>
      <c r="H140" s="32"/>
      <c r="I140" s="32"/>
      <c r="J140" s="32"/>
      <c r="K140" s="32"/>
      <c r="L140" s="32">
        <f t="shared" si="56"/>
        <v>0</v>
      </c>
      <c r="M140" s="32">
        <f t="shared" si="57"/>
        <v>0</v>
      </c>
      <c r="N140" s="80">
        <v>48153</v>
      </c>
      <c r="O140" s="39">
        <f t="shared" si="58"/>
        <v>0</v>
      </c>
      <c r="P140" s="39">
        <f t="shared" si="54"/>
        <v>0.03</v>
      </c>
      <c r="Q140" s="39">
        <f t="shared" si="65"/>
        <v>0</v>
      </c>
      <c r="R140" s="39">
        <f t="shared" ref="R140:R203" si="68">IF(A140&gt;=$D$6,0,S141/$T$3)</f>
        <v>0</v>
      </c>
      <c r="S140" s="39">
        <f t="shared" si="48"/>
        <v>0</v>
      </c>
      <c r="T140" s="39">
        <f t="shared" si="46"/>
        <v>0</v>
      </c>
      <c r="U140" s="39">
        <f t="shared" si="49"/>
        <v>0.03</v>
      </c>
      <c r="V140" s="12"/>
      <c r="W140" s="32">
        <f t="shared" ref="W140:W203" si="69">SUM(Q140:T140)*$D$3</f>
        <v>0</v>
      </c>
      <c r="X140" s="32">
        <f t="shared" si="59"/>
        <v>42000</v>
      </c>
      <c r="Y140" s="32">
        <f t="shared" si="60"/>
        <v>42000</v>
      </c>
      <c r="Z140" s="32">
        <f t="shared" si="61"/>
        <v>42000</v>
      </c>
      <c r="AB140" s="32">
        <f t="shared" si="47"/>
        <v>0</v>
      </c>
      <c r="AC140" s="32">
        <f t="shared" si="66"/>
        <v>0</v>
      </c>
      <c r="AD140" s="32">
        <f t="shared" ref="AD140:AD203" si="70">IFERROR((E140+F140)*(Q140*(1-$X$2)+R140*(1-$X$3)+S140*(1-$X$4)+T140*(1-$X$5)+U140*(1-$X$6))/O140,0)</f>
        <v>0</v>
      </c>
      <c r="AE140" s="59">
        <f t="shared" ref="AE140:AE203" si="71">IFERROR((G140*$J$2+H140*$J$4+J140)*(Q140*(1-$X$2)+R140*(1-$X$3)+S140*(1-$X$4)+T140*(1-$X$5)+U140*(1-$X$6))/O140,0)</f>
        <v>0</v>
      </c>
      <c r="AF140" s="32">
        <f t="shared" si="50"/>
        <v>0</v>
      </c>
      <c r="AG140" s="40" t="str">
        <f>IF(A140&gt;$D$6,"",SUM($AB$10:AE140)/($Y$10+Y140)*2/A140*12)</f>
        <v/>
      </c>
      <c r="AH140" s="40" t="str">
        <f>IF(A140&gt;$D$6,"",SUM($AF$10:AF140)/($Y$10+Y140)*2/A140*12)</f>
        <v/>
      </c>
      <c r="AI140" s="32">
        <f t="shared" si="51"/>
        <v>0</v>
      </c>
      <c r="AQ140" s="32">
        <f>SUM(AB$10:AB140)</f>
        <v>930419.62444850942</v>
      </c>
      <c r="AR140" s="32">
        <f>SUM(AC$10:AC140)</f>
        <v>-741728.78666842484</v>
      </c>
      <c r="AS140" s="32">
        <f>SUM(AD$10:AD140)</f>
        <v>13860.000000000002</v>
      </c>
      <c r="AT140" s="32">
        <f>SUM(AE$10:AE140)</f>
        <v>136083.75892605004</v>
      </c>
      <c r="AU140" s="32">
        <f>SUM(AF$10:AF140)</f>
        <v>-42000</v>
      </c>
      <c r="AW140" s="32">
        <f t="shared" si="67"/>
        <v>0</v>
      </c>
      <c r="AX140" s="32">
        <f t="shared" si="67"/>
        <v>0</v>
      </c>
      <c r="AY140" s="32">
        <f t="shared" si="62"/>
        <v>0</v>
      </c>
      <c r="AZ140" s="32">
        <f t="shared" si="62"/>
        <v>0</v>
      </c>
      <c r="BA140" s="32">
        <f t="shared" si="62"/>
        <v>42000</v>
      </c>
      <c r="BB140" s="32">
        <f t="shared" si="55"/>
        <v>0</v>
      </c>
      <c r="BC140" s="32"/>
    </row>
    <row r="141" spans="1:55" x14ac:dyDescent="0.25">
      <c r="A141" s="29">
        <v>131</v>
      </c>
      <c r="B141" s="32">
        <f t="shared" si="63"/>
        <v>0</v>
      </c>
      <c r="C141" s="32">
        <f t="shared" si="52"/>
        <v>0</v>
      </c>
      <c r="D141" s="32">
        <f t="shared" si="53"/>
        <v>0</v>
      </c>
      <c r="E141" s="32"/>
      <c r="F141" s="32">
        <f t="shared" si="64"/>
        <v>0</v>
      </c>
      <c r="G141" s="32"/>
      <c r="H141" s="32"/>
      <c r="I141" s="32"/>
      <c r="J141" s="32"/>
      <c r="K141" s="32"/>
      <c r="L141" s="32">
        <f t="shared" si="56"/>
        <v>0</v>
      </c>
      <c r="M141" s="32">
        <f t="shared" si="57"/>
        <v>0</v>
      </c>
      <c r="N141" s="80">
        <v>48183</v>
      </c>
      <c r="O141" s="39">
        <f t="shared" si="58"/>
        <v>0</v>
      </c>
      <c r="P141" s="39">
        <f t="shared" si="54"/>
        <v>0.03</v>
      </c>
      <c r="Q141" s="39">
        <f t="shared" si="65"/>
        <v>0</v>
      </c>
      <c r="R141" s="39">
        <f t="shared" si="68"/>
        <v>0</v>
      </c>
      <c r="S141" s="39">
        <f t="shared" si="48"/>
        <v>0</v>
      </c>
      <c r="T141" s="39">
        <f t="shared" ref="T141:T204" si="72">IF(A141&gt;=$D$6,0,(U142-U141)/$T$5)</f>
        <v>0</v>
      </c>
      <c r="U141" s="39">
        <f t="shared" si="49"/>
        <v>0.03</v>
      </c>
      <c r="V141" s="12"/>
      <c r="W141" s="32">
        <f t="shared" si="69"/>
        <v>0</v>
      </c>
      <c r="X141" s="32">
        <f t="shared" si="59"/>
        <v>42000</v>
      </c>
      <c r="Y141" s="32">
        <f t="shared" si="60"/>
        <v>42000</v>
      </c>
      <c r="Z141" s="32">
        <f t="shared" si="61"/>
        <v>42000</v>
      </c>
      <c r="AB141" s="32">
        <f t="shared" ref="AB141:AB204" si="73">IFERROR(D141/O140*(Q140*(1-$X$2)+R140*(1-$X$3)+S140*(1-$X$4)+T140*(1-$X$5)+U140*(1-$X$6)),0)</f>
        <v>0</v>
      </c>
      <c r="AC141" s="32">
        <f t="shared" si="66"/>
        <v>0</v>
      </c>
      <c r="AD141" s="32">
        <f t="shared" si="70"/>
        <v>0</v>
      </c>
      <c r="AE141" s="59">
        <f t="shared" si="71"/>
        <v>0</v>
      </c>
      <c r="AF141" s="32">
        <f t="shared" si="50"/>
        <v>0</v>
      </c>
      <c r="AG141" s="40" t="str">
        <f>IF(A141&gt;$D$6,"",SUM($AB$10:AE141)/($Y$10+Y141)*2/A141*12)</f>
        <v/>
      </c>
      <c r="AH141" s="40" t="str">
        <f>IF(A141&gt;$D$6,"",SUM($AF$10:AF141)/($Y$10+Y141)*2/A141*12)</f>
        <v/>
      </c>
      <c r="AI141" s="32">
        <f t="shared" si="51"/>
        <v>0</v>
      </c>
      <c r="AQ141" s="32">
        <f>SUM(AB$10:AB141)</f>
        <v>930419.62444850942</v>
      </c>
      <c r="AR141" s="32">
        <f>SUM(AC$10:AC141)</f>
        <v>-741728.78666842484</v>
      </c>
      <c r="AS141" s="32">
        <f>SUM(AD$10:AD141)</f>
        <v>13860.000000000002</v>
      </c>
      <c r="AT141" s="32">
        <f>SUM(AE$10:AE141)</f>
        <v>136083.75892605004</v>
      </c>
      <c r="AU141" s="32">
        <f>SUM(AF$10:AF141)</f>
        <v>-42000</v>
      </c>
      <c r="AW141" s="32">
        <f t="shared" si="67"/>
        <v>0</v>
      </c>
      <c r="AX141" s="32">
        <f t="shared" si="67"/>
        <v>0</v>
      </c>
      <c r="AY141" s="32">
        <f t="shared" si="62"/>
        <v>0</v>
      </c>
      <c r="AZ141" s="32">
        <f t="shared" si="62"/>
        <v>0</v>
      </c>
      <c r="BA141" s="32">
        <f t="shared" si="62"/>
        <v>42000</v>
      </c>
      <c r="BB141" s="32">
        <f t="shared" si="55"/>
        <v>0</v>
      </c>
      <c r="BC141" s="32"/>
    </row>
    <row r="142" spans="1:55" x14ac:dyDescent="0.25">
      <c r="A142" s="29">
        <v>132</v>
      </c>
      <c r="B142" s="32">
        <f t="shared" si="63"/>
        <v>0</v>
      </c>
      <c r="C142" s="32">
        <f t="shared" si="52"/>
        <v>0</v>
      </c>
      <c r="D142" s="32">
        <f t="shared" si="53"/>
        <v>0</v>
      </c>
      <c r="E142" s="32"/>
      <c r="F142" s="32">
        <f t="shared" si="64"/>
        <v>0</v>
      </c>
      <c r="G142" s="67">
        <f>IF(B142&gt;0,B142*$J$1,0)</f>
        <v>0</v>
      </c>
      <c r="H142" s="32"/>
      <c r="I142" s="32"/>
      <c r="J142" s="32"/>
      <c r="K142" s="32"/>
      <c r="L142" s="32">
        <f t="shared" si="56"/>
        <v>0</v>
      </c>
      <c r="M142" s="32">
        <f t="shared" si="57"/>
        <v>0</v>
      </c>
      <c r="N142" s="80">
        <v>48214</v>
      </c>
      <c r="O142" s="39">
        <f t="shared" si="58"/>
        <v>0</v>
      </c>
      <c r="P142" s="39">
        <f t="shared" si="54"/>
        <v>0.03</v>
      </c>
      <c r="Q142" s="39">
        <f t="shared" si="65"/>
        <v>0</v>
      </c>
      <c r="R142" s="39">
        <f t="shared" si="68"/>
        <v>0</v>
      </c>
      <c r="S142" s="39">
        <f t="shared" ref="S142:S205" si="74">IF(A142&gt;=$D$6,0,T143/$T$4)</f>
        <v>0</v>
      </c>
      <c r="T142" s="39">
        <f t="shared" si="72"/>
        <v>0</v>
      </c>
      <c r="U142" s="39">
        <f t="shared" ref="U142:U205" si="75">IF($A142&gt;D$6,Q$4,IF($A142&lt;3,0,Q$4*LN($A142-2)/LN(D$6-2)))</f>
        <v>0.03</v>
      </c>
      <c r="V142" s="12"/>
      <c r="W142" s="32">
        <f t="shared" si="69"/>
        <v>0</v>
      </c>
      <c r="X142" s="32">
        <f t="shared" si="59"/>
        <v>42000</v>
      </c>
      <c r="Y142" s="32">
        <f t="shared" si="60"/>
        <v>42000</v>
      </c>
      <c r="Z142" s="32">
        <f t="shared" si="61"/>
        <v>42000</v>
      </c>
      <c r="AB142" s="32">
        <f t="shared" si="73"/>
        <v>0</v>
      </c>
      <c r="AC142" s="32">
        <f t="shared" si="66"/>
        <v>0</v>
      </c>
      <c r="AD142" s="32">
        <f t="shared" si="70"/>
        <v>0</v>
      </c>
      <c r="AE142" s="59">
        <f t="shared" si="71"/>
        <v>0</v>
      </c>
      <c r="AF142" s="32">
        <f t="shared" ref="AF142:AF205" si="76">-(Z142-Z141)</f>
        <v>0</v>
      </c>
      <c r="AG142" s="40" t="str">
        <f>IF(A142&gt;$D$6,"",SUM($AB$10:AE142)/($Y$10+Y142)*2/A142*12)</f>
        <v/>
      </c>
      <c r="AH142" s="40" t="str">
        <f>IF(A142&gt;$D$6,"",SUM($AF$10:AF142)/($Y$10+Y142)*2/A142*12)</f>
        <v/>
      </c>
      <c r="AI142" s="32">
        <f t="shared" ref="AI142:AI205" si="77">Y141-Y142+AB142+AD142+AE142</f>
        <v>0</v>
      </c>
      <c r="AQ142" s="32">
        <f>SUM(AB$10:AB142)</f>
        <v>930419.62444850942</v>
      </c>
      <c r="AR142" s="32">
        <f>SUM(AC$10:AC142)</f>
        <v>-741728.78666842484</v>
      </c>
      <c r="AS142" s="32">
        <f>SUM(AD$10:AD142)</f>
        <v>13860.000000000002</v>
      </c>
      <c r="AT142" s="32">
        <f>SUM(AE$10:AE142)</f>
        <v>136083.75892605004</v>
      </c>
      <c r="AU142" s="32">
        <f>SUM(AF$10:AF142)</f>
        <v>-42000</v>
      </c>
      <c r="AW142" s="32">
        <f t="shared" si="67"/>
        <v>0</v>
      </c>
      <c r="AX142" s="32">
        <f t="shared" si="67"/>
        <v>0</v>
      </c>
      <c r="AY142" s="32">
        <f t="shared" si="62"/>
        <v>0</v>
      </c>
      <c r="AZ142" s="32">
        <f t="shared" si="62"/>
        <v>0</v>
      </c>
      <c r="BA142" s="32">
        <f t="shared" si="62"/>
        <v>42000</v>
      </c>
      <c r="BB142" s="32">
        <f t="shared" si="55"/>
        <v>0</v>
      </c>
      <c r="BC142" s="32"/>
    </row>
    <row r="143" spans="1:55" x14ac:dyDescent="0.25">
      <c r="A143" s="29">
        <v>133</v>
      </c>
      <c r="B143" s="32">
        <f t="shared" si="63"/>
        <v>0</v>
      </c>
      <c r="C143" s="32">
        <f t="shared" si="52"/>
        <v>0</v>
      </c>
      <c r="D143" s="32">
        <f t="shared" si="53"/>
        <v>0</v>
      </c>
      <c r="E143" s="32"/>
      <c r="F143" s="32">
        <f t="shared" si="64"/>
        <v>0</v>
      </c>
      <c r="G143" s="32"/>
      <c r="H143" s="32"/>
      <c r="I143" s="32"/>
      <c r="J143" s="32"/>
      <c r="K143" s="32"/>
      <c r="L143" s="32">
        <f t="shared" si="56"/>
        <v>0</v>
      </c>
      <c r="M143" s="32">
        <f t="shared" si="57"/>
        <v>0</v>
      </c>
      <c r="N143" s="80">
        <v>48245</v>
      </c>
      <c r="O143" s="39">
        <f t="shared" si="58"/>
        <v>0</v>
      </c>
      <c r="P143" s="39">
        <f t="shared" si="54"/>
        <v>0.03</v>
      </c>
      <c r="Q143" s="39">
        <f t="shared" si="65"/>
        <v>0</v>
      </c>
      <c r="R143" s="39">
        <f t="shared" si="68"/>
        <v>0</v>
      </c>
      <c r="S143" s="39">
        <f t="shared" si="74"/>
        <v>0</v>
      </c>
      <c r="T143" s="39">
        <f t="shared" si="72"/>
        <v>0</v>
      </c>
      <c r="U143" s="39">
        <f t="shared" si="75"/>
        <v>0.03</v>
      </c>
      <c r="V143" s="12"/>
      <c r="W143" s="32">
        <f t="shared" si="69"/>
        <v>0</v>
      </c>
      <c r="X143" s="32">
        <f t="shared" si="59"/>
        <v>42000</v>
      </c>
      <c r="Y143" s="32">
        <f t="shared" si="60"/>
        <v>42000</v>
      </c>
      <c r="Z143" s="32">
        <f t="shared" si="61"/>
        <v>42000</v>
      </c>
      <c r="AB143" s="32">
        <f t="shared" si="73"/>
        <v>0</v>
      </c>
      <c r="AC143" s="32">
        <f t="shared" si="66"/>
        <v>0</v>
      </c>
      <c r="AD143" s="32">
        <f t="shared" si="70"/>
        <v>0</v>
      </c>
      <c r="AE143" s="59">
        <f t="shared" si="71"/>
        <v>0</v>
      </c>
      <c r="AF143" s="32">
        <f t="shared" si="76"/>
        <v>0</v>
      </c>
      <c r="AG143" s="40" t="str">
        <f>IF(A143&gt;$D$6,"",SUM($AB$10:AE143)/($Y$10+Y143)*2/A143*12)</f>
        <v/>
      </c>
      <c r="AH143" s="40" t="str">
        <f>IF(A143&gt;$D$6,"",SUM($AF$10:AF143)/($Y$10+Y143)*2/A143*12)</f>
        <v/>
      </c>
      <c r="AI143" s="32">
        <f t="shared" si="77"/>
        <v>0</v>
      </c>
      <c r="AQ143" s="32">
        <f>SUM(AB$10:AB143)</f>
        <v>930419.62444850942</v>
      </c>
      <c r="AR143" s="32">
        <f>SUM(AC$10:AC143)</f>
        <v>-741728.78666842484</v>
      </c>
      <c r="AS143" s="32">
        <f>SUM(AD$10:AD143)</f>
        <v>13860.000000000002</v>
      </c>
      <c r="AT143" s="32">
        <f>SUM(AE$10:AE143)</f>
        <v>136083.75892605004</v>
      </c>
      <c r="AU143" s="32">
        <f>SUM(AF$10:AF143)</f>
        <v>-42000</v>
      </c>
      <c r="AW143" s="32">
        <f t="shared" si="67"/>
        <v>0</v>
      </c>
      <c r="AX143" s="32">
        <f t="shared" si="67"/>
        <v>0</v>
      </c>
      <c r="AY143" s="32">
        <f t="shared" si="62"/>
        <v>0</v>
      </c>
      <c r="AZ143" s="32">
        <f t="shared" si="62"/>
        <v>0</v>
      </c>
      <c r="BA143" s="32">
        <f t="shared" si="62"/>
        <v>42000</v>
      </c>
      <c r="BB143" s="32">
        <f t="shared" si="55"/>
        <v>0</v>
      </c>
      <c r="BC143" s="32"/>
    </row>
    <row r="144" spans="1:55" x14ac:dyDescent="0.25">
      <c r="A144" s="29">
        <v>134</v>
      </c>
      <c r="B144" s="32">
        <f t="shared" si="63"/>
        <v>0</v>
      </c>
      <c r="C144" s="32">
        <f t="shared" si="52"/>
        <v>0</v>
      </c>
      <c r="D144" s="32">
        <f t="shared" si="53"/>
        <v>0</v>
      </c>
      <c r="E144" s="32"/>
      <c r="F144" s="32">
        <f t="shared" si="64"/>
        <v>0</v>
      </c>
      <c r="G144" s="45"/>
      <c r="H144" s="32"/>
      <c r="I144" s="32"/>
      <c r="J144" s="32"/>
      <c r="K144" s="32"/>
      <c r="L144" s="32">
        <f t="shared" si="56"/>
        <v>0</v>
      </c>
      <c r="M144" s="32">
        <f t="shared" si="57"/>
        <v>0</v>
      </c>
      <c r="N144" s="80">
        <v>48274</v>
      </c>
      <c r="O144" s="39">
        <f t="shared" si="58"/>
        <v>0</v>
      </c>
      <c r="P144" s="39">
        <f t="shared" si="54"/>
        <v>0.03</v>
      </c>
      <c r="Q144" s="39">
        <f t="shared" si="65"/>
        <v>0</v>
      </c>
      <c r="R144" s="39">
        <f t="shared" si="68"/>
        <v>0</v>
      </c>
      <c r="S144" s="39">
        <f t="shared" si="74"/>
        <v>0</v>
      </c>
      <c r="T144" s="39">
        <f t="shared" si="72"/>
        <v>0</v>
      </c>
      <c r="U144" s="39">
        <f t="shared" si="75"/>
        <v>0.03</v>
      </c>
      <c r="V144" s="12"/>
      <c r="W144" s="32">
        <f t="shared" si="69"/>
        <v>0</v>
      </c>
      <c r="X144" s="32">
        <f t="shared" si="59"/>
        <v>42000</v>
      </c>
      <c r="Y144" s="32">
        <f t="shared" si="60"/>
        <v>42000</v>
      </c>
      <c r="Z144" s="32">
        <f t="shared" si="61"/>
        <v>42000</v>
      </c>
      <c r="AB144" s="32">
        <f t="shared" si="73"/>
        <v>0</v>
      </c>
      <c r="AC144" s="32">
        <f t="shared" si="66"/>
        <v>0</v>
      </c>
      <c r="AD144" s="32">
        <f t="shared" si="70"/>
        <v>0</v>
      </c>
      <c r="AE144" s="59">
        <f t="shared" si="71"/>
        <v>0</v>
      </c>
      <c r="AF144" s="32">
        <f t="shared" si="76"/>
        <v>0</v>
      </c>
      <c r="AG144" s="40" t="str">
        <f>IF(A144&gt;$D$6,"",SUM($AB$10:AE144)/($Y$10+Y144)*2/A144*12)</f>
        <v/>
      </c>
      <c r="AH144" s="40" t="str">
        <f>IF(A144&gt;$D$6,"",SUM($AF$10:AF144)/($Y$10+Y144)*2/A144*12)</f>
        <v/>
      </c>
      <c r="AI144" s="32">
        <f t="shared" si="77"/>
        <v>0</v>
      </c>
      <c r="AQ144" s="32">
        <f>SUM(AB$10:AB144)</f>
        <v>930419.62444850942</v>
      </c>
      <c r="AR144" s="32">
        <f>SUM(AC$10:AC144)</f>
        <v>-741728.78666842484</v>
      </c>
      <c r="AS144" s="32">
        <f>SUM(AD$10:AD144)</f>
        <v>13860.000000000002</v>
      </c>
      <c r="AT144" s="32">
        <f>SUM(AE$10:AE144)</f>
        <v>136083.75892605004</v>
      </c>
      <c r="AU144" s="32">
        <f>SUM(AF$10:AF144)</f>
        <v>-42000</v>
      </c>
      <c r="AW144" s="32">
        <f t="shared" si="67"/>
        <v>0</v>
      </c>
      <c r="AX144" s="32">
        <f t="shared" si="67"/>
        <v>0</v>
      </c>
      <c r="AY144" s="32">
        <f t="shared" si="62"/>
        <v>0</v>
      </c>
      <c r="AZ144" s="32">
        <f t="shared" si="62"/>
        <v>0</v>
      </c>
      <c r="BA144" s="32">
        <f t="shared" si="62"/>
        <v>42000</v>
      </c>
      <c r="BB144" s="32">
        <f t="shared" si="55"/>
        <v>0</v>
      </c>
      <c r="BC144" s="32"/>
    </row>
    <row r="145" spans="1:55" x14ac:dyDescent="0.25">
      <c r="A145" s="29">
        <v>135</v>
      </c>
      <c r="B145" s="32">
        <f t="shared" si="63"/>
        <v>0</v>
      </c>
      <c r="C145" s="32">
        <f t="shared" si="52"/>
        <v>0</v>
      </c>
      <c r="D145" s="32">
        <f t="shared" si="53"/>
        <v>0</v>
      </c>
      <c r="E145" s="32"/>
      <c r="F145" s="32">
        <f t="shared" si="64"/>
        <v>0</v>
      </c>
      <c r="G145" s="32"/>
      <c r="H145" s="32"/>
      <c r="I145" s="32"/>
      <c r="J145" s="32"/>
      <c r="K145" s="32"/>
      <c r="L145" s="32">
        <f t="shared" si="56"/>
        <v>0</v>
      </c>
      <c r="M145" s="32">
        <f t="shared" si="57"/>
        <v>0</v>
      </c>
      <c r="N145" s="80">
        <v>48305</v>
      </c>
      <c r="O145" s="39">
        <f t="shared" si="58"/>
        <v>0</v>
      </c>
      <c r="P145" s="39">
        <f t="shared" si="54"/>
        <v>0.03</v>
      </c>
      <c r="Q145" s="39">
        <f t="shared" si="65"/>
        <v>0</v>
      </c>
      <c r="R145" s="39">
        <f t="shared" si="68"/>
        <v>0</v>
      </c>
      <c r="S145" s="39">
        <f t="shared" si="74"/>
        <v>0</v>
      </c>
      <c r="T145" s="39">
        <f t="shared" si="72"/>
        <v>0</v>
      </c>
      <c r="U145" s="39">
        <f t="shared" si="75"/>
        <v>0.03</v>
      </c>
      <c r="V145" s="12"/>
      <c r="W145" s="32">
        <f t="shared" si="69"/>
        <v>0</v>
      </c>
      <c r="X145" s="32">
        <f t="shared" si="59"/>
        <v>42000</v>
      </c>
      <c r="Y145" s="32">
        <f t="shared" si="60"/>
        <v>42000</v>
      </c>
      <c r="Z145" s="32">
        <f t="shared" si="61"/>
        <v>42000</v>
      </c>
      <c r="AB145" s="32">
        <f t="shared" si="73"/>
        <v>0</v>
      </c>
      <c r="AC145" s="32">
        <f t="shared" si="66"/>
        <v>0</v>
      </c>
      <c r="AD145" s="32">
        <f t="shared" si="70"/>
        <v>0</v>
      </c>
      <c r="AE145" s="59">
        <f t="shared" si="71"/>
        <v>0</v>
      </c>
      <c r="AF145" s="32">
        <f t="shared" si="76"/>
        <v>0</v>
      </c>
      <c r="AG145" s="40" t="str">
        <f>IF(A145&gt;$D$6,"",SUM($AB$10:AE145)/($Y$10+Y145)*2/A145*12)</f>
        <v/>
      </c>
      <c r="AH145" s="40" t="str">
        <f>IF(A145&gt;$D$6,"",SUM($AF$10:AF145)/($Y$10+Y145)*2/A145*12)</f>
        <v/>
      </c>
      <c r="AI145" s="32">
        <f t="shared" si="77"/>
        <v>0</v>
      </c>
      <c r="AQ145" s="32">
        <f>SUM(AB$10:AB145)</f>
        <v>930419.62444850942</v>
      </c>
      <c r="AR145" s="32">
        <f>SUM(AC$10:AC145)</f>
        <v>-741728.78666842484</v>
      </c>
      <c r="AS145" s="32">
        <f>SUM(AD$10:AD145)</f>
        <v>13860.000000000002</v>
      </c>
      <c r="AT145" s="32">
        <f>SUM(AE$10:AE145)</f>
        <v>136083.75892605004</v>
      </c>
      <c r="AU145" s="32">
        <f>SUM(AF$10:AF145)</f>
        <v>-42000</v>
      </c>
      <c r="AW145" s="32">
        <f t="shared" si="67"/>
        <v>0</v>
      </c>
      <c r="AX145" s="32">
        <f t="shared" si="67"/>
        <v>0</v>
      </c>
      <c r="AY145" s="32">
        <f t="shared" si="62"/>
        <v>0</v>
      </c>
      <c r="AZ145" s="32">
        <f t="shared" si="62"/>
        <v>0</v>
      </c>
      <c r="BA145" s="32">
        <f t="shared" si="62"/>
        <v>42000</v>
      </c>
      <c r="BB145" s="32">
        <f t="shared" si="55"/>
        <v>0</v>
      </c>
      <c r="BC145" s="32"/>
    </row>
    <row r="146" spans="1:55" x14ac:dyDescent="0.25">
      <c r="A146" s="29">
        <v>136</v>
      </c>
      <c r="B146" s="32">
        <f t="shared" si="63"/>
        <v>0</v>
      </c>
      <c r="C146" s="32">
        <f t="shared" si="52"/>
        <v>0</v>
      </c>
      <c r="D146" s="32">
        <f t="shared" si="53"/>
        <v>0</v>
      </c>
      <c r="E146" s="32"/>
      <c r="F146" s="32">
        <f t="shared" si="64"/>
        <v>0</v>
      </c>
      <c r="G146" s="32"/>
      <c r="H146" s="32"/>
      <c r="I146" s="32"/>
      <c r="J146" s="32"/>
      <c r="K146" s="32"/>
      <c r="L146" s="32">
        <f t="shared" si="56"/>
        <v>0</v>
      </c>
      <c r="M146" s="32">
        <f t="shared" si="57"/>
        <v>0</v>
      </c>
      <c r="N146" s="80">
        <v>48335</v>
      </c>
      <c r="O146" s="39">
        <f t="shared" si="58"/>
        <v>0</v>
      </c>
      <c r="P146" s="39">
        <f t="shared" si="54"/>
        <v>0.03</v>
      </c>
      <c r="Q146" s="39">
        <f t="shared" si="65"/>
        <v>0</v>
      </c>
      <c r="R146" s="39">
        <f t="shared" si="68"/>
        <v>0</v>
      </c>
      <c r="S146" s="39">
        <f t="shared" si="74"/>
        <v>0</v>
      </c>
      <c r="T146" s="39">
        <f t="shared" si="72"/>
        <v>0</v>
      </c>
      <c r="U146" s="39">
        <f t="shared" si="75"/>
        <v>0.03</v>
      </c>
      <c r="V146" s="12"/>
      <c r="W146" s="32">
        <f t="shared" si="69"/>
        <v>0</v>
      </c>
      <c r="X146" s="32">
        <f t="shared" si="59"/>
        <v>42000</v>
      </c>
      <c r="Y146" s="32">
        <f t="shared" si="60"/>
        <v>42000</v>
      </c>
      <c r="Z146" s="32">
        <f t="shared" si="61"/>
        <v>42000</v>
      </c>
      <c r="AB146" s="32">
        <f t="shared" si="73"/>
        <v>0</v>
      </c>
      <c r="AC146" s="32">
        <f t="shared" si="66"/>
        <v>0</v>
      </c>
      <c r="AD146" s="32">
        <f t="shared" si="70"/>
        <v>0</v>
      </c>
      <c r="AE146" s="59">
        <f t="shared" si="71"/>
        <v>0</v>
      </c>
      <c r="AF146" s="32">
        <f t="shared" si="76"/>
        <v>0</v>
      </c>
      <c r="AG146" s="40" t="str">
        <f>IF(A146&gt;$D$6,"",SUM($AB$10:AE146)/($Y$10+Y146)*2/A146*12)</f>
        <v/>
      </c>
      <c r="AH146" s="40" t="str">
        <f>IF(A146&gt;$D$6,"",SUM($AF$10:AF146)/($Y$10+Y146)*2/A146*12)</f>
        <v/>
      </c>
      <c r="AI146" s="32">
        <f t="shared" si="77"/>
        <v>0</v>
      </c>
      <c r="AQ146" s="32">
        <f>SUM(AB$10:AB146)</f>
        <v>930419.62444850942</v>
      </c>
      <c r="AR146" s="32">
        <f>SUM(AC$10:AC146)</f>
        <v>-741728.78666842484</v>
      </c>
      <c r="AS146" s="32">
        <f>SUM(AD$10:AD146)</f>
        <v>13860.000000000002</v>
      </c>
      <c r="AT146" s="32">
        <f>SUM(AE$10:AE146)</f>
        <v>136083.75892605004</v>
      </c>
      <c r="AU146" s="32">
        <f>SUM(AF$10:AF146)</f>
        <v>-42000</v>
      </c>
      <c r="AW146" s="32">
        <f t="shared" si="67"/>
        <v>0</v>
      </c>
      <c r="AX146" s="32">
        <f t="shared" si="67"/>
        <v>0</v>
      </c>
      <c r="AY146" s="32">
        <f t="shared" si="62"/>
        <v>0</v>
      </c>
      <c r="AZ146" s="32">
        <f t="shared" si="62"/>
        <v>0</v>
      </c>
      <c r="BA146" s="32">
        <f t="shared" si="62"/>
        <v>42000</v>
      </c>
      <c r="BB146" s="32">
        <f t="shared" si="55"/>
        <v>0</v>
      </c>
      <c r="BC146" s="32"/>
    </row>
    <row r="147" spans="1:55" x14ac:dyDescent="0.25">
      <c r="A147" s="29">
        <v>137</v>
      </c>
      <c r="B147" s="32">
        <f t="shared" si="63"/>
        <v>0</v>
      </c>
      <c r="C147" s="32">
        <f t="shared" si="52"/>
        <v>0</v>
      </c>
      <c r="D147" s="32">
        <f t="shared" si="53"/>
        <v>0</v>
      </c>
      <c r="E147" s="32"/>
      <c r="F147" s="32">
        <f t="shared" si="64"/>
        <v>0</v>
      </c>
      <c r="G147" s="32"/>
      <c r="H147" s="32"/>
      <c r="I147" s="32"/>
      <c r="J147" s="32"/>
      <c r="K147" s="32"/>
      <c r="L147" s="32">
        <f t="shared" si="56"/>
        <v>0</v>
      </c>
      <c r="M147" s="32">
        <f t="shared" si="57"/>
        <v>0</v>
      </c>
      <c r="N147" s="80">
        <v>48366</v>
      </c>
      <c r="O147" s="39">
        <f t="shared" si="58"/>
        <v>0</v>
      </c>
      <c r="P147" s="39">
        <f t="shared" si="54"/>
        <v>0.03</v>
      </c>
      <c r="Q147" s="39">
        <f t="shared" si="65"/>
        <v>0</v>
      </c>
      <c r="R147" s="39">
        <f t="shared" si="68"/>
        <v>0</v>
      </c>
      <c r="S147" s="39">
        <f t="shared" si="74"/>
        <v>0</v>
      </c>
      <c r="T147" s="39">
        <f t="shared" si="72"/>
        <v>0</v>
      </c>
      <c r="U147" s="39">
        <f t="shared" si="75"/>
        <v>0.03</v>
      </c>
      <c r="V147" s="12"/>
      <c r="W147" s="32">
        <f t="shared" si="69"/>
        <v>0</v>
      </c>
      <c r="X147" s="32">
        <f t="shared" si="59"/>
        <v>42000</v>
      </c>
      <c r="Y147" s="32">
        <f t="shared" si="60"/>
        <v>42000</v>
      </c>
      <c r="Z147" s="32">
        <f t="shared" si="61"/>
        <v>42000</v>
      </c>
      <c r="AB147" s="32">
        <f t="shared" si="73"/>
        <v>0</v>
      </c>
      <c r="AC147" s="32">
        <f t="shared" si="66"/>
        <v>0</v>
      </c>
      <c r="AD147" s="32">
        <f t="shared" si="70"/>
        <v>0</v>
      </c>
      <c r="AE147" s="59">
        <f t="shared" si="71"/>
        <v>0</v>
      </c>
      <c r="AF147" s="32">
        <f t="shared" si="76"/>
        <v>0</v>
      </c>
      <c r="AG147" s="40" t="str">
        <f>IF(A147&gt;$D$6,"",SUM($AB$10:AE147)/($Y$10+Y147)*2/A147*12)</f>
        <v/>
      </c>
      <c r="AH147" s="40" t="str">
        <f>IF(A147&gt;$D$6,"",SUM($AF$10:AF147)/($Y$10+Y147)*2/A147*12)</f>
        <v/>
      </c>
      <c r="AI147" s="32">
        <f t="shared" si="77"/>
        <v>0</v>
      </c>
      <c r="AQ147" s="32">
        <f>SUM(AB$10:AB147)</f>
        <v>930419.62444850942</v>
      </c>
      <c r="AR147" s="32">
        <f>SUM(AC$10:AC147)</f>
        <v>-741728.78666842484</v>
      </c>
      <c r="AS147" s="32">
        <f>SUM(AD$10:AD147)</f>
        <v>13860.000000000002</v>
      </c>
      <c r="AT147" s="32">
        <f>SUM(AE$10:AE147)</f>
        <v>136083.75892605004</v>
      </c>
      <c r="AU147" s="32">
        <f>SUM(AF$10:AF147)</f>
        <v>-42000</v>
      </c>
      <c r="AW147" s="32">
        <f t="shared" si="67"/>
        <v>0</v>
      </c>
      <c r="AX147" s="32">
        <f t="shared" si="67"/>
        <v>0</v>
      </c>
      <c r="AY147" s="32">
        <f t="shared" si="62"/>
        <v>0</v>
      </c>
      <c r="AZ147" s="32">
        <f t="shared" si="62"/>
        <v>0</v>
      </c>
      <c r="BA147" s="32">
        <f t="shared" si="62"/>
        <v>42000</v>
      </c>
      <c r="BB147" s="32">
        <f t="shared" si="55"/>
        <v>0</v>
      </c>
      <c r="BC147" s="32"/>
    </row>
    <row r="148" spans="1:55" x14ac:dyDescent="0.25">
      <c r="A148" s="29">
        <v>138</v>
      </c>
      <c r="B148" s="32">
        <f t="shared" si="63"/>
        <v>0</v>
      </c>
      <c r="C148" s="32">
        <f t="shared" si="52"/>
        <v>0</v>
      </c>
      <c r="D148" s="32">
        <f t="shared" si="53"/>
        <v>0</v>
      </c>
      <c r="E148" s="32"/>
      <c r="F148" s="32">
        <f t="shared" si="64"/>
        <v>0</v>
      </c>
      <c r="G148" s="32"/>
      <c r="H148" s="32"/>
      <c r="I148" s="32"/>
      <c r="J148" s="32"/>
      <c r="K148" s="32"/>
      <c r="L148" s="32">
        <f t="shared" si="56"/>
        <v>0</v>
      </c>
      <c r="M148" s="32">
        <f t="shared" si="57"/>
        <v>0</v>
      </c>
      <c r="N148" s="80">
        <v>48396</v>
      </c>
      <c r="O148" s="39">
        <f t="shared" si="58"/>
        <v>0</v>
      </c>
      <c r="P148" s="39">
        <f t="shared" si="54"/>
        <v>0.03</v>
      </c>
      <c r="Q148" s="39">
        <f t="shared" si="65"/>
        <v>0</v>
      </c>
      <c r="R148" s="39">
        <f t="shared" si="68"/>
        <v>0</v>
      </c>
      <c r="S148" s="39">
        <f t="shared" si="74"/>
        <v>0</v>
      </c>
      <c r="T148" s="39">
        <f t="shared" si="72"/>
        <v>0</v>
      </c>
      <c r="U148" s="39">
        <f t="shared" si="75"/>
        <v>0.03</v>
      </c>
      <c r="V148" s="12"/>
      <c r="W148" s="32">
        <f t="shared" si="69"/>
        <v>0</v>
      </c>
      <c r="X148" s="32">
        <f t="shared" si="59"/>
        <v>42000</v>
      </c>
      <c r="Y148" s="32">
        <f t="shared" si="60"/>
        <v>42000</v>
      </c>
      <c r="Z148" s="32">
        <f t="shared" si="61"/>
        <v>42000</v>
      </c>
      <c r="AB148" s="32">
        <f t="shared" si="73"/>
        <v>0</v>
      </c>
      <c r="AC148" s="32">
        <f t="shared" si="66"/>
        <v>0</v>
      </c>
      <c r="AD148" s="32">
        <f t="shared" si="70"/>
        <v>0</v>
      </c>
      <c r="AE148" s="59">
        <f t="shared" si="71"/>
        <v>0</v>
      </c>
      <c r="AF148" s="32">
        <f t="shared" si="76"/>
        <v>0</v>
      </c>
      <c r="AG148" s="40" t="str">
        <f>IF(A148&gt;$D$6,"",SUM($AB$10:AE148)/($Y$10+Y148)*2/A148*12)</f>
        <v/>
      </c>
      <c r="AH148" s="40" t="str">
        <f>IF(A148&gt;$D$6,"",SUM($AF$10:AF148)/($Y$10+Y148)*2/A148*12)</f>
        <v/>
      </c>
      <c r="AI148" s="32">
        <f t="shared" si="77"/>
        <v>0</v>
      </c>
      <c r="AQ148" s="32">
        <f>SUM(AB$10:AB148)</f>
        <v>930419.62444850942</v>
      </c>
      <c r="AR148" s="32">
        <f>SUM(AC$10:AC148)</f>
        <v>-741728.78666842484</v>
      </c>
      <c r="AS148" s="32">
        <f>SUM(AD$10:AD148)</f>
        <v>13860.000000000002</v>
      </c>
      <c r="AT148" s="32">
        <f>SUM(AE$10:AE148)</f>
        <v>136083.75892605004</v>
      </c>
      <c r="AU148" s="32">
        <f>SUM(AF$10:AF148)</f>
        <v>-42000</v>
      </c>
      <c r="AW148" s="32">
        <f t="shared" si="67"/>
        <v>0</v>
      </c>
      <c r="AX148" s="32">
        <f t="shared" si="67"/>
        <v>0</v>
      </c>
      <c r="AY148" s="32">
        <f t="shared" si="62"/>
        <v>0</v>
      </c>
      <c r="AZ148" s="32">
        <f t="shared" si="62"/>
        <v>0</v>
      </c>
      <c r="BA148" s="32">
        <f t="shared" si="62"/>
        <v>42000</v>
      </c>
      <c r="BB148" s="32">
        <f t="shared" si="55"/>
        <v>0</v>
      </c>
      <c r="BC148" s="32"/>
    </row>
    <row r="149" spans="1:55" x14ac:dyDescent="0.25">
      <c r="A149" s="29">
        <v>139</v>
      </c>
      <c r="B149" s="32">
        <f t="shared" si="63"/>
        <v>0</v>
      </c>
      <c r="C149" s="32">
        <f t="shared" si="52"/>
        <v>0</v>
      </c>
      <c r="D149" s="32">
        <f t="shared" si="53"/>
        <v>0</v>
      </c>
      <c r="E149" s="32"/>
      <c r="F149" s="32">
        <f t="shared" si="64"/>
        <v>0</v>
      </c>
      <c r="G149" s="32"/>
      <c r="H149" s="32"/>
      <c r="I149" s="32"/>
      <c r="J149" s="32"/>
      <c r="K149" s="32"/>
      <c r="L149" s="32">
        <f t="shared" si="56"/>
        <v>0</v>
      </c>
      <c r="M149" s="32">
        <f t="shared" si="57"/>
        <v>0</v>
      </c>
      <c r="N149" s="80">
        <v>48427</v>
      </c>
      <c r="O149" s="39">
        <f t="shared" si="58"/>
        <v>0</v>
      </c>
      <c r="P149" s="39">
        <f t="shared" si="54"/>
        <v>0.03</v>
      </c>
      <c r="Q149" s="39">
        <f t="shared" si="65"/>
        <v>0</v>
      </c>
      <c r="R149" s="39">
        <f t="shared" si="68"/>
        <v>0</v>
      </c>
      <c r="S149" s="39">
        <f t="shared" si="74"/>
        <v>0</v>
      </c>
      <c r="T149" s="39">
        <f t="shared" si="72"/>
        <v>0</v>
      </c>
      <c r="U149" s="39">
        <f t="shared" si="75"/>
        <v>0.03</v>
      </c>
      <c r="V149" s="12"/>
      <c r="W149" s="32">
        <f t="shared" si="69"/>
        <v>0</v>
      </c>
      <c r="X149" s="32">
        <f t="shared" si="59"/>
        <v>42000</v>
      </c>
      <c r="Y149" s="32">
        <f t="shared" si="60"/>
        <v>42000</v>
      </c>
      <c r="Z149" s="32">
        <f t="shared" si="61"/>
        <v>42000</v>
      </c>
      <c r="AB149" s="32">
        <f t="shared" si="73"/>
        <v>0</v>
      </c>
      <c r="AC149" s="32">
        <f t="shared" si="66"/>
        <v>0</v>
      </c>
      <c r="AD149" s="32">
        <f t="shared" si="70"/>
        <v>0</v>
      </c>
      <c r="AE149" s="59">
        <f t="shared" si="71"/>
        <v>0</v>
      </c>
      <c r="AF149" s="32">
        <f t="shared" si="76"/>
        <v>0</v>
      </c>
      <c r="AG149" s="40" t="str">
        <f>IF(A149&gt;$D$6,"",SUM($AB$10:AE149)/($Y$10+Y149)*2/A149*12)</f>
        <v/>
      </c>
      <c r="AH149" s="40" t="str">
        <f>IF(A149&gt;$D$6,"",SUM($AF$10:AF149)/($Y$10+Y149)*2/A149*12)</f>
        <v/>
      </c>
      <c r="AI149" s="32">
        <f t="shared" si="77"/>
        <v>0</v>
      </c>
      <c r="AQ149" s="32">
        <f>SUM(AB$10:AB149)</f>
        <v>930419.62444850942</v>
      </c>
      <c r="AR149" s="32">
        <f>SUM(AC$10:AC149)</f>
        <v>-741728.78666842484</v>
      </c>
      <c r="AS149" s="32">
        <f>SUM(AD$10:AD149)</f>
        <v>13860.000000000002</v>
      </c>
      <c r="AT149" s="32">
        <f>SUM(AE$10:AE149)</f>
        <v>136083.75892605004</v>
      </c>
      <c r="AU149" s="32">
        <f>SUM(AF$10:AF149)</f>
        <v>-42000</v>
      </c>
      <c r="AW149" s="32">
        <f t="shared" si="67"/>
        <v>0</v>
      </c>
      <c r="AX149" s="32">
        <f t="shared" si="67"/>
        <v>0</v>
      </c>
      <c r="AY149" s="32">
        <f t="shared" si="62"/>
        <v>0</v>
      </c>
      <c r="AZ149" s="32">
        <f t="shared" si="62"/>
        <v>0</v>
      </c>
      <c r="BA149" s="32">
        <f t="shared" si="62"/>
        <v>42000</v>
      </c>
      <c r="BB149" s="32">
        <f t="shared" si="55"/>
        <v>0</v>
      </c>
      <c r="BC149" s="32"/>
    </row>
    <row r="150" spans="1:55" x14ac:dyDescent="0.25">
      <c r="A150" s="29">
        <v>140</v>
      </c>
      <c r="B150" s="32">
        <f t="shared" si="63"/>
        <v>0</v>
      </c>
      <c r="C150" s="32">
        <f t="shared" si="52"/>
        <v>0</v>
      </c>
      <c r="D150" s="32">
        <f t="shared" si="53"/>
        <v>0</v>
      </c>
      <c r="E150" s="32"/>
      <c r="F150" s="32">
        <f t="shared" si="64"/>
        <v>0</v>
      </c>
      <c r="G150" s="32"/>
      <c r="H150" s="32"/>
      <c r="I150" s="32"/>
      <c r="J150" s="32"/>
      <c r="K150" s="32"/>
      <c r="L150" s="32">
        <f t="shared" si="56"/>
        <v>0</v>
      </c>
      <c r="M150" s="32">
        <f t="shared" si="57"/>
        <v>0</v>
      </c>
      <c r="N150" s="80">
        <v>48458</v>
      </c>
      <c r="O150" s="39">
        <f t="shared" si="58"/>
        <v>0</v>
      </c>
      <c r="P150" s="39">
        <f t="shared" si="54"/>
        <v>0.03</v>
      </c>
      <c r="Q150" s="39">
        <f t="shared" si="65"/>
        <v>0</v>
      </c>
      <c r="R150" s="39">
        <f t="shared" si="68"/>
        <v>0</v>
      </c>
      <c r="S150" s="39">
        <f t="shared" si="74"/>
        <v>0</v>
      </c>
      <c r="T150" s="39">
        <f t="shared" si="72"/>
        <v>0</v>
      </c>
      <c r="U150" s="39">
        <f t="shared" si="75"/>
        <v>0.03</v>
      </c>
      <c r="V150" s="12"/>
      <c r="W150" s="32">
        <f t="shared" si="69"/>
        <v>0</v>
      </c>
      <c r="X150" s="32">
        <f t="shared" si="59"/>
        <v>42000</v>
      </c>
      <c r="Y150" s="32">
        <f t="shared" si="60"/>
        <v>42000</v>
      </c>
      <c r="Z150" s="32">
        <f t="shared" si="61"/>
        <v>42000</v>
      </c>
      <c r="AB150" s="32">
        <f t="shared" si="73"/>
        <v>0</v>
      </c>
      <c r="AC150" s="32">
        <f t="shared" si="66"/>
        <v>0</v>
      </c>
      <c r="AD150" s="32">
        <f t="shared" si="70"/>
        <v>0</v>
      </c>
      <c r="AE150" s="59">
        <f t="shared" si="71"/>
        <v>0</v>
      </c>
      <c r="AF150" s="32">
        <f t="shared" si="76"/>
        <v>0</v>
      </c>
      <c r="AG150" s="40" t="str">
        <f>IF(A150&gt;$D$6,"",SUM($AB$10:AE150)/($Y$10+Y150)*2/A150*12)</f>
        <v/>
      </c>
      <c r="AH150" s="40" t="str">
        <f>IF(A150&gt;$D$6,"",SUM($AF$10:AF150)/($Y$10+Y150)*2/A150*12)</f>
        <v/>
      </c>
      <c r="AI150" s="32">
        <f t="shared" si="77"/>
        <v>0</v>
      </c>
      <c r="AQ150" s="32">
        <f>SUM(AB$10:AB150)</f>
        <v>930419.62444850942</v>
      </c>
      <c r="AR150" s="32">
        <f>SUM(AC$10:AC150)</f>
        <v>-741728.78666842484</v>
      </c>
      <c r="AS150" s="32">
        <f>SUM(AD$10:AD150)</f>
        <v>13860.000000000002</v>
      </c>
      <c r="AT150" s="32">
        <f>SUM(AE$10:AE150)</f>
        <v>136083.75892605004</v>
      </c>
      <c r="AU150" s="32">
        <f>SUM(AF$10:AF150)</f>
        <v>-42000</v>
      </c>
      <c r="AW150" s="32">
        <f t="shared" si="67"/>
        <v>0</v>
      </c>
      <c r="AX150" s="32">
        <f t="shared" si="67"/>
        <v>0</v>
      </c>
      <c r="AY150" s="32">
        <f t="shared" si="62"/>
        <v>0</v>
      </c>
      <c r="AZ150" s="32">
        <f t="shared" si="62"/>
        <v>0</v>
      </c>
      <c r="BA150" s="32">
        <f t="shared" si="62"/>
        <v>42000</v>
      </c>
      <c r="BB150" s="32">
        <f t="shared" si="55"/>
        <v>0</v>
      </c>
      <c r="BC150" s="32"/>
    </row>
    <row r="151" spans="1:55" x14ac:dyDescent="0.25">
      <c r="A151" s="29">
        <v>141</v>
      </c>
      <c r="B151" s="32">
        <f t="shared" si="63"/>
        <v>0</v>
      </c>
      <c r="C151" s="32">
        <f t="shared" ref="C151:C214" si="78">MIN(B150,IF($D$4="Ануїтет",-PMT($G$2/12,$D$6-12,$B$22,0,0)-D151,$D$3/$D$6))</f>
        <v>0</v>
      </c>
      <c r="D151" s="32">
        <f t="shared" ref="D151:D214" si="79">B150*$G$2/12</f>
        <v>0</v>
      </c>
      <c r="E151" s="32"/>
      <c r="F151" s="32">
        <f t="shared" si="64"/>
        <v>0</v>
      </c>
      <c r="G151" s="32"/>
      <c r="H151" s="32"/>
      <c r="I151" s="32"/>
      <c r="J151" s="32"/>
      <c r="K151" s="32"/>
      <c r="L151" s="32">
        <f t="shared" si="56"/>
        <v>0</v>
      </c>
      <c r="M151" s="32">
        <f t="shared" si="57"/>
        <v>0</v>
      </c>
      <c r="N151" s="80">
        <v>48488</v>
      </c>
      <c r="O151" s="39">
        <f t="shared" si="58"/>
        <v>0</v>
      </c>
      <c r="P151" s="39">
        <f t="shared" si="54"/>
        <v>0.03</v>
      </c>
      <c r="Q151" s="39">
        <f t="shared" si="65"/>
        <v>0</v>
      </c>
      <c r="R151" s="39">
        <f t="shared" si="68"/>
        <v>0</v>
      </c>
      <c r="S151" s="39">
        <f t="shared" si="74"/>
        <v>0</v>
      </c>
      <c r="T151" s="39">
        <f t="shared" si="72"/>
        <v>0</v>
      </c>
      <c r="U151" s="39">
        <f t="shared" si="75"/>
        <v>0.03</v>
      </c>
      <c r="V151" s="12"/>
      <c r="W151" s="32">
        <f t="shared" si="69"/>
        <v>0</v>
      </c>
      <c r="X151" s="32">
        <f t="shared" si="59"/>
        <v>42000</v>
      </c>
      <c r="Y151" s="32">
        <f t="shared" si="60"/>
        <v>42000</v>
      </c>
      <c r="Z151" s="32">
        <f t="shared" si="61"/>
        <v>42000</v>
      </c>
      <c r="AB151" s="32">
        <f t="shared" si="73"/>
        <v>0</v>
      </c>
      <c r="AC151" s="32">
        <f t="shared" si="66"/>
        <v>0</v>
      </c>
      <c r="AD151" s="32">
        <f t="shared" si="70"/>
        <v>0</v>
      </c>
      <c r="AE151" s="59">
        <f t="shared" si="71"/>
        <v>0</v>
      </c>
      <c r="AF151" s="32">
        <f t="shared" si="76"/>
        <v>0</v>
      </c>
      <c r="AG151" s="40" t="str">
        <f>IF(A151&gt;$D$6,"",SUM($AB$10:AE151)/($Y$10+Y151)*2/A151*12)</f>
        <v/>
      </c>
      <c r="AH151" s="40" t="str">
        <f>IF(A151&gt;$D$6,"",SUM($AF$10:AF151)/($Y$10+Y151)*2/A151*12)</f>
        <v/>
      </c>
      <c r="AI151" s="32">
        <f t="shared" si="77"/>
        <v>0</v>
      </c>
      <c r="AQ151" s="32">
        <f>SUM(AB$10:AB151)</f>
        <v>930419.62444850942</v>
      </c>
      <c r="AR151" s="32">
        <f>SUM(AC$10:AC151)</f>
        <v>-741728.78666842484</v>
      </c>
      <c r="AS151" s="32">
        <f>SUM(AD$10:AD151)</f>
        <v>13860.000000000002</v>
      </c>
      <c r="AT151" s="32">
        <f>SUM(AE$10:AE151)</f>
        <v>136083.75892605004</v>
      </c>
      <c r="AU151" s="32">
        <f>SUM(AF$10:AF151)</f>
        <v>-42000</v>
      </c>
      <c r="AW151" s="32">
        <f t="shared" si="67"/>
        <v>0</v>
      </c>
      <c r="AX151" s="32">
        <f t="shared" si="67"/>
        <v>0</v>
      </c>
      <c r="AY151" s="32">
        <f t="shared" si="62"/>
        <v>0</v>
      </c>
      <c r="AZ151" s="32">
        <f t="shared" si="62"/>
        <v>0</v>
      </c>
      <c r="BA151" s="32">
        <f t="shared" si="62"/>
        <v>42000</v>
      </c>
      <c r="BB151" s="32">
        <f t="shared" si="55"/>
        <v>0</v>
      </c>
      <c r="BC151" s="32"/>
    </row>
    <row r="152" spans="1:55" x14ac:dyDescent="0.25">
      <c r="A152" s="29">
        <v>142</v>
      </c>
      <c r="B152" s="32">
        <f t="shared" si="63"/>
        <v>0</v>
      </c>
      <c r="C152" s="32">
        <f t="shared" si="78"/>
        <v>0</v>
      </c>
      <c r="D152" s="32">
        <f t="shared" si="79"/>
        <v>0</v>
      </c>
      <c r="E152" s="32"/>
      <c r="F152" s="32">
        <f t="shared" si="64"/>
        <v>0</v>
      </c>
      <c r="G152" s="32"/>
      <c r="H152" s="32"/>
      <c r="I152" s="32"/>
      <c r="J152" s="32"/>
      <c r="K152" s="32"/>
      <c r="L152" s="32">
        <f t="shared" si="56"/>
        <v>0</v>
      </c>
      <c r="M152" s="32">
        <f t="shared" si="57"/>
        <v>0</v>
      </c>
      <c r="N152" s="80">
        <v>48519</v>
      </c>
      <c r="O152" s="39">
        <f t="shared" si="58"/>
        <v>0</v>
      </c>
      <c r="P152" s="39">
        <f t="shared" si="54"/>
        <v>0.03</v>
      </c>
      <c r="Q152" s="39">
        <f t="shared" si="65"/>
        <v>0</v>
      </c>
      <c r="R152" s="39">
        <f t="shared" si="68"/>
        <v>0</v>
      </c>
      <c r="S152" s="39">
        <f t="shared" si="74"/>
        <v>0</v>
      </c>
      <c r="T152" s="39">
        <f t="shared" si="72"/>
        <v>0</v>
      </c>
      <c r="U152" s="39">
        <f t="shared" si="75"/>
        <v>0.03</v>
      </c>
      <c r="V152" s="12"/>
      <c r="W152" s="32">
        <f t="shared" si="69"/>
        <v>0</v>
      </c>
      <c r="X152" s="32">
        <f t="shared" si="59"/>
        <v>42000</v>
      </c>
      <c r="Y152" s="32">
        <f t="shared" si="60"/>
        <v>42000</v>
      </c>
      <c r="Z152" s="32">
        <f t="shared" si="61"/>
        <v>42000</v>
      </c>
      <c r="AB152" s="32">
        <f t="shared" si="73"/>
        <v>0</v>
      </c>
      <c r="AC152" s="32">
        <f t="shared" si="66"/>
        <v>0</v>
      </c>
      <c r="AD152" s="32">
        <f t="shared" si="70"/>
        <v>0</v>
      </c>
      <c r="AE152" s="59">
        <f t="shared" si="71"/>
        <v>0</v>
      </c>
      <c r="AF152" s="32">
        <f t="shared" si="76"/>
        <v>0</v>
      </c>
      <c r="AG152" s="40" t="str">
        <f>IF(A152&gt;$D$6,"",SUM($AB$10:AE152)/($Y$10+Y152)*2/A152*12)</f>
        <v/>
      </c>
      <c r="AH152" s="40" t="str">
        <f>IF(A152&gt;$D$6,"",SUM($AF$10:AF152)/($Y$10+Y152)*2/A152*12)</f>
        <v/>
      </c>
      <c r="AI152" s="32">
        <f t="shared" si="77"/>
        <v>0</v>
      </c>
      <c r="AQ152" s="32">
        <f>SUM(AB$10:AB152)</f>
        <v>930419.62444850942</v>
      </c>
      <c r="AR152" s="32">
        <f>SUM(AC$10:AC152)</f>
        <v>-741728.78666842484</v>
      </c>
      <c r="AS152" s="32">
        <f>SUM(AD$10:AD152)</f>
        <v>13860.000000000002</v>
      </c>
      <c r="AT152" s="32">
        <f>SUM(AE$10:AE152)</f>
        <v>136083.75892605004</v>
      </c>
      <c r="AU152" s="32">
        <f>SUM(AF$10:AF152)</f>
        <v>-42000</v>
      </c>
      <c r="AW152" s="32">
        <f t="shared" si="67"/>
        <v>0</v>
      </c>
      <c r="AX152" s="32">
        <f t="shared" si="67"/>
        <v>0</v>
      </c>
      <c r="AY152" s="32">
        <f t="shared" si="62"/>
        <v>0</v>
      </c>
      <c r="AZ152" s="32">
        <f t="shared" si="62"/>
        <v>0</v>
      </c>
      <c r="BA152" s="32">
        <f t="shared" si="62"/>
        <v>42000</v>
      </c>
      <c r="BB152" s="32">
        <f t="shared" si="55"/>
        <v>0</v>
      </c>
      <c r="BC152" s="32"/>
    </row>
    <row r="153" spans="1:55" x14ac:dyDescent="0.25">
      <c r="A153" s="29">
        <v>143</v>
      </c>
      <c r="B153" s="32">
        <f t="shared" si="63"/>
        <v>0</v>
      </c>
      <c r="C153" s="32">
        <f t="shared" si="78"/>
        <v>0</v>
      </c>
      <c r="D153" s="32">
        <f t="shared" si="79"/>
        <v>0</v>
      </c>
      <c r="E153" s="32"/>
      <c r="F153" s="32">
        <f t="shared" si="64"/>
        <v>0</v>
      </c>
      <c r="G153" s="32"/>
      <c r="H153" s="32"/>
      <c r="I153" s="32"/>
      <c r="J153" s="32"/>
      <c r="K153" s="32"/>
      <c r="L153" s="32">
        <f t="shared" si="56"/>
        <v>0</v>
      </c>
      <c r="M153" s="32">
        <f t="shared" si="57"/>
        <v>0</v>
      </c>
      <c r="N153" s="80">
        <v>48549</v>
      </c>
      <c r="O153" s="39">
        <f t="shared" si="58"/>
        <v>0</v>
      </c>
      <c r="P153" s="39">
        <f t="shared" si="54"/>
        <v>0.03</v>
      </c>
      <c r="Q153" s="39">
        <f t="shared" si="65"/>
        <v>0</v>
      </c>
      <c r="R153" s="39">
        <f t="shared" si="68"/>
        <v>0</v>
      </c>
      <c r="S153" s="39">
        <f t="shared" si="74"/>
        <v>0</v>
      </c>
      <c r="T153" s="39">
        <f t="shared" si="72"/>
        <v>0</v>
      </c>
      <c r="U153" s="39">
        <f t="shared" si="75"/>
        <v>0.03</v>
      </c>
      <c r="V153" s="12"/>
      <c r="W153" s="32">
        <f t="shared" si="69"/>
        <v>0</v>
      </c>
      <c r="X153" s="32">
        <f t="shared" si="59"/>
        <v>42000</v>
      </c>
      <c r="Y153" s="32">
        <f t="shared" si="60"/>
        <v>42000</v>
      </c>
      <c r="Z153" s="32">
        <f t="shared" si="61"/>
        <v>42000</v>
      </c>
      <c r="AB153" s="32">
        <f t="shared" si="73"/>
        <v>0</v>
      </c>
      <c r="AC153" s="32">
        <f t="shared" si="66"/>
        <v>0</v>
      </c>
      <c r="AD153" s="32">
        <f t="shared" si="70"/>
        <v>0</v>
      </c>
      <c r="AE153" s="59">
        <f t="shared" si="71"/>
        <v>0</v>
      </c>
      <c r="AF153" s="32">
        <f t="shared" si="76"/>
        <v>0</v>
      </c>
      <c r="AG153" s="40" t="str">
        <f>IF(A153&gt;$D$6,"",SUM($AB$10:AE153)/($Y$10+Y153)*2/A153*12)</f>
        <v/>
      </c>
      <c r="AH153" s="40" t="str">
        <f>IF(A153&gt;$D$6,"",SUM($AF$10:AF153)/($Y$10+Y153)*2/A153*12)</f>
        <v/>
      </c>
      <c r="AI153" s="32">
        <f t="shared" si="77"/>
        <v>0</v>
      </c>
      <c r="AQ153" s="32">
        <f>SUM(AB$10:AB153)</f>
        <v>930419.62444850942</v>
      </c>
      <c r="AR153" s="32">
        <f>SUM(AC$10:AC153)</f>
        <v>-741728.78666842484</v>
      </c>
      <c r="AS153" s="32">
        <f>SUM(AD$10:AD153)</f>
        <v>13860.000000000002</v>
      </c>
      <c r="AT153" s="32">
        <f>SUM(AE$10:AE153)</f>
        <v>136083.75892605004</v>
      </c>
      <c r="AU153" s="32">
        <f>SUM(AF$10:AF153)</f>
        <v>-42000</v>
      </c>
      <c r="AW153" s="32">
        <f t="shared" si="67"/>
        <v>0</v>
      </c>
      <c r="AX153" s="32">
        <f t="shared" si="67"/>
        <v>0</v>
      </c>
      <c r="AY153" s="32">
        <f t="shared" si="62"/>
        <v>0</v>
      </c>
      <c r="AZ153" s="32">
        <f t="shared" si="62"/>
        <v>0</v>
      </c>
      <c r="BA153" s="32">
        <f t="shared" si="62"/>
        <v>42000</v>
      </c>
      <c r="BB153" s="32">
        <f t="shared" si="55"/>
        <v>0</v>
      </c>
      <c r="BC153" s="32"/>
    </row>
    <row r="154" spans="1:55" x14ac:dyDescent="0.25">
      <c r="A154" s="29">
        <v>144</v>
      </c>
      <c r="B154" s="32">
        <f t="shared" si="63"/>
        <v>0</v>
      </c>
      <c r="C154" s="32">
        <f t="shared" si="78"/>
        <v>0</v>
      </c>
      <c r="D154" s="32">
        <f t="shared" si="79"/>
        <v>0</v>
      </c>
      <c r="E154" s="32"/>
      <c r="F154" s="32">
        <f t="shared" si="64"/>
        <v>0</v>
      </c>
      <c r="G154" s="67">
        <f>IF(B154&gt;0,B154*$J$1,0)</f>
        <v>0</v>
      </c>
      <c r="H154" s="32"/>
      <c r="I154" s="32"/>
      <c r="J154" s="32"/>
      <c r="K154" s="32"/>
      <c r="L154" s="32">
        <f t="shared" si="56"/>
        <v>0</v>
      </c>
      <c r="M154" s="32">
        <f t="shared" si="57"/>
        <v>0</v>
      </c>
      <c r="N154" s="80">
        <v>48580</v>
      </c>
      <c r="O154" s="39">
        <f t="shared" si="58"/>
        <v>0</v>
      </c>
      <c r="P154" s="39">
        <f t="shared" si="54"/>
        <v>0.03</v>
      </c>
      <c r="Q154" s="39">
        <f t="shared" si="65"/>
        <v>0</v>
      </c>
      <c r="R154" s="39">
        <f t="shared" si="68"/>
        <v>0</v>
      </c>
      <c r="S154" s="39">
        <f t="shared" si="74"/>
        <v>0</v>
      </c>
      <c r="T154" s="39">
        <f t="shared" si="72"/>
        <v>0</v>
      </c>
      <c r="U154" s="39">
        <f t="shared" si="75"/>
        <v>0.03</v>
      </c>
      <c r="V154" s="12"/>
      <c r="W154" s="32">
        <f t="shared" si="69"/>
        <v>0</v>
      </c>
      <c r="X154" s="32">
        <f t="shared" si="59"/>
        <v>42000</v>
      </c>
      <c r="Y154" s="32">
        <f t="shared" si="60"/>
        <v>42000</v>
      </c>
      <c r="Z154" s="32">
        <f t="shared" si="61"/>
        <v>42000</v>
      </c>
      <c r="AB154" s="32">
        <f t="shared" si="73"/>
        <v>0</v>
      </c>
      <c r="AC154" s="32">
        <f t="shared" si="66"/>
        <v>0</v>
      </c>
      <c r="AD154" s="32">
        <f t="shared" si="70"/>
        <v>0</v>
      </c>
      <c r="AE154" s="59">
        <f t="shared" si="71"/>
        <v>0</v>
      </c>
      <c r="AF154" s="32">
        <f t="shared" si="76"/>
        <v>0</v>
      </c>
      <c r="AG154" s="40" t="str">
        <f>IF(A154&gt;$D$6,"",SUM($AB$10:AE154)/($Y$10+Y154)*2/A154*12)</f>
        <v/>
      </c>
      <c r="AH154" s="40" t="str">
        <f>IF(A154&gt;$D$6,"",SUM($AF$10:AF154)/($Y$10+Y154)*2/A154*12)</f>
        <v/>
      </c>
      <c r="AI154" s="32">
        <f t="shared" si="77"/>
        <v>0</v>
      </c>
      <c r="AQ154" s="32">
        <f>SUM(AB$10:AB154)</f>
        <v>930419.62444850942</v>
      </c>
      <c r="AR154" s="32">
        <f>SUM(AC$10:AC154)</f>
        <v>-741728.78666842484</v>
      </c>
      <c r="AS154" s="32">
        <f>SUM(AD$10:AD154)</f>
        <v>13860.000000000002</v>
      </c>
      <c r="AT154" s="32">
        <f>SUM(AE$10:AE154)</f>
        <v>136083.75892605004</v>
      </c>
      <c r="AU154" s="32">
        <f>SUM(AF$10:AF154)</f>
        <v>-42000</v>
      </c>
      <c r="AW154" s="32">
        <f t="shared" si="67"/>
        <v>0</v>
      </c>
      <c r="AX154" s="32">
        <f t="shared" si="67"/>
        <v>0</v>
      </c>
      <c r="AY154" s="32">
        <f t="shared" si="62"/>
        <v>0</v>
      </c>
      <c r="AZ154" s="32">
        <f t="shared" si="62"/>
        <v>0</v>
      </c>
      <c r="BA154" s="32">
        <f t="shared" si="62"/>
        <v>42000</v>
      </c>
      <c r="BB154" s="32">
        <f t="shared" si="55"/>
        <v>0</v>
      </c>
      <c r="BC154" s="32"/>
    </row>
    <row r="155" spans="1:55" x14ac:dyDescent="0.25">
      <c r="A155" s="29">
        <v>145</v>
      </c>
      <c r="B155" s="32">
        <f t="shared" si="63"/>
        <v>0</v>
      </c>
      <c r="C155" s="32">
        <f t="shared" si="78"/>
        <v>0</v>
      </c>
      <c r="D155" s="32">
        <f t="shared" si="79"/>
        <v>0</v>
      </c>
      <c r="E155" s="32"/>
      <c r="F155" s="32">
        <f t="shared" si="64"/>
        <v>0</v>
      </c>
      <c r="G155" s="32"/>
      <c r="H155" s="32"/>
      <c r="I155" s="32"/>
      <c r="J155" s="32"/>
      <c r="K155" s="32"/>
      <c r="L155" s="32">
        <f t="shared" si="56"/>
        <v>0</v>
      </c>
      <c r="M155" s="32">
        <f t="shared" si="57"/>
        <v>0</v>
      </c>
      <c r="N155" s="80">
        <v>48611</v>
      </c>
      <c r="O155" s="39">
        <f t="shared" si="58"/>
        <v>0</v>
      </c>
      <c r="P155" s="39">
        <f t="shared" si="54"/>
        <v>0.03</v>
      </c>
      <c r="Q155" s="39">
        <f t="shared" si="65"/>
        <v>0</v>
      </c>
      <c r="R155" s="39">
        <f t="shared" si="68"/>
        <v>0</v>
      </c>
      <c r="S155" s="39">
        <f t="shared" si="74"/>
        <v>0</v>
      </c>
      <c r="T155" s="39">
        <f t="shared" si="72"/>
        <v>0</v>
      </c>
      <c r="U155" s="39">
        <f t="shared" si="75"/>
        <v>0.03</v>
      </c>
      <c r="V155" s="12"/>
      <c r="W155" s="32">
        <f t="shared" si="69"/>
        <v>0</v>
      </c>
      <c r="X155" s="32">
        <f t="shared" si="59"/>
        <v>42000</v>
      </c>
      <c r="Y155" s="32">
        <f t="shared" si="60"/>
        <v>42000</v>
      </c>
      <c r="Z155" s="32">
        <f t="shared" si="61"/>
        <v>42000</v>
      </c>
      <c r="AB155" s="32">
        <f t="shared" si="73"/>
        <v>0</v>
      </c>
      <c r="AC155" s="32">
        <f t="shared" si="66"/>
        <v>0</v>
      </c>
      <c r="AD155" s="32">
        <f t="shared" si="70"/>
        <v>0</v>
      </c>
      <c r="AE155" s="59">
        <f t="shared" si="71"/>
        <v>0</v>
      </c>
      <c r="AF155" s="32">
        <f t="shared" si="76"/>
        <v>0</v>
      </c>
      <c r="AG155" s="40" t="str">
        <f>IF(A155&gt;$D$6,"",SUM($AB$10:AE155)/($Y$10+Y155)*2/A155*12)</f>
        <v/>
      </c>
      <c r="AH155" s="40" t="str">
        <f>IF(A155&gt;$D$6,"",SUM($AF$10:AF155)/($Y$10+Y155)*2/A155*12)</f>
        <v/>
      </c>
      <c r="AI155" s="32">
        <f t="shared" si="77"/>
        <v>0</v>
      </c>
      <c r="AQ155" s="32">
        <f>SUM(AB$10:AB155)</f>
        <v>930419.62444850942</v>
      </c>
      <c r="AR155" s="32">
        <f>SUM(AC$10:AC155)</f>
        <v>-741728.78666842484</v>
      </c>
      <c r="AS155" s="32">
        <f>SUM(AD$10:AD155)</f>
        <v>13860.000000000002</v>
      </c>
      <c r="AT155" s="32">
        <f>SUM(AE$10:AE155)</f>
        <v>136083.75892605004</v>
      </c>
      <c r="AU155" s="32">
        <f>SUM(AF$10:AF155)</f>
        <v>-42000</v>
      </c>
      <c r="AW155" s="32">
        <f t="shared" si="67"/>
        <v>0</v>
      </c>
      <c r="AX155" s="32">
        <f t="shared" si="67"/>
        <v>0</v>
      </c>
      <c r="AY155" s="32">
        <f t="shared" si="62"/>
        <v>0</v>
      </c>
      <c r="AZ155" s="32">
        <f t="shared" si="62"/>
        <v>0</v>
      </c>
      <c r="BA155" s="32">
        <f t="shared" si="62"/>
        <v>42000</v>
      </c>
      <c r="BB155" s="32">
        <f t="shared" si="55"/>
        <v>0</v>
      </c>
      <c r="BC155" s="32"/>
    </row>
    <row r="156" spans="1:55" x14ac:dyDescent="0.25">
      <c r="A156" s="29">
        <v>146</v>
      </c>
      <c r="B156" s="32">
        <f t="shared" si="63"/>
        <v>0</v>
      </c>
      <c r="C156" s="32">
        <f t="shared" si="78"/>
        <v>0</v>
      </c>
      <c r="D156" s="32">
        <f t="shared" si="79"/>
        <v>0</v>
      </c>
      <c r="E156" s="32"/>
      <c r="F156" s="32">
        <f t="shared" si="64"/>
        <v>0</v>
      </c>
      <c r="G156" s="32"/>
      <c r="H156" s="32"/>
      <c r="I156" s="32"/>
      <c r="J156" s="32"/>
      <c r="K156" s="32"/>
      <c r="L156" s="32">
        <f t="shared" si="56"/>
        <v>0</v>
      </c>
      <c r="M156" s="32">
        <f t="shared" si="57"/>
        <v>0</v>
      </c>
      <c r="N156" s="80">
        <v>48639</v>
      </c>
      <c r="O156" s="39">
        <f t="shared" si="58"/>
        <v>0</v>
      </c>
      <c r="P156" s="39">
        <f t="shared" si="54"/>
        <v>0.03</v>
      </c>
      <c r="Q156" s="39">
        <f t="shared" si="65"/>
        <v>0</v>
      </c>
      <c r="R156" s="39">
        <f t="shared" si="68"/>
        <v>0</v>
      </c>
      <c r="S156" s="39">
        <f t="shared" si="74"/>
        <v>0</v>
      </c>
      <c r="T156" s="39">
        <f t="shared" si="72"/>
        <v>0</v>
      </c>
      <c r="U156" s="39">
        <f t="shared" si="75"/>
        <v>0.03</v>
      </c>
      <c r="V156" s="12"/>
      <c r="W156" s="32">
        <f t="shared" si="69"/>
        <v>0</v>
      </c>
      <c r="X156" s="32">
        <f t="shared" si="59"/>
        <v>42000</v>
      </c>
      <c r="Y156" s="32">
        <f t="shared" si="60"/>
        <v>42000</v>
      </c>
      <c r="Z156" s="32">
        <f t="shared" si="61"/>
        <v>42000</v>
      </c>
      <c r="AB156" s="32">
        <f t="shared" si="73"/>
        <v>0</v>
      </c>
      <c r="AC156" s="32">
        <f t="shared" si="66"/>
        <v>0</v>
      </c>
      <c r="AD156" s="32">
        <f t="shared" si="70"/>
        <v>0</v>
      </c>
      <c r="AE156" s="59">
        <f t="shared" si="71"/>
        <v>0</v>
      </c>
      <c r="AF156" s="32">
        <f t="shared" si="76"/>
        <v>0</v>
      </c>
      <c r="AG156" s="40" t="str">
        <f>IF(A156&gt;$D$6,"",SUM($AB$10:AE156)/($Y$10+Y156)*2/A156*12)</f>
        <v/>
      </c>
      <c r="AH156" s="40" t="str">
        <f>IF(A156&gt;$D$6,"",SUM($AF$10:AF156)/($Y$10+Y156)*2/A156*12)</f>
        <v/>
      </c>
      <c r="AI156" s="32">
        <f t="shared" si="77"/>
        <v>0</v>
      </c>
      <c r="AQ156" s="32">
        <f>SUM(AB$10:AB156)</f>
        <v>930419.62444850942</v>
      </c>
      <c r="AR156" s="32">
        <f>SUM(AC$10:AC156)</f>
        <v>-741728.78666842484</v>
      </c>
      <c r="AS156" s="32">
        <f>SUM(AD$10:AD156)</f>
        <v>13860.000000000002</v>
      </c>
      <c r="AT156" s="32">
        <f>SUM(AE$10:AE156)</f>
        <v>136083.75892605004</v>
      </c>
      <c r="AU156" s="32">
        <f>SUM(AF$10:AF156)</f>
        <v>-42000</v>
      </c>
      <c r="AW156" s="32">
        <f t="shared" si="67"/>
        <v>0</v>
      </c>
      <c r="AX156" s="32">
        <f t="shared" si="67"/>
        <v>0</v>
      </c>
      <c r="AY156" s="32">
        <f t="shared" si="62"/>
        <v>0</v>
      </c>
      <c r="AZ156" s="32">
        <f t="shared" si="62"/>
        <v>0</v>
      </c>
      <c r="BA156" s="32">
        <f t="shared" si="62"/>
        <v>42000</v>
      </c>
      <c r="BB156" s="32">
        <f t="shared" si="55"/>
        <v>0</v>
      </c>
      <c r="BC156" s="32"/>
    </row>
    <row r="157" spans="1:55" x14ac:dyDescent="0.25">
      <c r="A157" s="29">
        <v>147</v>
      </c>
      <c r="B157" s="32">
        <f t="shared" si="63"/>
        <v>0</v>
      </c>
      <c r="C157" s="32">
        <f t="shared" si="78"/>
        <v>0</v>
      </c>
      <c r="D157" s="32">
        <f t="shared" si="79"/>
        <v>0</v>
      </c>
      <c r="E157" s="32"/>
      <c r="F157" s="32">
        <f t="shared" si="64"/>
        <v>0</v>
      </c>
      <c r="G157" s="32"/>
      <c r="H157" s="32"/>
      <c r="I157" s="32"/>
      <c r="J157" s="32"/>
      <c r="K157" s="32"/>
      <c r="L157" s="32">
        <f t="shared" si="56"/>
        <v>0</v>
      </c>
      <c r="M157" s="32">
        <f t="shared" si="57"/>
        <v>0</v>
      </c>
      <c r="N157" s="80">
        <v>48670</v>
      </c>
      <c r="O157" s="39">
        <f t="shared" si="58"/>
        <v>0</v>
      </c>
      <c r="P157" s="39">
        <f t="shared" si="54"/>
        <v>0.03</v>
      </c>
      <c r="Q157" s="39">
        <f t="shared" si="65"/>
        <v>0</v>
      </c>
      <c r="R157" s="39">
        <f t="shared" si="68"/>
        <v>0</v>
      </c>
      <c r="S157" s="39">
        <f t="shared" si="74"/>
        <v>0</v>
      </c>
      <c r="T157" s="39">
        <f t="shared" si="72"/>
        <v>0</v>
      </c>
      <c r="U157" s="39">
        <f t="shared" si="75"/>
        <v>0.03</v>
      </c>
      <c r="V157" s="12"/>
      <c r="W157" s="32">
        <f t="shared" si="69"/>
        <v>0</v>
      </c>
      <c r="X157" s="32">
        <f t="shared" si="59"/>
        <v>42000</v>
      </c>
      <c r="Y157" s="32">
        <f t="shared" si="60"/>
        <v>42000</v>
      </c>
      <c r="Z157" s="32">
        <f t="shared" si="61"/>
        <v>42000</v>
      </c>
      <c r="AB157" s="32">
        <f t="shared" si="73"/>
        <v>0</v>
      </c>
      <c r="AC157" s="32">
        <f t="shared" si="66"/>
        <v>0</v>
      </c>
      <c r="AD157" s="32">
        <f t="shared" si="70"/>
        <v>0</v>
      </c>
      <c r="AE157" s="59">
        <f t="shared" si="71"/>
        <v>0</v>
      </c>
      <c r="AF157" s="32">
        <f t="shared" si="76"/>
        <v>0</v>
      </c>
      <c r="AG157" s="40" t="str">
        <f>IF(A157&gt;$D$6,"",SUM($AB$10:AE157)/($Y$10+Y157)*2/A157*12)</f>
        <v/>
      </c>
      <c r="AH157" s="40" t="str">
        <f>IF(A157&gt;$D$6,"",SUM($AF$10:AF157)/($Y$10+Y157)*2/A157*12)</f>
        <v/>
      </c>
      <c r="AI157" s="32">
        <f t="shared" si="77"/>
        <v>0</v>
      </c>
      <c r="AQ157" s="32">
        <f>SUM(AB$10:AB157)</f>
        <v>930419.62444850942</v>
      </c>
      <c r="AR157" s="32">
        <f>SUM(AC$10:AC157)</f>
        <v>-741728.78666842484</v>
      </c>
      <c r="AS157" s="32">
        <f>SUM(AD$10:AD157)</f>
        <v>13860.000000000002</v>
      </c>
      <c r="AT157" s="32">
        <f>SUM(AE$10:AE157)</f>
        <v>136083.75892605004</v>
      </c>
      <c r="AU157" s="32">
        <f>SUM(AF$10:AF157)</f>
        <v>-42000</v>
      </c>
      <c r="AW157" s="32">
        <f t="shared" si="67"/>
        <v>0</v>
      </c>
      <c r="AX157" s="32">
        <f t="shared" si="67"/>
        <v>0</v>
      </c>
      <c r="AY157" s="32">
        <f t="shared" si="62"/>
        <v>0</v>
      </c>
      <c r="AZ157" s="32">
        <f t="shared" si="62"/>
        <v>0</v>
      </c>
      <c r="BA157" s="32">
        <f t="shared" si="62"/>
        <v>42000</v>
      </c>
      <c r="BB157" s="32">
        <f t="shared" si="55"/>
        <v>0</v>
      </c>
      <c r="BC157" s="32"/>
    </row>
    <row r="158" spans="1:55" x14ac:dyDescent="0.25">
      <c r="A158" s="29">
        <v>148</v>
      </c>
      <c r="B158" s="32">
        <f t="shared" si="63"/>
        <v>0</v>
      </c>
      <c r="C158" s="32">
        <f t="shared" si="78"/>
        <v>0</v>
      </c>
      <c r="D158" s="32">
        <f t="shared" si="79"/>
        <v>0</v>
      </c>
      <c r="E158" s="32"/>
      <c r="F158" s="32">
        <f t="shared" si="64"/>
        <v>0</v>
      </c>
      <c r="G158" s="32"/>
      <c r="H158" s="32"/>
      <c r="I158" s="32"/>
      <c r="J158" s="32"/>
      <c r="K158" s="32"/>
      <c r="L158" s="32">
        <f t="shared" si="56"/>
        <v>0</v>
      </c>
      <c r="M158" s="32">
        <f t="shared" si="57"/>
        <v>0</v>
      </c>
      <c r="N158" s="80">
        <v>48700</v>
      </c>
      <c r="O158" s="39">
        <f t="shared" si="58"/>
        <v>0</v>
      </c>
      <c r="P158" s="39">
        <f t="shared" si="54"/>
        <v>0.03</v>
      </c>
      <c r="Q158" s="39">
        <f t="shared" si="65"/>
        <v>0</v>
      </c>
      <c r="R158" s="39">
        <f t="shared" si="68"/>
        <v>0</v>
      </c>
      <c r="S158" s="39">
        <f t="shared" si="74"/>
        <v>0</v>
      </c>
      <c r="T158" s="39">
        <f t="shared" si="72"/>
        <v>0</v>
      </c>
      <c r="U158" s="39">
        <f t="shared" si="75"/>
        <v>0.03</v>
      </c>
      <c r="V158" s="12"/>
      <c r="W158" s="32">
        <f t="shared" si="69"/>
        <v>0</v>
      </c>
      <c r="X158" s="32">
        <f t="shared" si="59"/>
        <v>42000</v>
      </c>
      <c r="Y158" s="32">
        <f t="shared" si="60"/>
        <v>42000</v>
      </c>
      <c r="Z158" s="32">
        <f t="shared" si="61"/>
        <v>42000</v>
      </c>
      <c r="AB158" s="32">
        <f t="shared" si="73"/>
        <v>0</v>
      </c>
      <c r="AC158" s="32">
        <f t="shared" si="66"/>
        <v>0</v>
      </c>
      <c r="AD158" s="32">
        <f t="shared" si="70"/>
        <v>0</v>
      </c>
      <c r="AE158" s="59">
        <f t="shared" si="71"/>
        <v>0</v>
      </c>
      <c r="AF158" s="32">
        <f t="shared" si="76"/>
        <v>0</v>
      </c>
      <c r="AG158" s="40" t="str">
        <f>IF(A158&gt;$D$6,"",SUM($AB$10:AE158)/($Y$10+Y158)*2/A158*12)</f>
        <v/>
      </c>
      <c r="AH158" s="40" t="str">
        <f>IF(A158&gt;$D$6,"",SUM($AF$10:AF158)/($Y$10+Y158)*2/A158*12)</f>
        <v/>
      </c>
      <c r="AI158" s="32">
        <f t="shared" si="77"/>
        <v>0</v>
      </c>
      <c r="AQ158" s="32">
        <f>SUM(AB$10:AB158)</f>
        <v>930419.62444850942</v>
      </c>
      <c r="AR158" s="32">
        <f>SUM(AC$10:AC158)</f>
        <v>-741728.78666842484</v>
      </c>
      <c r="AS158" s="32">
        <f>SUM(AD$10:AD158)</f>
        <v>13860.000000000002</v>
      </c>
      <c r="AT158" s="32">
        <f>SUM(AE$10:AE158)</f>
        <v>136083.75892605004</v>
      </c>
      <c r="AU158" s="32">
        <f>SUM(AF$10:AF158)</f>
        <v>-42000</v>
      </c>
      <c r="AW158" s="32">
        <f t="shared" si="67"/>
        <v>0</v>
      </c>
      <c r="AX158" s="32">
        <f t="shared" si="67"/>
        <v>0</v>
      </c>
      <c r="AY158" s="32">
        <f t="shared" si="62"/>
        <v>0</v>
      </c>
      <c r="AZ158" s="32">
        <f t="shared" si="62"/>
        <v>0</v>
      </c>
      <c r="BA158" s="32">
        <f t="shared" si="62"/>
        <v>42000</v>
      </c>
      <c r="BB158" s="32">
        <f t="shared" si="55"/>
        <v>0</v>
      </c>
      <c r="BC158" s="32"/>
    </row>
    <row r="159" spans="1:55" x14ac:dyDescent="0.25">
      <c r="A159" s="29">
        <v>149</v>
      </c>
      <c r="B159" s="32">
        <f t="shared" si="63"/>
        <v>0</v>
      </c>
      <c r="C159" s="32">
        <f t="shared" si="78"/>
        <v>0</v>
      </c>
      <c r="D159" s="32">
        <f t="shared" si="79"/>
        <v>0</v>
      </c>
      <c r="E159" s="32"/>
      <c r="F159" s="32">
        <f t="shared" si="64"/>
        <v>0</v>
      </c>
      <c r="G159" s="32"/>
      <c r="H159" s="32"/>
      <c r="I159" s="32"/>
      <c r="J159" s="32"/>
      <c r="K159" s="32"/>
      <c r="L159" s="32">
        <f t="shared" si="56"/>
        <v>0</v>
      </c>
      <c r="M159" s="32">
        <f t="shared" si="57"/>
        <v>0</v>
      </c>
      <c r="N159" s="80">
        <v>48731</v>
      </c>
      <c r="O159" s="39">
        <f t="shared" si="58"/>
        <v>0</v>
      </c>
      <c r="P159" s="39">
        <f t="shared" si="54"/>
        <v>0.03</v>
      </c>
      <c r="Q159" s="39">
        <f t="shared" si="65"/>
        <v>0</v>
      </c>
      <c r="R159" s="39">
        <f t="shared" si="68"/>
        <v>0</v>
      </c>
      <c r="S159" s="39">
        <f t="shared" si="74"/>
        <v>0</v>
      </c>
      <c r="T159" s="39">
        <f t="shared" si="72"/>
        <v>0</v>
      </c>
      <c r="U159" s="39">
        <f t="shared" si="75"/>
        <v>0.03</v>
      </c>
      <c r="V159" s="12"/>
      <c r="W159" s="32">
        <f t="shared" si="69"/>
        <v>0</v>
      </c>
      <c r="X159" s="32">
        <f t="shared" si="59"/>
        <v>42000</v>
      </c>
      <c r="Y159" s="32">
        <f t="shared" si="60"/>
        <v>42000</v>
      </c>
      <c r="Z159" s="32">
        <f t="shared" si="61"/>
        <v>42000</v>
      </c>
      <c r="AB159" s="32">
        <f t="shared" si="73"/>
        <v>0</v>
      </c>
      <c r="AC159" s="32">
        <f t="shared" si="66"/>
        <v>0</v>
      </c>
      <c r="AD159" s="32">
        <f t="shared" si="70"/>
        <v>0</v>
      </c>
      <c r="AE159" s="59">
        <f t="shared" si="71"/>
        <v>0</v>
      </c>
      <c r="AF159" s="32">
        <f t="shared" si="76"/>
        <v>0</v>
      </c>
      <c r="AG159" s="40" t="str">
        <f>IF(A159&gt;$D$6,"",SUM($AB$10:AE159)/($Y$10+Y159)*2/A159*12)</f>
        <v/>
      </c>
      <c r="AH159" s="40" t="str">
        <f>IF(A159&gt;$D$6,"",SUM($AF$10:AF159)/($Y$10+Y159)*2/A159*12)</f>
        <v/>
      </c>
      <c r="AI159" s="32">
        <f t="shared" si="77"/>
        <v>0</v>
      </c>
      <c r="AQ159" s="32">
        <f>SUM(AB$10:AB159)</f>
        <v>930419.62444850942</v>
      </c>
      <c r="AR159" s="32">
        <f>SUM(AC$10:AC159)</f>
        <v>-741728.78666842484</v>
      </c>
      <c r="AS159" s="32">
        <f>SUM(AD$10:AD159)</f>
        <v>13860.000000000002</v>
      </c>
      <c r="AT159" s="32">
        <f>SUM(AE$10:AE159)</f>
        <v>136083.75892605004</v>
      </c>
      <c r="AU159" s="32">
        <f>SUM(AF$10:AF159)</f>
        <v>-42000</v>
      </c>
      <c r="AW159" s="32">
        <f t="shared" si="67"/>
        <v>0</v>
      </c>
      <c r="AX159" s="32">
        <f t="shared" si="67"/>
        <v>0</v>
      </c>
      <c r="AY159" s="32">
        <f t="shared" si="62"/>
        <v>0</v>
      </c>
      <c r="AZ159" s="32">
        <f t="shared" si="62"/>
        <v>0</v>
      </c>
      <c r="BA159" s="32">
        <f t="shared" si="62"/>
        <v>42000</v>
      </c>
      <c r="BB159" s="32">
        <f t="shared" si="55"/>
        <v>0</v>
      </c>
      <c r="BC159" s="32"/>
    </row>
    <row r="160" spans="1:55" x14ac:dyDescent="0.25">
      <c r="A160" s="29">
        <v>150</v>
      </c>
      <c r="B160" s="32">
        <f t="shared" si="63"/>
        <v>0</v>
      </c>
      <c r="C160" s="32">
        <f t="shared" si="78"/>
        <v>0</v>
      </c>
      <c r="D160" s="32">
        <f t="shared" si="79"/>
        <v>0</v>
      </c>
      <c r="E160" s="32"/>
      <c r="F160" s="32">
        <f t="shared" si="64"/>
        <v>0</v>
      </c>
      <c r="G160" s="45"/>
      <c r="H160" s="32"/>
      <c r="I160" s="32"/>
      <c r="J160" s="32"/>
      <c r="K160" s="32"/>
      <c r="L160" s="32">
        <f t="shared" si="56"/>
        <v>0</v>
      </c>
      <c r="M160" s="32">
        <f t="shared" si="57"/>
        <v>0</v>
      </c>
      <c r="N160" s="80">
        <v>48761</v>
      </c>
      <c r="O160" s="39">
        <f t="shared" si="58"/>
        <v>0</v>
      </c>
      <c r="P160" s="39">
        <f t="shared" si="54"/>
        <v>0.03</v>
      </c>
      <c r="Q160" s="39">
        <f t="shared" si="65"/>
        <v>0</v>
      </c>
      <c r="R160" s="39">
        <f t="shared" si="68"/>
        <v>0</v>
      </c>
      <c r="S160" s="39">
        <f t="shared" si="74"/>
        <v>0</v>
      </c>
      <c r="T160" s="39">
        <f t="shared" si="72"/>
        <v>0</v>
      </c>
      <c r="U160" s="39">
        <f t="shared" si="75"/>
        <v>0.03</v>
      </c>
      <c r="V160" s="12"/>
      <c r="W160" s="32">
        <f t="shared" si="69"/>
        <v>0</v>
      </c>
      <c r="X160" s="32">
        <f t="shared" si="59"/>
        <v>42000</v>
      </c>
      <c r="Y160" s="32">
        <f t="shared" si="60"/>
        <v>42000</v>
      </c>
      <c r="Z160" s="32">
        <f t="shared" si="61"/>
        <v>42000</v>
      </c>
      <c r="AB160" s="32">
        <f t="shared" si="73"/>
        <v>0</v>
      </c>
      <c r="AC160" s="32">
        <f t="shared" si="66"/>
        <v>0</v>
      </c>
      <c r="AD160" s="32">
        <f t="shared" si="70"/>
        <v>0</v>
      </c>
      <c r="AE160" s="59">
        <f t="shared" si="71"/>
        <v>0</v>
      </c>
      <c r="AF160" s="32">
        <f t="shared" si="76"/>
        <v>0</v>
      </c>
      <c r="AG160" s="40" t="str">
        <f>IF(A160&gt;$D$6,"",SUM($AB$10:AE160)/($Y$10+Y160)*2/A160*12)</f>
        <v/>
      </c>
      <c r="AH160" s="40" t="str">
        <f>IF(A160&gt;$D$6,"",SUM($AF$10:AF160)/($Y$10+Y160)*2/A160*12)</f>
        <v/>
      </c>
      <c r="AI160" s="32">
        <f t="shared" si="77"/>
        <v>0</v>
      </c>
      <c r="AQ160" s="32">
        <f>SUM(AB$10:AB160)</f>
        <v>930419.62444850942</v>
      </c>
      <c r="AR160" s="32">
        <f>SUM(AC$10:AC160)</f>
        <v>-741728.78666842484</v>
      </c>
      <c r="AS160" s="32">
        <f>SUM(AD$10:AD160)</f>
        <v>13860.000000000002</v>
      </c>
      <c r="AT160" s="32">
        <f>SUM(AE$10:AE160)</f>
        <v>136083.75892605004</v>
      </c>
      <c r="AU160" s="32">
        <f>SUM(AF$10:AF160)</f>
        <v>-42000</v>
      </c>
      <c r="AW160" s="32">
        <f t="shared" si="67"/>
        <v>0</v>
      </c>
      <c r="AX160" s="32">
        <f t="shared" si="67"/>
        <v>0</v>
      </c>
      <c r="AY160" s="32">
        <f t="shared" si="62"/>
        <v>0</v>
      </c>
      <c r="AZ160" s="32">
        <f t="shared" si="62"/>
        <v>0</v>
      </c>
      <c r="BA160" s="32">
        <f t="shared" si="62"/>
        <v>42000</v>
      </c>
      <c r="BB160" s="32">
        <f t="shared" si="55"/>
        <v>0</v>
      </c>
      <c r="BC160" s="32"/>
    </row>
    <row r="161" spans="1:55" x14ac:dyDescent="0.25">
      <c r="A161" s="29">
        <v>151</v>
      </c>
      <c r="B161" s="32">
        <f t="shared" si="63"/>
        <v>0</v>
      </c>
      <c r="C161" s="32">
        <f t="shared" si="78"/>
        <v>0</v>
      </c>
      <c r="D161" s="32">
        <f t="shared" si="79"/>
        <v>0</v>
      </c>
      <c r="E161" s="32"/>
      <c r="F161" s="32">
        <f t="shared" si="64"/>
        <v>0</v>
      </c>
      <c r="G161" s="32"/>
      <c r="H161" s="32"/>
      <c r="I161" s="32"/>
      <c r="J161" s="32"/>
      <c r="K161" s="32"/>
      <c r="L161" s="32">
        <f t="shared" si="56"/>
        <v>0</v>
      </c>
      <c r="M161" s="32">
        <f t="shared" si="57"/>
        <v>0</v>
      </c>
      <c r="N161" s="80">
        <v>48792</v>
      </c>
      <c r="O161" s="39">
        <f t="shared" si="58"/>
        <v>0</v>
      </c>
      <c r="P161" s="39">
        <f t="shared" si="54"/>
        <v>0.03</v>
      </c>
      <c r="Q161" s="39">
        <f t="shared" si="65"/>
        <v>0</v>
      </c>
      <c r="R161" s="39">
        <f t="shared" si="68"/>
        <v>0</v>
      </c>
      <c r="S161" s="39">
        <f t="shared" si="74"/>
        <v>0</v>
      </c>
      <c r="T161" s="39">
        <f t="shared" si="72"/>
        <v>0</v>
      </c>
      <c r="U161" s="39">
        <f t="shared" si="75"/>
        <v>0.03</v>
      </c>
      <c r="V161" s="12"/>
      <c r="W161" s="32">
        <f t="shared" si="69"/>
        <v>0</v>
      </c>
      <c r="X161" s="32">
        <f t="shared" si="59"/>
        <v>42000</v>
      </c>
      <c r="Y161" s="32">
        <f t="shared" si="60"/>
        <v>42000</v>
      </c>
      <c r="Z161" s="32">
        <f t="shared" si="61"/>
        <v>42000</v>
      </c>
      <c r="AB161" s="32">
        <f t="shared" si="73"/>
        <v>0</v>
      </c>
      <c r="AC161" s="32">
        <f t="shared" si="66"/>
        <v>0</v>
      </c>
      <c r="AD161" s="32">
        <f t="shared" si="70"/>
        <v>0</v>
      </c>
      <c r="AE161" s="59">
        <f t="shared" si="71"/>
        <v>0</v>
      </c>
      <c r="AF161" s="32">
        <f t="shared" si="76"/>
        <v>0</v>
      </c>
      <c r="AG161" s="40" t="str">
        <f>IF(A161&gt;$D$6,"",SUM($AB$10:AE161)/($Y$10+Y161)*2/A161*12)</f>
        <v/>
      </c>
      <c r="AH161" s="40" t="str">
        <f>IF(A161&gt;$D$6,"",SUM($AF$10:AF161)/($Y$10+Y161)*2/A161*12)</f>
        <v/>
      </c>
      <c r="AI161" s="32">
        <f t="shared" si="77"/>
        <v>0</v>
      </c>
      <c r="AQ161" s="32">
        <f>SUM(AB$10:AB161)</f>
        <v>930419.62444850942</v>
      </c>
      <c r="AR161" s="32">
        <f>SUM(AC$10:AC161)</f>
        <v>-741728.78666842484</v>
      </c>
      <c r="AS161" s="32">
        <f>SUM(AD$10:AD161)</f>
        <v>13860.000000000002</v>
      </c>
      <c r="AT161" s="32">
        <f>SUM(AE$10:AE161)</f>
        <v>136083.75892605004</v>
      </c>
      <c r="AU161" s="32">
        <f>SUM(AF$10:AF161)</f>
        <v>-42000</v>
      </c>
      <c r="AW161" s="32">
        <f t="shared" si="67"/>
        <v>0</v>
      </c>
      <c r="AX161" s="32">
        <f t="shared" si="67"/>
        <v>0</v>
      </c>
      <c r="AY161" s="32">
        <f t="shared" si="62"/>
        <v>0</v>
      </c>
      <c r="AZ161" s="32">
        <f t="shared" si="62"/>
        <v>0</v>
      </c>
      <c r="BA161" s="32">
        <f t="shared" si="62"/>
        <v>42000</v>
      </c>
      <c r="BB161" s="32">
        <f t="shared" si="55"/>
        <v>0</v>
      </c>
      <c r="BC161" s="32"/>
    </row>
    <row r="162" spans="1:55" x14ac:dyDescent="0.25">
      <c r="A162" s="29">
        <v>152</v>
      </c>
      <c r="B162" s="32">
        <f t="shared" si="63"/>
        <v>0</v>
      </c>
      <c r="C162" s="32">
        <f t="shared" si="78"/>
        <v>0</v>
      </c>
      <c r="D162" s="32">
        <f t="shared" si="79"/>
        <v>0</v>
      </c>
      <c r="E162" s="32"/>
      <c r="F162" s="32">
        <f t="shared" si="64"/>
        <v>0</v>
      </c>
      <c r="G162" s="32"/>
      <c r="H162" s="32"/>
      <c r="I162" s="32"/>
      <c r="J162" s="32"/>
      <c r="K162" s="32"/>
      <c r="L162" s="32">
        <f t="shared" si="56"/>
        <v>0</v>
      </c>
      <c r="M162" s="32">
        <f t="shared" si="57"/>
        <v>0</v>
      </c>
      <c r="N162" s="80">
        <v>48823</v>
      </c>
      <c r="O162" s="39">
        <f t="shared" si="58"/>
        <v>0</v>
      </c>
      <c r="P162" s="39">
        <f t="shared" si="54"/>
        <v>0.03</v>
      </c>
      <c r="Q162" s="39">
        <f t="shared" si="65"/>
        <v>0</v>
      </c>
      <c r="R162" s="39">
        <f t="shared" si="68"/>
        <v>0</v>
      </c>
      <c r="S162" s="39">
        <f t="shared" si="74"/>
        <v>0</v>
      </c>
      <c r="T162" s="39">
        <f t="shared" si="72"/>
        <v>0</v>
      </c>
      <c r="U162" s="39">
        <f t="shared" si="75"/>
        <v>0.03</v>
      </c>
      <c r="V162" s="12"/>
      <c r="W162" s="32">
        <f t="shared" si="69"/>
        <v>0</v>
      </c>
      <c r="X162" s="32">
        <f t="shared" si="59"/>
        <v>42000</v>
      </c>
      <c r="Y162" s="32">
        <f t="shared" si="60"/>
        <v>42000</v>
      </c>
      <c r="Z162" s="32">
        <f t="shared" si="61"/>
        <v>42000</v>
      </c>
      <c r="AB162" s="32">
        <f t="shared" si="73"/>
        <v>0</v>
      </c>
      <c r="AC162" s="32">
        <f t="shared" si="66"/>
        <v>0</v>
      </c>
      <c r="AD162" s="32">
        <f t="shared" si="70"/>
        <v>0</v>
      </c>
      <c r="AE162" s="59">
        <f t="shared" si="71"/>
        <v>0</v>
      </c>
      <c r="AF162" s="32">
        <f t="shared" si="76"/>
        <v>0</v>
      </c>
      <c r="AG162" s="40" t="str">
        <f>IF(A162&gt;$D$6,"",SUM($AB$10:AE162)/($Y$10+Y162)*2/A162*12)</f>
        <v/>
      </c>
      <c r="AH162" s="40" t="str">
        <f>IF(A162&gt;$D$6,"",SUM($AF$10:AF162)/($Y$10+Y162)*2/A162*12)</f>
        <v/>
      </c>
      <c r="AI162" s="32">
        <f t="shared" si="77"/>
        <v>0</v>
      </c>
      <c r="AQ162" s="32">
        <f>SUM(AB$10:AB162)</f>
        <v>930419.62444850942</v>
      </c>
      <c r="AR162" s="32">
        <f>SUM(AC$10:AC162)</f>
        <v>-741728.78666842484</v>
      </c>
      <c r="AS162" s="32">
        <f>SUM(AD$10:AD162)</f>
        <v>13860.000000000002</v>
      </c>
      <c r="AT162" s="32">
        <f>SUM(AE$10:AE162)</f>
        <v>136083.75892605004</v>
      </c>
      <c r="AU162" s="32">
        <f>SUM(AF$10:AF162)</f>
        <v>-42000</v>
      </c>
      <c r="AW162" s="32">
        <f t="shared" si="67"/>
        <v>0</v>
      </c>
      <c r="AX162" s="32">
        <f t="shared" si="67"/>
        <v>0</v>
      </c>
      <c r="AY162" s="32">
        <f t="shared" si="62"/>
        <v>0</v>
      </c>
      <c r="AZ162" s="32">
        <f t="shared" si="62"/>
        <v>0</v>
      </c>
      <c r="BA162" s="32">
        <f t="shared" si="62"/>
        <v>42000</v>
      </c>
      <c r="BB162" s="32">
        <f t="shared" si="55"/>
        <v>0</v>
      </c>
      <c r="BC162" s="32"/>
    </row>
    <row r="163" spans="1:55" x14ac:dyDescent="0.25">
      <c r="A163" s="29">
        <v>153</v>
      </c>
      <c r="B163" s="32">
        <f t="shared" si="63"/>
        <v>0</v>
      </c>
      <c r="C163" s="32">
        <f t="shared" si="78"/>
        <v>0</v>
      </c>
      <c r="D163" s="32">
        <f t="shared" si="79"/>
        <v>0</v>
      </c>
      <c r="E163" s="32"/>
      <c r="F163" s="32">
        <f t="shared" si="64"/>
        <v>0</v>
      </c>
      <c r="G163" s="32"/>
      <c r="H163" s="32"/>
      <c r="I163" s="32"/>
      <c r="J163" s="32"/>
      <c r="K163" s="32"/>
      <c r="L163" s="32">
        <f t="shared" si="56"/>
        <v>0</v>
      </c>
      <c r="M163" s="32">
        <f t="shared" si="57"/>
        <v>0</v>
      </c>
      <c r="N163" s="80">
        <v>48853</v>
      </c>
      <c r="O163" s="39">
        <f t="shared" si="58"/>
        <v>0</v>
      </c>
      <c r="P163" s="39">
        <f t="shared" si="54"/>
        <v>0.03</v>
      </c>
      <c r="Q163" s="39">
        <f t="shared" si="65"/>
        <v>0</v>
      </c>
      <c r="R163" s="39">
        <f t="shared" si="68"/>
        <v>0</v>
      </c>
      <c r="S163" s="39">
        <f t="shared" si="74"/>
        <v>0</v>
      </c>
      <c r="T163" s="39">
        <f t="shared" si="72"/>
        <v>0</v>
      </c>
      <c r="U163" s="39">
        <f t="shared" si="75"/>
        <v>0.03</v>
      </c>
      <c r="V163" s="12"/>
      <c r="W163" s="32">
        <f t="shared" si="69"/>
        <v>0</v>
      </c>
      <c r="X163" s="32">
        <f t="shared" si="59"/>
        <v>42000</v>
      </c>
      <c r="Y163" s="32">
        <f t="shared" si="60"/>
        <v>42000</v>
      </c>
      <c r="Z163" s="32">
        <f t="shared" si="61"/>
        <v>42000</v>
      </c>
      <c r="AB163" s="32">
        <f t="shared" si="73"/>
        <v>0</v>
      </c>
      <c r="AC163" s="32">
        <f t="shared" si="66"/>
        <v>0</v>
      </c>
      <c r="AD163" s="32">
        <f t="shared" si="70"/>
        <v>0</v>
      </c>
      <c r="AE163" s="59">
        <f t="shared" si="71"/>
        <v>0</v>
      </c>
      <c r="AF163" s="32">
        <f t="shared" si="76"/>
        <v>0</v>
      </c>
      <c r="AG163" s="40" t="str">
        <f>IF(A163&gt;$D$6,"",SUM($AB$10:AE163)/($Y$10+Y163)*2/A163*12)</f>
        <v/>
      </c>
      <c r="AH163" s="40" t="str">
        <f>IF(A163&gt;$D$6,"",SUM($AF$10:AF163)/($Y$10+Y163)*2/A163*12)</f>
        <v/>
      </c>
      <c r="AI163" s="32">
        <f t="shared" si="77"/>
        <v>0</v>
      </c>
      <c r="AQ163" s="32">
        <f>SUM(AB$10:AB163)</f>
        <v>930419.62444850942</v>
      </c>
      <c r="AR163" s="32">
        <f>SUM(AC$10:AC163)</f>
        <v>-741728.78666842484</v>
      </c>
      <c r="AS163" s="32">
        <f>SUM(AD$10:AD163)</f>
        <v>13860.000000000002</v>
      </c>
      <c r="AT163" s="32">
        <f>SUM(AE$10:AE163)</f>
        <v>136083.75892605004</v>
      </c>
      <c r="AU163" s="32">
        <f>SUM(AF$10:AF163)</f>
        <v>-42000</v>
      </c>
      <c r="AW163" s="32">
        <f t="shared" si="67"/>
        <v>0</v>
      </c>
      <c r="AX163" s="32">
        <f t="shared" si="67"/>
        <v>0</v>
      </c>
      <c r="AY163" s="32">
        <f t="shared" si="62"/>
        <v>0</v>
      </c>
      <c r="AZ163" s="32">
        <f t="shared" si="62"/>
        <v>0</v>
      </c>
      <c r="BA163" s="32">
        <f t="shared" si="62"/>
        <v>42000</v>
      </c>
      <c r="BB163" s="32">
        <f t="shared" si="55"/>
        <v>0</v>
      </c>
      <c r="BC163" s="32"/>
    </row>
    <row r="164" spans="1:55" x14ac:dyDescent="0.25">
      <c r="A164" s="29">
        <v>154</v>
      </c>
      <c r="B164" s="32">
        <f t="shared" si="63"/>
        <v>0</v>
      </c>
      <c r="C164" s="32">
        <f t="shared" si="78"/>
        <v>0</v>
      </c>
      <c r="D164" s="32">
        <f t="shared" si="79"/>
        <v>0</v>
      </c>
      <c r="E164" s="32"/>
      <c r="F164" s="32">
        <f t="shared" si="64"/>
        <v>0</v>
      </c>
      <c r="G164" s="32"/>
      <c r="H164" s="32"/>
      <c r="I164" s="32"/>
      <c r="J164" s="32"/>
      <c r="K164" s="32"/>
      <c r="L164" s="32">
        <f t="shared" si="56"/>
        <v>0</v>
      </c>
      <c r="M164" s="32">
        <f t="shared" si="57"/>
        <v>0</v>
      </c>
      <c r="N164" s="80">
        <v>48884</v>
      </c>
      <c r="O164" s="39">
        <f t="shared" si="58"/>
        <v>0</v>
      </c>
      <c r="P164" s="39">
        <f t="shared" si="54"/>
        <v>0.03</v>
      </c>
      <c r="Q164" s="39">
        <f t="shared" si="65"/>
        <v>0</v>
      </c>
      <c r="R164" s="39">
        <f t="shared" si="68"/>
        <v>0</v>
      </c>
      <c r="S164" s="39">
        <f t="shared" si="74"/>
        <v>0</v>
      </c>
      <c r="T164" s="39">
        <f t="shared" si="72"/>
        <v>0</v>
      </c>
      <c r="U164" s="39">
        <f t="shared" si="75"/>
        <v>0.03</v>
      </c>
      <c r="V164" s="12"/>
      <c r="W164" s="32">
        <f t="shared" si="69"/>
        <v>0</v>
      </c>
      <c r="X164" s="32">
        <f t="shared" si="59"/>
        <v>42000</v>
      </c>
      <c r="Y164" s="32">
        <f t="shared" si="60"/>
        <v>42000</v>
      </c>
      <c r="Z164" s="32">
        <f t="shared" si="61"/>
        <v>42000</v>
      </c>
      <c r="AB164" s="32">
        <f t="shared" si="73"/>
        <v>0</v>
      </c>
      <c r="AC164" s="32">
        <f t="shared" si="66"/>
        <v>0</v>
      </c>
      <c r="AD164" s="32">
        <f t="shared" si="70"/>
        <v>0</v>
      </c>
      <c r="AE164" s="59">
        <f t="shared" si="71"/>
        <v>0</v>
      </c>
      <c r="AF164" s="32">
        <f t="shared" si="76"/>
        <v>0</v>
      </c>
      <c r="AG164" s="40" t="str">
        <f>IF(A164&gt;$D$6,"",SUM($AB$10:AE164)/($Y$10+Y164)*2/A164*12)</f>
        <v/>
      </c>
      <c r="AH164" s="40" t="str">
        <f>IF(A164&gt;$D$6,"",SUM($AF$10:AF164)/($Y$10+Y164)*2/A164*12)</f>
        <v/>
      </c>
      <c r="AI164" s="32">
        <f t="shared" si="77"/>
        <v>0</v>
      </c>
      <c r="AQ164" s="32">
        <f>SUM(AB$10:AB164)</f>
        <v>930419.62444850942</v>
      </c>
      <c r="AR164" s="32">
        <f>SUM(AC$10:AC164)</f>
        <v>-741728.78666842484</v>
      </c>
      <c r="AS164" s="32">
        <f>SUM(AD$10:AD164)</f>
        <v>13860.000000000002</v>
      </c>
      <c r="AT164" s="32">
        <f>SUM(AE$10:AE164)</f>
        <v>136083.75892605004</v>
      </c>
      <c r="AU164" s="32">
        <f>SUM(AF$10:AF164)</f>
        <v>-42000</v>
      </c>
      <c r="AW164" s="32">
        <f t="shared" si="67"/>
        <v>0</v>
      </c>
      <c r="AX164" s="32">
        <f t="shared" si="67"/>
        <v>0</v>
      </c>
      <c r="AY164" s="32">
        <f t="shared" si="62"/>
        <v>0</v>
      </c>
      <c r="AZ164" s="32">
        <f t="shared" si="62"/>
        <v>0</v>
      </c>
      <c r="BA164" s="32">
        <f t="shared" si="62"/>
        <v>42000</v>
      </c>
      <c r="BB164" s="32">
        <f t="shared" si="55"/>
        <v>0</v>
      </c>
      <c r="BC164" s="32"/>
    </row>
    <row r="165" spans="1:55" x14ac:dyDescent="0.25">
      <c r="A165" s="29">
        <v>155</v>
      </c>
      <c r="B165" s="32">
        <f t="shared" si="63"/>
        <v>0</v>
      </c>
      <c r="C165" s="32">
        <f t="shared" si="78"/>
        <v>0</v>
      </c>
      <c r="D165" s="32">
        <f t="shared" si="79"/>
        <v>0</v>
      </c>
      <c r="E165" s="32"/>
      <c r="F165" s="32">
        <f t="shared" si="64"/>
        <v>0</v>
      </c>
      <c r="G165" s="32"/>
      <c r="H165" s="32"/>
      <c r="I165" s="32"/>
      <c r="J165" s="32"/>
      <c r="K165" s="32"/>
      <c r="L165" s="32">
        <f t="shared" si="56"/>
        <v>0</v>
      </c>
      <c r="M165" s="32">
        <f t="shared" si="57"/>
        <v>0</v>
      </c>
      <c r="N165" s="80">
        <v>48914</v>
      </c>
      <c r="O165" s="39">
        <f t="shared" si="58"/>
        <v>0</v>
      </c>
      <c r="P165" s="39">
        <f t="shared" si="54"/>
        <v>0.03</v>
      </c>
      <c r="Q165" s="39">
        <f t="shared" si="65"/>
        <v>0</v>
      </c>
      <c r="R165" s="39">
        <f t="shared" si="68"/>
        <v>0</v>
      </c>
      <c r="S165" s="39">
        <f t="shared" si="74"/>
        <v>0</v>
      </c>
      <c r="T165" s="39">
        <f t="shared" si="72"/>
        <v>0</v>
      </c>
      <c r="U165" s="39">
        <f t="shared" si="75"/>
        <v>0.03</v>
      </c>
      <c r="V165" s="12"/>
      <c r="W165" s="32">
        <f t="shared" si="69"/>
        <v>0</v>
      </c>
      <c r="X165" s="32">
        <f t="shared" si="59"/>
        <v>42000</v>
      </c>
      <c r="Y165" s="32">
        <f t="shared" si="60"/>
        <v>42000</v>
      </c>
      <c r="Z165" s="32">
        <f t="shared" si="61"/>
        <v>42000</v>
      </c>
      <c r="AB165" s="32">
        <f t="shared" si="73"/>
        <v>0</v>
      </c>
      <c r="AC165" s="32">
        <f t="shared" si="66"/>
        <v>0</v>
      </c>
      <c r="AD165" s="32">
        <f t="shared" si="70"/>
        <v>0</v>
      </c>
      <c r="AE165" s="59">
        <f t="shared" si="71"/>
        <v>0</v>
      </c>
      <c r="AF165" s="32">
        <f t="shared" si="76"/>
        <v>0</v>
      </c>
      <c r="AG165" s="40" t="str">
        <f>IF(A165&gt;$D$6,"",SUM($AB$10:AE165)/($Y$10+Y165)*2/A165*12)</f>
        <v/>
      </c>
      <c r="AH165" s="40" t="str">
        <f>IF(A165&gt;$D$6,"",SUM($AF$10:AF165)/($Y$10+Y165)*2/A165*12)</f>
        <v/>
      </c>
      <c r="AI165" s="32">
        <f t="shared" si="77"/>
        <v>0</v>
      </c>
      <c r="AQ165" s="32">
        <f>SUM(AB$10:AB165)</f>
        <v>930419.62444850942</v>
      </c>
      <c r="AR165" s="32">
        <f>SUM(AC$10:AC165)</f>
        <v>-741728.78666842484</v>
      </c>
      <c r="AS165" s="32">
        <f>SUM(AD$10:AD165)</f>
        <v>13860.000000000002</v>
      </c>
      <c r="AT165" s="32">
        <f>SUM(AE$10:AE165)</f>
        <v>136083.75892605004</v>
      </c>
      <c r="AU165" s="32">
        <f>SUM(AF$10:AF165)</f>
        <v>-42000</v>
      </c>
      <c r="AW165" s="32">
        <f t="shared" si="67"/>
        <v>0</v>
      </c>
      <c r="AX165" s="32">
        <f t="shared" si="67"/>
        <v>0</v>
      </c>
      <c r="AY165" s="32">
        <f t="shared" si="62"/>
        <v>0</v>
      </c>
      <c r="AZ165" s="32">
        <f t="shared" si="62"/>
        <v>0</v>
      </c>
      <c r="BA165" s="32">
        <f t="shared" si="62"/>
        <v>42000</v>
      </c>
      <c r="BB165" s="32">
        <f t="shared" si="55"/>
        <v>0</v>
      </c>
      <c r="BC165" s="32"/>
    </row>
    <row r="166" spans="1:55" x14ac:dyDescent="0.25">
      <c r="A166" s="29">
        <v>156</v>
      </c>
      <c r="B166" s="32">
        <f t="shared" si="63"/>
        <v>0</v>
      </c>
      <c r="C166" s="32">
        <f t="shared" si="78"/>
        <v>0</v>
      </c>
      <c r="D166" s="32">
        <f t="shared" si="79"/>
        <v>0</v>
      </c>
      <c r="E166" s="32"/>
      <c r="F166" s="32">
        <f t="shared" si="64"/>
        <v>0</v>
      </c>
      <c r="G166" s="67">
        <f>IF(B166&gt;0,B166*$J$1,0)</f>
        <v>0</v>
      </c>
      <c r="H166" s="32"/>
      <c r="I166" s="32"/>
      <c r="J166" s="32"/>
      <c r="K166" s="32"/>
      <c r="L166" s="32">
        <f t="shared" si="56"/>
        <v>0</v>
      </c>
      <c r="M166" s="32">
        <f t="shared" si="57"/>
        <v>0</v>
      </c>
      <c r="N166" s="80">
        <v>48945</v>
      </c>
      <c r="O166" s="39">
        <f t="shared" si="58"/>
        <v>0</v>
      </c>
      <c r="P166" s="39">
        <f t="shared" si="54"/>
        <v>0.03</v>
      </c>
      <c r="Q166" s="39">
        <f t="shared" si="65"/>
        <v>0</v>
      </c>
      <c r="R166" s="39">
        <f t="shared" si="68"/>
        <v>0</v>
      </c>
      <c r="S166" s="39">
        <f t="shared" si="74"/>
        <v>0</v>
      </c>
      <c r="T166" s="39">
        <f t="shared" si="72"/>
        <v>0</v>
      </c>
      <c r="U166" s="39">
        <f t="shared" si="75"/>
        <v>0.03</v>
      </c>
      <c r="V166" s="12"/>
      <c r="W166" s="32">
        <f t="shared" si="69"/>
        <v>0</v>
      </c>
      <c r="X166" s="32">
        <f t="shared" si="59"/>
        <v>42000</v>
      </c>
      <c r="Y166" s="32">
        <f t="shared" si="60"/>
        <v>42000</v>
      </c>
      <c r="Z166" s="32">
        <f t="shared" si="61"/>
        <v>42000</v>
      </c>
      <c r="AB166" s="32">
        <f t="shared" si="73"/>
        <v>0</v>
      </c>
      <c r="AC166" s="32">
        <f t="shared" si="66"/>
        <v>0</v>
      </c>
      <c r="AD166" s="32">
        <f t="shared" si="70"/>
        <v>0</v>
      </c>
      <c r="AE166" s="59">
        <f t="shared" si="71"/>
        <v>0</v>
      </c>
      <c r="AF166" s="32">
        <f t="shared" si="76"/>
        <v>0</v>
      </c>
      <c r="AG166" s="40" t="str">
        <f>IF(A166&gt;$D$6,"",SUM($AB$10:AE166)/($Y$10+Y166)*2/A166*12)</f>
        <v/>
      </c>
      <c r="AH166" s="40" t="str">
        <f>IF(A166&gt;$D$6,"",SUM($AF$10:AF166)/($Y$10+Y166)*2/A166*12)</f>
        <v/>
      </c>
      <c r="AI166" s="32">
        <f t="shared" si="77"/>
        <v>0</v>
      </c>
      <c r="AQ166" s="32">
        <f>SUM(AB$10:AB166)</f>
        <v>930419.62444850942</v>
      </c>
      <c r="AR166" s="32">
        <f>SUM(AC$10:AC166)</f>
        <v>-741728.78666842484</v>
      </c>
      <c r="AS166" s="32">
        <f>SUM(AD$10:AD166)</f>
        <v>13860.000000000002</v>
      </c>
      <c r="AT166" s="32">
        <f>SUM(AE$10:AE166)</f>
        <v>136083.75892605004</v>
      </c>
      <c r="AU166" s="32">
        <f>SUM(AF$10:AF166)</f>
        <v>-42000</v>
      </c>
      <c r="AW166" s="32">
        <f t="shared" si="67"/>
        <v>0</v>
      </c>
      <c r="AX166" s="32">
        <f t="shared" si="67"/>
        <v>0</v>
      </c>
      <c r="AY166" s="32">
        <f t="shared" si="62"/>
        <v>0</v>
      </c>
      <c r="AZ166" s="32">
        <f t="shared" si="62"/>
        <v>0</v>
      </c>
      <c r="BA166" s="32">
        <f t="shared" si="62"/>
        <v>42000</v>
      </c>
      <c r="BB166" s="32">
        <f t="shared" si="55"/>
        <v>0</v>
      </c>
      <c r="BC166" s="32"/>
    </row>
    <row r="167" spans="1:55" x14ac:dyDescent="0.25">
      <c r="A167" s="29">
        <v>157</v>
      </c>
      <c r="B167" s="32">
        <f t="shared" si="63"/>
        <v>0</v>
      </c>
      <c r="C167" s="32">
        <f t="shared" si="78"/>
        <v>0</v>
      </c>
      <c r="D167" s="32">
        <f t="shared" si="79"/>
        <v>0</v>
      </c>
      <c r="E167" s="32"/>
      <c r="F167" s="32">
        <f t="shared" si="64"/>
        <v>0</v>
      </c>
      <c r="G167" s="32"/>
      <c r="H167" s="32"/>
      <c r="I167" s="32"/>
      <c r="J167" s="32"/>
      <c r="K167" s="32"/>
      <c r="L167" s="32">
        <f t="shared" si="56"/>
        <v>0</v>
      </c>
      <c r="M167" s="32">
        <f t="shared" si="57"/>
        <v>0</v>
      </c>
      <c r="N167" s="80">
        <v>48976</v>
      </c>
      <c r="O167" s="39">
        <f t="shared" si="58"/>
        <v>0</v>
      </c>
      <c r="P167" s="39">
        <f t="shared" si="54"/>
        <v>0.03</v>
      </c>
      <c r="Q167" s="39">
        <f t="shared" si="65"/>
        <v>0</v>
      </c>
      <c r="R167" s="39">
        <f t="shared" si="68"/>
        <v>0</v>
      </c>
      <c r="S167" s="39">
        <f t="shared" si="74"/>
        <v>0</v>
      </c>
      <c r="T167" s="39">
        <f t="shared" si="72"/>
        <v>0</v>
      </c>
      <c r="U167" s="39">
        <f t="shared" si="75"/>
        <v>0.03</v>
      </c>
      <c r="V167" s="12"/>
      <c r="W167" s="32">
        <f t="shared" si="69"/>
        <v>0</v>
      </c>
      <c r="X167" s="32">
        <f t="shared" si="59"/>
        <v>42000</v>
      </c>
      <c r="Y167" s="32">
        <f t="shared" si="60"/>
        <v>42000</v>
      </c>
      <c r="Z167" s="32">
        <f t="shared" si="61"/>
        <v>42000</v>
      </c>
      <c r="AB167" s="32">
        <f t="shared" si="73"/>
        <v>0</v>
      </c>
      <c r="AC167" s="32">
        <f t="shared" si="66"/>
        <v>0</v>
      </c>
      <c r="AD167" s="32">
        <f t="shared" si="70"/>
        <v>0</v>
      </c>
      <c r="AE167" s="59">
        <f t="shared" si="71"/>
        <v>0</v>
      </c>
      <c r="AF167" s="32">
        <f t="shared" si="76"/>
        <v>0</v>
      </c>
      <c r="AG167" s="40" t="str">
        <f>IF(A167&gt;$D$6,"",SUM($AB$10:AE167)/($Y$10+Y167)*2/A167*12)</f>
        <v/>
      </c>
      <c r="AH167" s="40" t="str">
        <f>IF(A167&gt;$D$6,"",SUM($AF$10:AF167)/($Y$10+Y167)*2/A167*12)</f>
        <v/>
      </c>
      <c r="AI167" s="32">
        <f t="shared" si="77"/>
        <v>0</v>
      </c>
      <c r="AQ167" s="32">
        <f>SUM(AB$10:AB167)</f>
        <v>930419.62444850942</v>
      </c>
      <c r="AR167" s="32">
        <f>SUM(AC$10:AC167)</f>
        <v>-741728.78666842484</v>
      </c>
      <c r="AS167" s="32">
        <f>SUM(AD$10:AD167)</f>
        <v>13860.000000000002</v>
      </c>
      <c r="AT167" s="32">
        <f>SUM(AE$10:AE167)</f>
        <v>136083.75892605004</v>
      </c>
      <c r="AU167" s="32">
        <f>SUM(AF$10:AF167)</f>
        <v>-42000</v>
      </c>
      <c r="AW167" s="32">
        <f t="shared" si="67"/>
        <v>0</v>
      </c>
      <c r="AX167" s="32">
        <f t="shared" si="67"/>
        <v>0</v>
      </c>
      <c r="AY167" s="32">
        <f t="shared" si="62"/>
        <v>0</v>
      </c>
      <c r="AZ167" s="32">
        <f t="shared" si="62"/>
        <v>0</v>
      </c>
      <c r="BA167" s="32">
        <f t="shared" si="62"/>
        <v>42000</v>
      </c>
      <c r="BB167" s="32">
        <f t="shared" si="55"/>
        <v>0</v>
      </c>
      <c r="BC167" s="32"/>
    </row>
    <row r="168" spans="1:55" x14ac:dyDescent="0.25">
      <c r="A168" s="29">
        <v>158</v>
      </c>
      <c r="B168" s="32">
        <f t="shared" si="63"/>
        <v>0</v>
      </c>
      <c r="C168" s="32">
        <f t="shared" si="78"/>
        <v>0</v>
      </c>
      <c r="D168" s="32">
        <f t="shared" si="79"/>
        <v>0</v>
      </c>
      <c r="E168" s="32"/>
      <c r="F168" s="32">
        <f t="shared" si="64"/>
        <v>0</v>
      </c>
      <c r="G168" s="32"/>
      <c r="H168" s="32"/>
      <c r="I168" s="32"/>
      <c r="J168" s="32"/>
      <c r="K168" s="32"/>
      <c r="L168" s="32">
        <f t="shared" si="56"/>
        <v>0</v>
      </c>
      <c r="M168" s="32">
        <f t="shared" si="57"/>
        <v>0</v>
      </c>
      <c r="N168" s="80">
        <v>49004</v>
      </c>
      <c r="O168" s="39">
        <f t="shared" si="58"/>
        <v>0</v>
      </c>
      <c r="P168" s="39">
        <f t="shared" si="54"/>
        <v>0.03</v>
      </c>
      <c r="Q168" s="39">
        <f t="shared" si="65"/>
        <v>0</v>
      </c>
      <c r="R168" s="39">
        <f t="shared" si="68"/>
        <v>0</v>
      </c>
      <c r="S168" s="39">
        <f t="shared" si="74"/>
        <v>0</v>
      </c>
      <c r="T168" s="39">
        <f t="shared" si="72"/>
        <v>0</v>
      </c>
      <c r="U168" s="39">
        <f t="shared" si="75"/>
        <v>0.03</v>
      </c>
      <c r="V168" s="12"/>
      <c r="W168" s="32">
        <f t="shared" si="69"/>
        <v>0</v>
      </c>
      <c r="X168" s="32">
        <f t="shared" si="59"/>
        <v>42000</v>
      </c>
      <c r="Y168" s="32">
        <f t="shared" si="60"/>
        <v>42000</v>
      </c>
      <c r="Z168" s="32">
        <f t="shared" si="61"/>
        <v>42000</v>
      </c>
      <c r="AB168" s="32">
        <f t="shared" si="73"/>
        <v>0</v>
      </c>
      <c r="AC168" s="32">
        <f t="shared" si="66"/>
        <v>0</v>
      </c>
      <c r="AD168" s="32">
        <f t="shared" si="70"/>
        <v>0</v>
      </c>
      <c r="AE168" s="59">
        <f t="shared" si="71"/>
        <v>0</v>
      </c>
      <c r="AF168" s="32">
        <f t="shared" si="76"/>
        <v>0</v>
      </c>
      <c r="AG168" s="40" t="str">
        <f>IF(A168&gt;$D$6,"",SUM($AB$10:AE168)/($Y$10+Y168)*2/A168*12)</f>
        <v/>
      </c>
      <c r="AH168" s="40" t="str">
        <f>IF(A168&gt;$D$6,"",SUM($AF$10:AF168)/($Y$10+Y168)*2/A168*12)</f>
        <v/>
      </c>
      <c r="AI168" s="32">
        <f t="shared" si="77"/>
        <v>0</v>
      </c>
      <c r="AQ168" s="32">
        <f>SUM(AB$10:AB168)</f>
        <v>930419.62444850942</v>
      </c>
      <c r="AR168" s="32">
        <f>SUM(AC$10:AC168)</f>
        <v>-741728.78666842484</v>
      </c>
      <c r="AS168" s="32">
        <f>SUM(AD$10:AD168)</f>
        <v>13860.000000000002</v>
      </c>
      <c r="AT168" s="32">
        <f>SUM(AE$10:AE168)</f>
        <v>136083.75892605004</v>
      </c>
      <c r="AU168" s="32">
        <f>SUM(AF$10:AF168)</f>
        <v>-42000</v>
      </c>
      <c r="AW168" s="32">
        <f t="shared" si="67"/>
        <v>0</v>
      </c>
      <c r="AX168" s="32">
        <f t="shared" si="67"/>
        <v>0</v>
      </c>
      <c r="AY168" s="32">
        <f t="shared" si="62"/>
        <v>0</v>
      </c>
      <c r="AZ168" s="32">
        <f t="shared" si="62"/>
        <v>0</v>
      </c>
      <c r="BA168" s="32">
        <f t="shared" si="62"/>
        <v>42000</v>
      </c>
      <c r="BB168" s="32">
        <f t="shared" si="55"/>
        <v>0</v>
      </c>
      <c r="BC168" s="32"/>
    </row>
    <row r="169" spans="1:55" x14ac:dyDescent="0.25">
      <c r="A169" s="29">
        <v>159</v>
      </c>
      <c r="B169" s="32">
        <f t="shared" si="63"/>
        <v>0</v>
      </c>
      <c r="C169" s="32">
        <f t="shared" si="78"/>
        <v>0</v>
      </c>
      <c r="D169" s="32">
        <f t="shared" si="79"/>
        <v>0</v>
      </c>
      <c r="E169" s="32"/>
      <c r="F169" s="32">
        <f t="shared" si="64"/>
        <v>0</v>
      </c>
      <c r="G169" s="32"/>
      <c r="H169" s="32"/>
      <c r="I169" s="32"/>
      <c r="J169" s="32"/>
      <c r="K169" s="32"/>
      <c r="L169" s="32">
        <f t="shared" si="56"/>
        <v>0</v>
      </c>
      <c r="M169" s="32">
        <f t="shared" si="57"/>
        <v>0</v>
      </c>
      <c r="N169" s="80">
        <v>49035</v>
      </c>
      <c r="O169" s="39">
        <f t="shared" si="58"/>
        <v>0</v>
      </c>
      <c r="P169" s="39">
        <f t="shared" si="54"/>
        <v>0.03</v>
      </c>
      <c r="Q169" s="39">
        <f t="shared" si="65"/>
        <v>0</v>
      </c>
      <c r="R169" s="39">
        <f t="shared" si="68"/>
        <v>0</v>
      </c>
      <c r="S169" s="39">
        <f t="shared" si="74"/>
        <v>0</v>
      </c>
      <c r="T169" s="39">
        <f t="shared" si="72"/>
        <v>0</v>
      </c>
      <c r="U169" s="39">
        <f t="shared" si="75"/>
        <v>0.03</v>
      </c>
      <c r="V169" s="12"/>
      <c r="W169" s="32">
        <f t="shared" si="69"/>
        <v>0</v>
      </c>
      <c r="X169" s="32">
        <f t="shared" si="59"/>
        <v>42000</v>
      </c>
      <c r="Y169" s="32">
        <f t="shared" si="60"/>
        <v>42000</v>
      </c>
      <c r="Z169" s="32">
        <f t="shared" si="61"/>
        <v>42000</v>
      </c>
      <c r="AB169" s="32">
        <f t="shared" si="73"/>
        <v>0</v>
      </c>
      <c r="AC169" s="32">
        <f t="shared" si="66"/>
        <v>0</v>
      </c>
      <c r="AD169" s="32">
        <f t="shared" si="70"/>
        <v>0</v>
      </c>
      <c r="AE169" s="59">
        <f t="shared" si="71"/>
        <v>0</v>
      </c>
      <c r="AF169" s="32">
        <f t="shared" si="76"/>
        <v>0</v>
      </c>
      <c r="AG169" s="40" t="str">
        <f>IF(A169&gt;$D$6,"",SUM($AB$10:AE169)/($Y$10+Y169)*2/A169*12)</f>
        <v/>
      </c>
      <c r="AH169" s="40" t="str">
        <f>IF(A169&gt;$D$6,"",SUM($AF$10:AF169)/($Y$10+Y169)*2/A169*12)</f>
        <v/>
      </c>
      <c r="AI169" s="32">
        <f t="shared" si="77"/>
        <v>0</v>
      </c>
      <c r="AQ169" s="32">
        <f>SUM(AB$10:AB169)</f>
        <v>930419.62444850942</v>
      </c>
      <c r="AR169" s="32">
        <f>SUM(AC$10:AC169)</f>
        <v>-741728.78666842484</v>
      </c>
      <c r="AS169" s="32">
        <f>SUM(AD$10:AD169)</f>
        <v>13860.000000000002</v>
      </c>
      <c r="AT169" s="32">
        <f>SUM(AE$10:AE169)</f>
        <v>136083.75892605004</v>
      </c>
      <c r="AU169" s="32">
        <f>SUM(AF$10:AF169)</f>
        <v>-42000</v>
      </c>
      <c r="AW169" s="32">
        <f t="shared" si="67"/>
        <v>0</v>
      </c>
      <c r="AX169" s="32">
        <f t="shared" si="67"/>
        <v>0</v>
      </c>
      <c r="AY169" s="32">
        <f t="shared" si="62"/>
        <v>0</v>
      </c>
      <c r="AZ169" s="32">
        <f t="shared" si="62"/>
        <v>0</v>
      </c>
      <c r="BA169" s="32">
        <f t="shared" si="62"/>
        <v>42000</v>
      </c>
      <c r="BB169" s="32">
        <f t="shared" si="55"/>
        <v>0</v>
      </c>
      <c r="BC169" s="32"/>
    </row>
    <row r="170" spans="1:55" x14ac:dyDescent="0.25">
      <c r="A170" s="29">
        <v>160</v>
      </c>
      <c r="B170" s="32">
        <f t="shared" si="63"/>
        <v>0</v>
      </c>
      <c r="C170" s="32">
        <f t="shared" si="78"/>
        <v>0</v>
      </c>
      <c r="D170" s="32">
        <f t="shared" si="79"/>
        <v>0</v>
      </c>
      <c r="E170" s="32"/>
      <c r="F170" s="32">
        <f t="shared" si="64"/>
        <v>0</v>
      </c>
      <c r="G170" s="32"/>
      <c r="H170" s="32"/>
      <c r="I170" s="32"/>
      <c r="J170" s="32"/>
      <c r="K170" s="32"/>
      <c r="L170" s="32">
        <f t="shared" si="56"/>
        <v>0</v>
      </c>
      <c r="M170" s="32">
        <f t="shared" si="57"/>
        <v>0</v>
      </c>
      <c r="N170" s="80">
        <v>49065</v>
      </c>
      <c r="O170" s="39">
        <f t="shared" si="58"/>
        <v>0</v>
      </c>
      <c r="P170" s="39">
        <f t="shared" ref="P170:P233" si="80">SUM(Q170:U170)</f>
        <v>0.03</v>
      </c>
      <c r="Q170" s="39">
        <f t="shared" si="65"/>
        <v>0</v>
      </c>
      <c r="R170" s="39">
        <f t="shared" si="68"/>
        <v>0</v>
      </c>
      <c r="S170" s="39">
        <f t="shared" si="74"/>
        <v>0</v>
      </c>
      <c r="T170" s="39">
        <f t="shared" si="72"/>
        <v>0</v>
      </c>
      <c r="U170" s="39">
        <f t="shared" si="75"/>
        <v>0.03</v>
      </c>
      <c r="V170" s="12"/>
      <c r="W170" s="32">
        <f t="shared" si="69"/>
        <v>0</v>
      </c>
      <c r="X170" s="32">
        <f t="shared" si="59"/>
        <v>42000</v>
      </c>
      <c r="Y170" s="32">
        <f t="shared" si="60"/>
        <v>42000</v>
      </c>
      <c r="Z170" s="32">
        <f t="shared" si="61"/>
        <v>42000</v>
      </c>
      <c r="AB170" s="32">
        <f t="shared" si="73"/>
        <v>0</v>
      </c>
      <c r="AC170" s="32">
        <f t="shared" si="66"/>
        <v>0</v>
      </c>
      <c r="AD170" s="32">
        <f t="shared" si="70"/>
        <v>0</v>
      </c>
      <c r="AE170" s="59">
        <f t="shared" si="71"/>
        <v>0</v>
      </c>
      <c r="AF170" s="32">
        <f t="shared" si="76"/>
        <v>0</v>
      </c>
      <c r="AG170" s="40" t="str">
        <f>IF(A170&gt;$D$6,"",SUM($AB$10:AE170)/($Y$10+Y170)*2/A170*12)</f>
        <v/>
      </c>
      <c r="AH170" s="40" t="str">
        <f>IF(A170&gt;$D$6,"",SUM($AF$10:AF170)/($Y$10+Y170)*2/A170*12)</f>
        <v/>
      </c>
      <c r="AI170" s="32">
        <f t="shared" si="77"/>
        <v>0</v>
      </c>
      <c r="AQ170" s="32">
        <f>SUM(AB$10:AB170)</f>
        <v>930419.62444850942</v>
      </c>
      <c r="AR170" s="32">
        <f>SUM(AC$10:AC170)</f>
        <v>-741728.78666842484</v>
      </c>
      <c r="AS170" s="32">
        <f>SUM(AD$10:AD170)</f>
        <v>13860.000000000002</v>
      </c>
      <c r="AT170" s="32">
        <f>SUM(AE$10:AE170)</f>
        <v>136083.75892605004</v>
      </c>
      <c r="AU170" s="32">
        <f>SUM(AF$10:AF170)</f>
        <v>-42000</v>
      </c>
      <c r="AW170" s="32">
        <f t="shared" si="67"/>
        <v>0</v>
      </c>
      <c r="AX170" s="32">
        <f t="shared" si="67"/>
        <v>0</v>
      </c>
      <c r="AY170" s="32">
        <f t="shared" si="62"/>
        <v>0</v>
      </c>
      <c r="AZ170" s="32">
        <f t="shared" si="62"/>
        <v>0</v>
      </c>
      <c r="BA170" s="32">
        <f t="shared" si="62"/>
        <v>42000</v>
      </c>
      <c r="BB170" s="32">
        <f t="shared" ref="BB170:BB233" si="81">MAX(SUM(D170:G170)-AB170-AD170-AE170,0)</f>
        <v>0</v>
      </c>
      <c r="BC170" s="32"/>
    </row>
    <row r="171" spans="1:55" x14ac:dyDescent="0.25">
      <c r="A171" s="29">
        <v>161</v>
      </c>
      <c r="B171" s="32">
        <f t="shared" si="63"/>
        <v>0</v>
      </c>
      <c r="C171" s="32">
        <f t="shared" si="78"/>
        <v>0</v>
      </c>
      <c r="D171" s="32">
        <f t="shared" si="79"/>
        <v>0</v>
      </c>
      <c r="E171" s="32"/>
      <c r="F171" s="32">
        <f t="shared" si="64"/>
        <v>0</v>
      </c>
      <c r="G171" s="32"/>
      <c r="H171" s="32"/>
      <c r="I171" s="32"/>
      <c r="J171" s="32"/>
      <c r="K171" s="32"/>
      <c r="L171" s="32">
        <f t="shared" si="56"/>
        <v>0</v>
      </c>
      <c r="M171" s="32">
        <f t="shared" si="57"/>
        <v>0</v>
      </c>
      <c r="N171" s="80">
        <v>49096</v>
      </c>
      <c r="O171" s="39">
        <f t="shared" si="58"/>
        <v>0</v>
      </c>
      <c r="P171" s="39">
        <f t="shared" si="80"/>
        <v>0.03</v>
      </c>
      <c r="Q171" s="39">
        <f t="shared" si="65"/>
        <v>0</v>
      </c>
      <c r="R171" s="39">
        <f t="shared" si="68"/>
        <v>0</v>
      </c>
      <c r="S171" s="39">
        <f t="shared" si="74"/>
        <v>0</v>
      </c>
      <c r="T171" s="39">
        <f t="shared" si="72"/>
        <v>0</v>
      </c>
      <c r="U171" s="39">
        <f t="shared" si="75"/>
        <v>0.03</v>
      </c>
      <c r="V171" s="12"/>
      <c r="W171" s="32">
        <f t="shared" si="69"/>
        <v>0</v>
      </c>
      <c r="X171" s="32">
        <f t="shared" si="59"/>
        <v>42000</v>
      </c>
      <c r="Y171" s="32">
        <f t="shared" si="60"/>
        <v>42000</v>
      </c>
      <c r="Z171" s="32">
        <f t="shared" si="61"/>
        <v>42000</v>
      </c>
      <c r="AB171" s="32">
        <f t="shared" si="73"/>
        <v>0</v>
      </c>
      <c r="AC171" s="32">
        <f t="shared" si="66"/>
        <v>0</v>
      </c>
      <c r="AD171" s="32">
        <f t="shared" si="70"/>
        <v>0</v>
      </c>
      <c r="AE171" s="59">
        <f t="shared" si="71"/>
        <v>0</v>
      </c>
      <c r="AF171" s="32">
        <f t="shared" si="76"/>
        <v>0</v>
      </c>
      <c r="AG171" s="40" t="str">
        <f>IF(A171&gt;$D$6,"",SUM($AB$10:AE171)/($Y$10+Y171)*2/A171*12)</f>
        <v/>
      </c>
      <c r="AH171" s="40" t="str">
        <f>IF(A171&gt;$D$6,"",SUM($AF$10:AF171)/($Y$10+Y171)*2/A171*12)</f>
        <v/>
      </c>
      <c r="AI171" s="32">
        <f t="shared" si="77"/>
        <v>0</v>
      </c>
      <c r="AQ171" s="32">
        <f>SUM(AB$10:AB171)</f>
        <v>930419.62444850942</v>
      </c>
      <c r="AR171" s="32">
        <f>SUM(AC$10:AC171)</f>
        <v>-741728.78666842484</v>
      </c>
      <c r="AS171" s="32">
        <f>SUM(AD$10:AD171)</f>
        <v>13860.000000000002</v>
      </c>
      <c r="AT171" s="32">
        <f>SUM(AE$10:AE171)</f>
        <v>136083.75892605004</v>
      </c>
      <c r="AU171" s="32">
        <f>SUM(AF$10:AF171)</f>
        <v>-42000</v>
      </c>
      <c r="AW171" s="32">
        <f t="shared" si="67"/>
        <v>0</v>
      </c>
      <c r="AX171" s="32">
        <f t="shared" si="67"/>
        <v>0</v>
      </c>
      <c r="AY171" s="32">
        <f t="shared" si="62"/>
        <v>0</v>
      </c>
      <c r="AZ171" s="32">
        <f t="shared" si="62"/>
        <v>0</v>
      </c>
      <c r="BA171" s="32">
        <f t="shared" si="62"/>
        <v>42000</v>
      </c>
      <c r="BB171" s="32">
        <f t="shared" si="81"/>
        <v>0</v>
      </c>
      <c r="BC171" s="32"/>
    </row>
    <row r="172" spans="1:55" x14ac:dyDescent="0.25">
      <c r="A172" s="29">
        <v>162</v>
      </c>
      <c r="B172" s="32">
        <f t="shared" si="63"/>
        <v>0</v>
      </c>
      <c r="C172" s="32">
        <f t="shared" si="78"/>
        <v>0</v>
      </c>
      <c r="D172" s="32">
        <f t="shared" si="79"/>
        <v>0</v>
      </c>
      <c r="E172" s="32"/>
      <c r="F172" s="32">
        <f t="shared" si="64"/>
        <v>0</v>
      </c>
      <c r="G172" s="32"/>
      <c r="H172" s="32"/>
      <c r="I172" s="32"/>
      <c r="J172" s="32"/>
      <c r="K172" s="32"/>
      <c r="L172" s="32">
        <f t="shared" si="56"/>
        <v>0</v>
      </c>
      <c r="M172" s="32">
        <f t="shared" si="57"/>
        <v>0</v>
      </c>
      <c r="N172" s="80">
        <v>49126</v>
      </c>
      <c r="O172" s="39">
        <f t="shared" si="58"/>
        <v>0</v>
      </c>
      <c r="P172" s="39">
        <f t="shared" si="80"/>
        <v>0.03</v>
      </c>
      <c r="Q172" s="39">
        <f t="shared" si="65"/>
        <v>0</v>
      </c>
      <c r="R172" s="39">
        <f t="shared" si="68"/>
        <v>0</v>
      </c>
      <c r="S172" s="39">
        <f t="shared" si="74"/>
        <v>0</v>
      </c>
      <c r="T172" s="39">
        <f t="shared" si="72"/>
        <v>0</v>
      </c>
      <c r="U172" s="39">
        <f t="shared" si="75"/>
        <v>0.03</v>
      </c>
      <c r="V172" s="12"/>
      <c r="W172" s="32">
        <f t="shared" si="69"/>
        <v>0</v>
      </c>
      <c r="X172" s="32">
        <f t="shared" si="59"/>
        <v>42000</v>
      </c>
      <c r="Y172" s="32">
        <f t="shared" si="60"/>
        <v>42000</v>
      </c>
      <c r="Z172" s="32">
        <f t="shared" si="61"/>
        <v>42000</v>
      </c>
      <c r="AB172" s="32">
        <f t="shared" si="73"/>
        <v>0</v>
      </c>
      <c r="AC172" s="32">
        <f t="shared" si="66"/>
        <v>0</v>
      </c>
      <c r="AD172" s="32">
        <f t="shared" si="70"/>
        <v>0</v>
      </c>
      <c r="AE172" s="59">
        <f t="shared" si="71"/>
        <v>0</v>
      </c>
      <c r="AF172" s="32">
        <f t="shared" si="76"/>
        <v>0</v>
      </c>
      <c r="AG172" s="40" t="str">
        <f>IF(A172&gt;$D$6,"",SUM($AB$10:AE172)/($Y$10+Y172)*2/A172*12)</f>
        <v/>
      </c>
      <c r="AH172" s="40" t="str">
        <f>IF(A172&gt;$D$6,"",SUM($AF$10:AF172)/($Y$10+Y172)*2/A172*12)</f>
        <v/>
      </c>
      <c r="AI172" s="32">
        <f t="shared" si="77"/>
        <v>0</v>
      </c>
      <c r="AQ172" s="32">
        <f>SUM(AB$10:AB172)</f>
        <v>930419.62444850942</v>
      </c>
      <c r="AR172" s="32">
        <f>SUM(AC$10:AC172)</f>
        <v>-741728.78666842484</v>
      </c>
      <c r="AS172" s="32">
        <f>SUM(AD$10:AD172)</f>
        <v>13860.000000000002</v>
      </c>
      <c r="AT172" s="32">
        <f>SUM(AE$10:AE172)</f>
        <v>136083.75892605004</v>
      </c>
      <c r="AU172" s="32">
        <f>SUM(AF$10:AF172)</f>
        <v>-42000</v>
      </c>
      <c r="AW172" s="32">
        <f t="shared" si="67"/>
        <v>0</v>
      </c>
      <c r="AX172" s="32">
        <f t="shared" si="67"/>
        <v>0</v>
      </c>
      <c r="AY172" s="32">
        <f t="shared" si="62"/>
        <v>0</v>
      </c>
      <c r="AZ172" s="32">
        <f t="shared" si="62"/>
        <v>0</v>
      </c>
      <c r="BA172" s="32">
        <f t="shared" si="62"/>
        <v>42000</v>
      </c>
      <c r="BB172" s="32">
        <f t="shared" si="81"/>
        <v>0</v>
      </c>
      <c r="BC172" s="32"/>
    </row>
    <row r="173" spans="1:55" x14ac:dyDescent="0.25">
      <c r="A173" s="29">
        <v>163</v>
      </c>
      <c r="B173" s="32">
        <f t="shared" si="63"/>
        <v>0</v>
      </c>
      <c r="C173" s="32">
        <f t="shared" si="78"/>
        <v>0</v>
      </c>
      <c r="D173" s="32">
        <f t="shared" si="79"/>
        <v>0</v>
      </c>
      <c r="E173" s="32"/>
      <c r="F173" s="32">
        <f t="shared" si="64"/>
        <v>0</v>
      </c>
      <c r="G173" s="32"/>
      <c r="H173" s="32"/>
      <c r="I173" s="32"/>
      <c r="J173" s="32"/>
      <c r="K173" s="32"/>
      <c r="L173" s="32">
        <f t="shared" si="56"/>
        <v>0</v>
      </c>
      <c r="M173" s="32">
        <f t="shared" si="57"/>
        <v>0</v>
      </c>
      <c r="N173" s="80">
        <v>49157</v>
      </c>
      <c r="O173" s="39">
        <f t="shared" si="58"/>
        <v>0</v>
      </c>
      <c r="P173" s="39">
        <f t="shared" si="80"/>
        <v>0.03</v>
      </c>
      <c r="Q173" s="39">
        <f t="shared" si="65"/>
        <v>0</v>
      </c>
      <c r="R173" s="39">
        <f t="shared" si="68"/>
        <v>0</v>
      </c>
      <c r="S173" s="39">
        <f t="shared" si="74"/>
        <v>0</v>
      </c>
      <c r="T173" s="39">
        <f t="shared" si="72"/>
        <v>0</v>
      </c>
      <c r="U173" s="39">
        <f t="shared" si="75"/>
        <v>0.03</v>
      </c>
      <c r="V173" s="12"/>
      <c r="W173" s="32">
        <f t="shared" si="69"/>
        <v>0</v>
      </c>
      <c r="X173" s="32">
        <f t="shared" si="59"/>
        <v>42000</v>
      </c>
      <c r="Y173" s="32">
        <f t="shared" si="60"/>
        <v>42000</v>
      </c>
      <c r="Z173" s="32">
        <f t="shared" si="61"/>
        <v>42000</v>
      </c>
      <c r="AB173" s="32">
        <f t="shared" si="73"/>
        <v>0</v>
      </c>
      <c r="AC173" s="32">
        <f t="shared" si="66"/>
        <v>0</v>
      </c>
      <c r="AD173" s="32">
        <f t="shared" si="70"/>
        <v>0</v>
      </c>
      <c r="AE173" s="59">
        <f t="shared" si="71"/>
        <v>0</v>
      </c>
      <c r="AF173" s="32">
        <f t="shared" si="76"/>
        <v>0</v>
      </c>
      <c r="AG173" s="40" t="str">
        <f>IF(A173&gt;$D$6,"",SUM($AB$10:AE173)/($Y$10+Y173)*2/A173*12)</f>
        <v/>
      </c>
      <c r="AH173" s="40" t="str">
        <f>IF(A173&gt;$D$6,"",SUM($AF$10:AF173)/($Y$10+Y173)*2/A173*12)</f>
        <v/>
      </c>
      <c r="AI173" s="32">
        <f t="shared" si="77"/>
        <v>0</v>
      </c>
      <c r="AQ173" s="32">
        <f>SUM(AB$10:AB173)</f>
        <v>930419.62444850942</v>
      </c>
      <c r="AR173" s="32">
        <f>SUM(AC$10:AC173)</f>
        <v>-741728.78666842484</v>
      </c>
      <c r="AS173" s="32">
        <f>SUM(AD$10:AD173)</f>
        <v>13860.000000000002</v>
      </c>
      <c r="AT173" s="32">
        <f>SUM(AE$10:AE173)</f>
        <v>136083.75892605004</v>
      </c>
      <c r="AU173" s="32">
        <f>SUM(AF$10:AF173)</f>
        <v>-42000</v>
      </c>
      <c r="AW173" s="32">
        <f t="shared" si="67"/>
        <v>0</v>
      </c>
      <c r="AX173" s="32">
        <f t="shared" si="67"/>
        <v>0</v>
      </c>
      <c r="AY173" s="32">
        <f t="shared" si="62"/>
        <v>0</v>
      </c>
      <c r="AZ173" s="32">
        <f t="shared" si="62"/>
        <v>0</v>
      </c>
      <c r="BA173" s="32">
        <f t="shared" si="62"/>
        <v>42000</v>
      </c>
      <c r="BB173" s="32">
        <f t="shared" si="81"/>
        <v>0</v>
      </c>
      <c r="BC173" s="32"/>
    </row>
    <row r="174" spans="1:55" x14ac:dyDescent="0.25">
      <c r="A174" s="29">
        <v>164</v>
      </c>
      <c r="B174" s="32">
        <f t="shared" si="63"/>
        <v>0</v>
      </c>
      <c r="C174" s="32">
        <f t="shared" si="78"/>
        <v>0</v>
      </c>
      <c r="D174" s="32">
        <f t="shared" si="79"/>
        <v>0</v>
      </c>
      <c r="E174" s="32"/>
      <c r="F174" s="32">
        <f t="shared" si="64"/>
        <v>0</v>
      </c>
      <c r="G174" s="32"/>
      <c r="H174" s="32"/>
      <c r="I174" s="32"/>
      <c r="J174" s="32"/>
      <c r="K174" s="32"/>
      <c r="L174" s="32">
        <f t="shared" si="56"/>
        <v>0</v>
      </c>
      <c r="M174" s="32">
        <f t="shared" si="57"/>
        <v>0</v>
      </c>
      <c r="N174" s="80">
        <v>49188</v>
      </c>
      <c r="O174" s="39">
        <f t="shared" si="58"/>
        <v>0</v>
      </c>
      <c r="P174" s="39">
        <f t="shared" si="80"/>
        <v>0.03</v>
      </c>
      <c r="Q174" s="39">
        <f t="shared" si="65"/>
        <v>0</v>
      </c>
      <c r="R174" s="39">
        <f t="shared" si="68"/>
        <v>0</v>
      </c>
      <c r="S174" s="39">
        <f t="shared" si="74"/>
        <v>0</v>
      </c>
      <c r="T174" s="39">
        <f t="shared" si="72"/>
        <v>0</v>
      </c>
      <c r="U174" s="39">
        <f t="shared" si="75"/>
        <v>0.03</v>
      </c>
      <c r="V174" s="12"/>
      <c r="W174" s="32">
        <f t="shared" si="69"/>
        <v>0</v>
      </c>
      <c r="X174" s="32">
        <f t="shared" si="59"/>
        <v>42000</v>
      </c>
      <c r="Y174" s="32">
        <f t="shared" si="60"/>
        <v>42000</v>
      </c>
      <c r="Z174" s="32">
        <f t="shared" si="61"/>
        <v>42000</v>
      </c>
      <c r="AB174" s="32">
        <f t="shared" si="73"/>
        <v>0</v>
      </c>
      <c r="AC174" s="32">
        <f t="shared" si="66"/>
        <v>0</v>
      </c>
      <c r="AD174" s="32">
        <f t="shared" si="70"/>
        <v>0</v>
      </c>
      <c r="AE174" s="59">
        <f t="shared" si="71"/>
        <v>0</v>
      </c>
      <c r="AF174" s="32">
        <f t="shared" si="76"/>
        <v>0</v>
      </c>
      <c r="AG174" s="40" t="str">
        <f>IF(A174&gt;$D$6,"",SUM($AB$10:AE174)/($Y$10+Y174)*2/A174*12)</f>
        <v/>
      </c>
      <c r="AH174" s="40" t="str">
        <f>IF(A174&gt;$D$6,"",SUM($AF$10:AF174)/($Y$10+Y174)*2/A174*12)</f>
        <v/>
      </c>
      <c r="AI174" s="32">
        <f t="shared" si="77"/>
        <v>0</v>
      </c>
      <c r="AQ174" s="32">
        <f>SUM(AB$10:AB174)</f>
        <v>930419.62444850942</v>
      </c>
      <c r="AR174" s="32">
        <f>SUM(AC$10:AC174)</f>
        <v>-741728.78666842484</v>
      </c>
      <c r="AS174" s="32">
        <f>SUM(AD$10:AD174)</f>
        <v>13860.000000000002</v>
      </c>
      <c r="AT174" s="32">
        <f>SUM(AE$10:AE174)</f>
        <v>136083.75892605004</v>
      </c>
      <c r="AU174" s="32">
        <f>SUM(AF$10:AF174)</f>
        <v>-42000</v>
      </c>
      <c r="AW174" s="32">
        <f t="shared" si="67"/>
        <v>0</v>
      </c>
      <c r="AX174" s="32">
        <f t="shared" si="67"/>
        <v>0</v>
      </c>
      <c r="AY174" s="32">
        <f t="shared" si="62"/>
        <v>0</v>
      </c>
      <c r="AZ174" s="32">
        <f t="shared" si="62"/>
        <v>0</v>
      </c>
      <c r="BA174" s="32">
        <f t="shared" si="62"/>
        <v>42000</v>
      </c>
      <c r="BB174" s="32">
        <f t="shared" si="81"/>
        <v>0</v>
      </c>
      <c r="BC174" s="32"/>
    </row>
    <row r="175" spans="1:55" x14ac:dyDescent="0.25">
      <c r="A175" s="29">
        <v>165</v>
      </c>
      <c r="B175" s="32">
        <f t="shared" si="63"/>
        <v>0</v>
      </c>
      <c r="C175" s="32">
        <f t="shared" si="78"/>
        <v>0</v>
      </c>
      <c r="D175" s="32">
        <f t="shared" si="79"/>
        <v>0</v>
      </c>
      <c r="E175" s="32"/>
      <c r="F175" s="32">
        <f t="shared" si="64"/>
        <v>0</v>
      </c>
      <c r="G175" s="32"/>
      <c r="H175" s="32"/>
      <c r="I175" s="32"/>
      <c r="J175" s="32"/>
      <c r="K175" s="32"/>
      <c r="L175" s="32">
        <f t="shared" si="56"/>
        <v>0</v>
      </c>
      <c r="M175" s="32">
        <f t="shared" si="57"/>
        <v>0</v>
      </c>
      <c r="N175" s="80">
        <v>49218</v>
      </c>
      <c r="O175" s="39">
        <f t="shared" si="58"/>
        <v>0</v>
      </c>
      <c r="P175" s="39">
        <f t="shared" si="80"/>
        <v>0.03</v>
      </c>
      <c r="Q175" s="39">
        <f t="shared" si="65"/>
        <v>0</v>
      </c>
      <c r="R175" s="39">
        <f t="shared" si="68"/>
        <v>0</v>
      </c>
      <c r="S175" s="39">
        <f t="shared" si="74"/>
        <v>0</v>
      </c>
      <c r="T175" s="39">
        <f t="shared" si="72"/>
        <v>0</v>
      </c>
      <c r="U175" s="39">
        <f t="shared" si="75"/>
        <v>0.03</v>
      </c>
      <c r="V175" s="12"/>
      <c r="W175" s="32">
        <f t="shared" si="69"/>
        <v>0</v>
      </c>
      <c r="X175" s="32">
        <f t="shared" si="59"/>
        <v>42000</v>
      </c>
      <c r="Y175" s="32">
        <f t="shared" si="60"/>
        <v>42000</v>
      </c>
      <c r="Z175" s="32">
        <f t="shared" si="61"/>
        <v>42000</v>
      </c>
      <c r="AB175" s="32">
        <f t="shared" si="73"/>
        <v>0</v>
      </c>
      <c r="AC175" s="32">
        <f t="shared" si="66"/>
        <v>0</v>
      </c>
      <c r="AD175" s="32">
        <f t="shared" si="70"/>
        <v>0</v>
      </c>
      <c r="AE175" s="59">
        <f t="shared" si="71"/>
        <v>0</v>
      </c>
      <c r="AF175" s="32">
        <f t="shared" si="76"/>
        <v>0</v>
      </c>
      <c r="AG175" s="40" t="str">
        <f>IF(A175&gt;$D$6,"",SUM($AB$10:AE175)/($Y$10+Y175)*2/A175*12)</f>
        <v/>
      </c>
      <c r="AH175" s="40" t="str">
        <f>IF(A175&gt;$D$6,"",SUM($AF$10:AF175)/($Y$10+Y175)*2/A175*12)</f>
        <v/>
      </c>
      <c r="AI175" s="32">
        <f t="shared" si="77"/>
        <v>0</v>
      </c>
      <c r="AQ175" s="32">
        <f>SUM(AB$10:AB175)</f>
        <v>930419.62444850942</v>
      </c>
      <c r="AR175" s="32">
        <f>SUM(AC$10:AC175)</f>
        <v>-741728.78666842484</v>
      </c>
      <c r="AS175" s="32">
        <f>SUM(AD$10:AD175)</f>
        <v>13860.000000000002</v>
      </c>
      <c r="AT175" s="32">
        <f>SUM(AE$10:AE175)</f>
        <v>136083.75892605004</v>
      </c>
      <c r="AU175" s="32">
        <f>SUM(AF$10:AF175)</f>
        <v>-42000</v>
      </c>
      <c r="AW175" s="32">
        <f t="shared" si="67"/>
        <v>0</v>
      </c>
      <c r="AX175" s="32">
        <f t="shared" si="67"/>
        <v>0</v>
      </c>
      <c r="AY175" s="32">
        <f t="shared" si="62"/>
        <v>0</v>
      </c>
      <c r="AZ175" s="32">
        <f t="shared" si="62"/>
        <v>0</v>
      </c>
      <c r="BA175" s="32">
        <f t="shared" si="62"/>
        <v>42000</v>
      </c>
      <c r="BB175" s="32">
        <f t="shared" si="81"/>
        <v>0</v>
      </c>
      <c r="BC175" s="32"/>
    </row>
    <row r="176" spans="1:55" x14ac:dyDescent="0.25">
      <c r="A176" s="29">
        <v>166</v>
      </c>
      <c r="B176" s="32">
        <f t="shared" si="63"/>
        <v>0</v>
      </c>
      <c r="C176" s="32">
        <f t="shared" si="78"/>
        <v>0</v>
      </c>
      <c r="D176" s="32">
        <f t="shared" si="79"/>
        <v>0</v>
      </c>
      <c r="E176" s="32"/>
      <c r="F176" s="32">
        <f t="shared" si="64"/>
        <v>0</v>
      </c>
      <c r="G176" s="32"/>
      <c r="H176" s="32"/>
      <c r="I176" s="32"/>
      <c r="J176" s="32"/>
      <c r="K176" s="32"/>
      <c r="L176" s="32">
        <f t="shared" si="56"/>
        <v>0</v>
      </c>
      <c r="M176" s="32">
        <f t="shared" si="57"/>
        <v>0</v>
      </c>
      <c r="N176" s="80">
        <v>49249</v>
      </c>
      <c r="O176" s="39">
        <f t="shared" si="58"/>
        <v>0</v>
      </c>
      <c r="P176" s="39">
        <f t="shared" si="80"/>
        <v>0.03</v>
      </c>
      <c r="Q176" s="39">
        <f t="shared" si="65"/>
        <v>0</v>
      </c>
      <c r="R176" s="39">
        <f t="shared" si="68"/>
        <v>0</v>
      </c>
      <c r="S176" s="39">
        <f t="shared" si="74"/>
        <v>0</v>
      </c>
      <c r="T176" s="39">
        <f t="shared" si="72"/>
        <v>0</v>
      </c>
      <c r="U176" s="39">
        <f t="shared" si="75"/>
        <v>0.03</v>
      </c>
      <c r="V176" s="12"/>
      <c r="W176" s="32">
        <f t="shared" si="69"/>
        <v>0</v>
      </c>
      <c r="X176" s="32">
        <f t="shared" si="59"/>
        <v>42000</v>
      </c>
      <c r="Y176" s="32">
        <f t="shared" si="60"/>
        <v>42000</v>
      </c>
      <c r="Z176" s="32">
        <f t="shared" si="61"/>
        <v>42000</v>
      </c>
      <c r="AB176" s="32">
        <f t="shared" si="73"/>
        <v>0</v>
      </c>
      <c r="AC176" s="32">
        <f t="shared" si="66"/>
        <v>0</v>
      </c>
      <c r="AD176" s="32">
        <f t="shared" si="70"/>
        <v>0</v>
      </c>
      <c r="AE176" s="59">
        <f t="shared" si="71"/>
        <v>0</v>
      </c>
      <c r="AF176" s="32">
        <f t="shared" si="76"/>
        <v>0</v>
      </c>
      <c r="AG176" s="40" t="str">
        <f>IF(A176&gt;$D$6,"",SUM($AB$10:AE176)/($Y$10+Y176)*2/A176*12)</f>
        <v/>
      </c>
      <c r="AH176" s="40" t="str">
        <f>IF(A176&gt;$D$6,"",SUM($AF$10:AF176)/($Y$10+Y176)*2/A176*12)</f>
        <v/>
      </c>
      <c r="AI176" s="32">
        <f t="shared" si="77"/>
        <v>0</v>
      </c>
      <c r="AQ176" s="32">
        <f>SUM(AB$10:AB176)</f>
        <v>930419.62444850942</v>
      </c>
      <c r="AR176" s="32">
        <f>SUM(AC$10:AC176)</f>
        <v>-741728.78666842484</v>
      </c>
      <c r="AS176" s="32">
        <f>SUM(AD$10:AD176)</f>
        <v>13860.000000000002</v>
      </c>
      <c r="AT176" s="32">
        <f>SUM(AE$10:AE176)</f>
        <v>136083.75892605004</v>
      </c>
      <c r="AU176" s="32">
        <f>SUM(AF$10:AF176)</f>
        <v>-42000</v>
      </c>
      <c r="AW176" s="32">
        <f t="shared" si="67"/>
        <v>0</v>
      </c>
      <c r="AX176" s="32">
        <f t="shared" si="67"/>
        <v>0</v>
      </c>
      <c r="AY176" s="32">
        <f t="shared" si="62"/>
        <v>0</v>
      </c>
      <c r="AZ176" s="32">
        <f t="shared" si="62"/>
        <v>0</v>
      </c>
      <c r="BA176" s="32">
        <f t="shared" si="62"/>
        <v>42000</v>
      </c>
      <c r="BB176" s="32">
        <f t="shared" si="81"/>
        <v>0</v>
      </c>
      <c r="BC176" s="32"/>
    </row>
    <row r="177" spans="1:55" x14ac:dyDescent="0.25">
      <c r="A177" s="29">
        <v>167</v>
      </c>
      <c r="B177" s="32">
        <f t="shared" si="63"/>
        <v>0</v>
      </c>
      <c r="C177" s="32">
        <f t="shared" si="78"/>
        <v>0</v>
      </c>
      <c r="D177" s="32">
        <f t="shared" si="79"/>
        <v>0</v>
      </c>
      <c r="E177" s="32"/>
      <c r="F177" s="32">
        <f t="shared" si="64"/>
        <v>0</v>
      </c>
      <c r="G177" s="32"/>
      <c r="H177" s="32"/>
      <c r="I177" s="32"/>
      <c r="J177" s="32"/>
      <c r="K177" s="32"/>
      <c r="L177" s="32">
        <f t="shared" si="56"/>
        <v>0</v>
      </c>
      <c r="M177" s="32">
        <f t="shared" si="57"/>
        <v>0</v>
      </c>
      <c r="N177" s="80">
        <v>49279</v>
      </c>
      <c r="O177" s="39">
        <f t="shared" si="58"/>
        <v>0</v>
      </c>
      <c r="P177" s="39">
        <f t="shared" si="80"/>
        <v>0.03</v>
      </c>
      <c r="Q177" s="39">
        <f t="shared" si="65"/>
        <v>0</v>
      </c>
      <c r="R177" s="39">
        <f t="shared" si="68"/>
        <v>0</v>
      </c>
      <c r="S177" s="39">
        <f t="shared" si="74"/>
        <v>0</v>
      </c>
      <c r="T177" s="39">
        <f t="shared" si="72"/>
        <v>0</v>
      </c>
      <c r="U177" s="39">
        <f t="shared" si="75"/>
        <v>0.03</v>
      </c>
      <c r="V177" s="12"/>
      <c r="W177" s="32">
        <f t="shared" si="69"/>
        <v>0</v>
      </c>
      <c r="X177" s="32">
        <f t="shared" si="59"/>
        <v>42000</v>
      </c>
      <c r="Y177" s="32">
        <f t="shared" si="60"/>
        <v>42000</v>
      </c>
      <c r="Z177" s="32">
        <f t="shared" si="61"/>
        <v>42000</v>
      </c>
      <c r="AB177" s="32">
        <f t="shared" si="73"/>
        <v>0</v>
      </c>
      <c r="AC177" s="32">
        <f t="shared" si="66"/>
        <v>0</v>
      </c>
      <c r="AD177" s="32">
        <f t="shared" si="70"/>
        <v>0</v>
      </c>
      <c r="AE177" s="59">
        <f t="shared" si="71"/>
        <v>0</v>
      </c>
      <c r="AF177" s="32">
        <f t="shared" si="76"/>
        <v>0</v>
      </c>
      <c r="AG177" s="40" t="str">
        <f>IF(A177&gt;$D$6,"",SUM($AB$10:AE177)/($Y$10+Y177)*2/A177*12)</f>
        <v/>
      </c>
      <c r="AH177" s="40" t="str">
        <f>IF(A177&gt;$D$6,"",SUM($AF$10:AF177)/($Y$10+Y177)*2/A177*12)</f>
        <v/>
      </c>
      <c r="AI177" s="32">
        <f t="shared" si="77"/>
        <v>0</v>
      </c>
      <c r="AQ177" s="32">
        <f>SUM(AB$10:AB177)</f>
        <v>930419.62444850942</v>
      </c>
      <c r="AR177" s="32">
        <f>SUM(AC$10:AC177)</f>
        <v>-741728.78666842484</v>
      </c>
      <c r="AS177" s="32">
        <f>SUM(AD$10:AD177)</f>
        <v>13860.000000000002</v>
      </c>
      <c r="AT177" s="32">
        <f>SUM(AE$10:AE177)</f>
        <v>136083.75892605004</v>
      </c>
      <c r="AU177" s="32">
        <f>SUM(AF$10:AF177)</f>
        <v>-42000</v>
      </c>
      <c r="AW177" s="32">
        <f t="shared" si="67"/>
        <v>0</v>
      </c>
      <c r="AX177" s="32">
        <f t="shared" si="67"/>
        <v>0</v>
      </c>
      <c r="AY177" s="32">
        <f t="shared" si="62"/>
        <v>0</v>
      </c>
      <c r="AZ177" s="32">
        <f t="shared" si="62"/>
        <v>0</v>
      </c>
      <c r="BA177" s="32">
        <f t="shared" si="62"/>
        <v>42000</v>
      </c>
      <c r="BB177" s="32">
        <f t="shared" si="81"/>
        <v>0</v>
      </c>
      <c r="BC177" s="32"/>
    </row>
    <row r="178" spans="1:55" x14ac:dyDescent="0.25">
      <c r="A178" s="29">
        <v>168</v>
      </c>
      <c r="B178" s="32">
        <f t="shared" si="63"/>
        <v>0</v>
      </c>
      <c r="C178" s="32">
        <f t="shared" si="78"/>
        <v>0</v>
      </c>
      <c r="D178" s="32">
        <f t="shared" si="79"/>
        <v>0</v>
      </c>
      <c r="E178" s="32"/>
      <c r="F178" s="32">
        <f t="shared" si="64"/>
        <v>0</v>
      </c>
      <c r="G178" s="67">
        <f>IF(B178&gt;0,B178*$J$1,0)</f>
        <v>0</v>
      </c>
      <c r="H178" s="32"/>
      <c r="I178" s="32"/>
      <c r="J178" s="32"/>
      <c r="K178" s="32"/>
      <c r="L178" s="32">
        <f t="shared" si="56"/>
        <v>0</v>
      </c>
      <c r="M178" s="32">
        <f t="shared" si="57"/>
        <v>0</v>
      </c>
      <c r="N178" s="80">
        <v>49310</v>
      </c>
      <c r="O178" s="39">
        <f t="shared" si="58"/>
        <v>0</v>
      </c>
      <c r="P178" s="39">
        <f t="shared" si="80"/>
        <v>0.03</v>
      </c>
      <c r="Q178" s="39">
        <f t="shared" si="65"/>
        <v>0</v>
      </c>
      <c r="R178" s="39">
        <f t="shared" si="68"/>
        <v>0</v>
      </c>
      <c r="S178" s="39">
        <f t="shared" si="74"/>
        <v>0</v>
      </c>
      <c r="T178" s="39">
        <f t="shared" si="72"/>
        <v>0</v>
      </c>
      <c r="U178" s="39">
        <f t="shared" si="75"/>
        <v>0.03</v>
      </c>
      <c r="V178" s="12"/>
      <c r="W178" s="32">
        <f t="shared" si="69"/>
        <v>0</v>
      </c>
      <c r="X178" s="32">
        <f t="shared" si="59"/>
        <v>42000</v>
      </c>
      <c r="Y178" s="32">
        <f t="shared" si="60"/>
        <v>42000</v>
      </c>
      <c r="Z178" s="32">
        <f t="shared" si="61"/>
        <v>42000</v>
      </c>
      <c r="AB178" s="32">
        <f t="shared" si="73"/>
        <v>0</v>
      </c>
      <c r="AC178" s="32">
        <f t="shared" si="66"/>
        <v>0</v>
      </c>
      <c r="AD178" s="32">
        <f t="shared" si="70"/>
        <v>0</v>
      </c>
      <c r="AE178" s="59">
        <f t="shared" si="71"/>
        <v>0</v>
      </c>
      <c r="AF178" s="32">
        <f t="shared" si="76"/>
        <v>0</v>
      </c>
      <c r="AG178" s="40" t="str">
        <f>IF(A178&gt;$D$6,"",SUM($AB$10:AE178)/($Y$10+Y178)*2/A178*12)</f>
        <v/>
      </c>
      <c r="AH178" s="40" t="str">
        <f>IF(A178&gt;$D$6,"",SUM($AF$10:AF178)/($Y$10+Y178)*2/A178*12)</f>
        <v/>
      </c>
      <c r="AI178" s="32">
        <f t="shared" si="77"/>
        <v>0</v>
      </c>
      <c r="AQ178" s="32">
        <f>SUM(AB$10:AB178)</f>
        <v>930419.62444850942</v>
      </c>
      <c r="AR178" s="32">
        <f>SUM(AC$10:AC178)</f>
        <v>-741728.78666842484</v>
      </c>
      <c r="AS178" s="32">
        <f>SUM(AD$10:AD178)</f>
        <v>13860.000000000002</v>
      </c>
      <c r="AT178" s="32">
        <f>SUM(AE$10:AE178)</f>
        <v>136083.75892605004</v>
      </c>
      <c r="AU178" s="32">
        <f>SUM(AF$10:AF178)</f>
        <v>-42000</v>
      </c>
      <c r="AW178" s="32">
        <f t="shared" si="67"/>
        <v>0</v>
      </c>
      <c r="AX178" s="32">
        <f t="shared" si="67"/>
        <v>0</v>
      </c>
      <c r="AY178" s="32">
        <f t="shared" si="62"/>
        <v>0</v>
      </c>
      <c r="AZ178" s="32">
        <f t="shared" si="62"/>
        <v>0</v>
      </c>
      <c r="BA178" s="32">
        <f t="shared" si="62"/>
        <v>42000</v>
      </c>
      <c r="BB178" s="32">
        <f t="shared" si="81"/>
        <v>0</v>
      </c>
      <c r="BC178" s="32"/>
    </row>
    <row r="179" spans="1:55" x14ac:dyDescent="0.25">
      <c r="A179" s="29">
        <v>169</v>
      </c>
      <c r="B179" s="32">
        <f t="shared" si="63"/>
        <v>0</v>
      </c>
      <c r="C179" s="32">
        <f t="shared" si="78"/>
        <v>0</v>
      </c>
      <c r="D179" s="32">
        <f t="shared" si="79"/>
        <v>0</v>
      </c>
      <c r="E179" s="32"/>
      <c r="F179" s="32">
        <f t="shared" si="64"/>
        <v>0</v>
      </c>
      <c r="G179" s="32"/>
      <c r="H179" s="32"/>
      <c r="I179" s="32"/>
      <c r="J179" s="32"/>
      <c r="K179" s="32"/>
      <c r="L179" s="32">
        <f t="shared" si="56"/>
        <v>0</v>
      </c>
      <c r="M179" s="32">
        <f t="shared" si="57"/>
        <v>0</v>
      </c>
      <c r="N179" s="80">
        <v>49341</v>
      </c>
      <c r="O179" s="39">
        <f t="shared" si="58"/>
        <v>0</v>
      </c>
      <c r="P179" s="39">
        <f t="shared" si="80"/>
        <v>0.03</v>
      </c>
      <c r="Q179" s="39">
        <f t="shared" si="65"/>
        <v>0</v>
      </c>
      <c r="R179" s="39">
        <f t="shared" si="68"/>
        <v>0</v>
      </c>
      <c r="S179" s="39">
        <f t="shared" si="74"/>
        <v>0</v>
      </c>
      <c r="T179" s="39">
        <f t="shared" si="72"/>
        <v>0</v>
      </c>
      <c r="U179" s="39">
        <f t="shared" si="75"/>
        <v>0.03</v>
      </c>
      <c r="V179" s="12"/>
      <c r="W179" s="32">
        <f t="shared" si="69"/>
        <v>0</v>
      </c>
      <c r="X179" s="32">
        <f t="shared" si="59"/>
        <v>42000</v>
      </c>
      <c r="Y179" s="32">
        <f t="shared" si="60"/>
        <v>42000</v>
      </c>
      <c r="Z179" s="32">
        <f t="shared" si="61"/>
        <v>42000</v>
      </c>
      <c r="AB179" s="32">
        <f t="shared" si="73"/>
        <v>0</v>
      </c>
      <c r="AC179" s="32">
        <f t="shared" si="66"/>
        <v>0</v>
      </c>
      <c r="AD179" s="32">
        <f t="shared" si="70"/>
        <v>0</v>
      </c>
      <c r="AE179" s="59">
        <f t="shared" si="71"/>
        <v>0</v>
      </c>
      <c r="AF179" s="32">
        <f t="shared" si="76"/>
        <v>0</v>
      </c>
      <c r="AG179" s="40" t="str">
        <f>IF(A179&gt;$D$6,"",SUM($AB$10:AE179)/($Y$10+Y179)*2/A179*12)</f>
        <v/>
      </c>
      <c r="AH179" s="40" t="str">
        <f>IF(A179&gt;$D$6,"",SUM($AF$10:AF179)/($Y$10+Y179)*2/A179*12)</f>
        <v/>
      </c>
      <c r="AI179" s="32">
        <f t="shared" si="77"/>
        <v>0</v>
      </c>
      <c r="AQ179" s="32">
        <f>SUM(AB$10:AB179)</f>
        <v>930419.62444850942</v>
      </c>
      <c r="AR179" s="32">
        <f>SUM(AC$10:AC179)</f>
        <v>-741728.78666842484</v>
      </c>
      <c r="AS179" s="32">
        <f>SUM(AD$10:AD179)</f>
        <v>13860.000000000002</v>
      </c>
      <c r="AT179" s="32">
        <f>SUM(AE$10:AE179)</f>
        <v>136083.75892605004</v>
      </c>
      <c r="AU179" s="32">
        <f>SUM(AF$10:AF179)</f>
        <v>-42000</v>
      </c>
      <c r="AW179" s="32">
        <f t="shared" si="67"/>
        <v>0</v>
      </c>
      <c r="AX179" s="32">
        <f t="shared" si="67"/>
        <v>0</v>
      </c>
      <c r="AY179" s="32">
        <f t="shared" si="62"/>
        <v>0</v>
      </c>
      <c r="AZ179" s="32">
        <f t="shared" si="62"/>
        <v>0</v>
      </c>
      <c r="BA179" s="32">
        <f t="shared" si="62"/>
        <v>42000</v>
      </c>
      <c r="BB179" s="32">
        <f t="shared" si="81"/>
        <v>0</v>
      </c>
      <c r="BC179" s="32"/>
    </row>
    <row r="180" spans="1:55" x14ac:dyDescent="0.25">
      <c r="A180" s="29">
        <v>170</v>
      </c>
      <c r="B180" s="32">
        <f t="shared" si="63"/>
        <v>0</v>
      </c>
      <c r="C180" s="32">
        <f t="shared" si="78"/>
        <v>0</v>
      </c>
      <c r="D180" s="32">
        <f t="shared" si="79"/>
        <v>0</v>
      </c>
      <c r="E180" s="32"/>
      <c r="F180" s="32">
        <f t="shared" si="64"/>
        <v>0</v>
      </c>
      <c r="G180" s="32"/>
      <c r="H180" s="32"/>
      <c r="I180" s="32"/>
      <c r="J180" s="32"/>
      <c r="K180" s="32"/>
      <c r="L180" s="32">
        <f t="shared" si="56"/>
        <v>0</v>
      </c>
      <c r="M180" s="32">
        <f t="shared" si="57"/>
        <v>0</v>
      </c>
      <c r="N180" s="80">
        <v>49369</v>
      </c>
      <c r="O180" s="39">
        <f t="shared" si="58"/>
        <v>0</v>
      </c>
      <c r="P180" s="39">
        <f t="shared" si="80"/>
        <v>0.03</v>
      </c>
      <c r="Q180" s="39">
        <f t="shared" si="65"/>
        <v>0</v>
      </c>
      <c r="R180" s="39">
        <f t="shared" si="68"/>
        <v>0</v>
      </c>
      <c r="S180" s="39">
        <f t="shared" si="74"/>
        <v>0</v>
      </c>
      <c r="T180" s="39">
        <f t="shared" si="72"/>
        <v>0</v>
      </c>
      <c r="U180" s="39">
        <f t="shared" si="75"/>
        <v>0.03</v>
      </c>
      <c r="V180" s="12"/>
      <c r="W180" s="32">
        <f t="shared" si="69"/>
        <v>0</v>
      </c>
      <c r="X180" s="32">
        <f t="shared" si="59"/>
        <v>42000</v>
      </c>
      <c r="Y180" s="32">
        <f t="shared" si="60"/>
        <v>42000</v>
      </c>
      <c r="Z180" s="32">
        <f t="shared" si="61"/>
        <v>42000</v>
      </c>
      <c r="AB180" s="32">
        <f t="shared" si="73"/>
        <v>0</v>
      </c>
      <c r="AC180" s="32">
        <f t="shared" si="66"/>
        <v>0</v>
      </c>
      <c r="AD180" s="32">
        <f t="shared" si="70"/>
        <v>0</v>
      </c>
      <c r="AE180" s="59">
        <f t="shared" si="71"/>
        <v>0</v>
      </c>
      <c r="AF180" s="32">
        <f t="shared" si="76"/>
        <v>0</v>
      </c>
      <c r="AG180" s="40" t="str">
        <f>IF(A180&gt;$D$6,"",SUM($AB$10:AE180)/($Y$10+Y180)*2/A180*12)</f>
        <v/>
      </c>
      <c r="AH180" s="40" t="str">
        <f>IF(A180&gt;$D$6,"",SUM($AF$10:AF180)/($Y$10+Y180)*2/A180*12)</f>
        <v/>
      </c>
      <c r="AI180" s="32">
        <f t="shared" si="77"/>
        <v>0</v>
      </c>
      <c r="AQ180" s="32">
        <f>SUM(AB$10:AB180)</f>
        <v>930419.62444850942</v>
      </c>
      <c r="AR180" s="32">
        <f>SUM(AC$10:AC180)</f>
        <v>-741728.78666842484</v>
      </c>
      <c r="AS180" s="32">
        <f>SUM(AD$10:AD180)</f>
        <v>13860.000000000002</v>
      </c>
      <c r="AT180" s="32">
        <f>SUM(AE$10:AE180)</f>
        <v>136083.75892605004</v>
      </c>
      <c r="AU180" s="32">
        <f>SUM(AF$10:AF180)</f>
        <v>-42000</v>
      </c>
      <c r="AW180" s="32">
        <f t="shared" si="67"/>
        <v>0</v>
      </c>
      <c r="AX180" s="32">
        <f t="shared" si="67"/>
        <v>0</v>
      </c>
      <c r="AY180" s="32">
        <f t="shared" si="62"/>
        <v>0</v>
      </c>
      <c r="AZ180" s="32">
        <f t="shared" si="62"/>
        <v>0</v>
      </c>
      <c r="BA180" s="32">
        <f t="shared" si="62"/>
        <v>42000</v>
      </c>
      <c r="BB180" s="32">
        <f t="shared" si="81"/>
        <v>0</v>
      </c>
      <c r="BC180" s="32"/>
    </row>
    <row r="181" spans="1:55" x14ac:dyDescent="0.25">
      <c r="A181" s="29">
        <v>171</v>
      </c>
      <c r="B181" s="32">
        <f t="shared" si="63"/>
        <v>0</v>
      </c>
      <c r="C181" s="32">
        <f t="shared" si="78"/>
        <v>0</v>
      </c>
      <c r="D181" s="32">
        <f t="shared" si="79"/>
        <v>0</v>
      </c>
      <c r="E181" s="32"/>
      <c r="F181" s="32">
        <f t="shared" si="64"/>
        <v>0</v>
      </c>
      <c r="G181" s="32"/>
      <c r="H181" s="32"/>
      <c r="I181" s="32"/>
      <c r="J181" s="32"/>
      <c r="K181" s="32"/>
      <c r="L181" s="32">
        <f t="shared" si="56"/>
        <v>0</v>
      </c>
      <c r="M181" s="32">
        <f t="shared" si="57"/>
        <v>0</v>
      </c>
      <c r="N181" s="80">
        <v>49400</v>
      </c>
      <c r="O181" s="39">
        <f t="shared" si="58"/>
        <v>0</v>
      </c>
      <c r="P181" s="39">
        <f t="shared" si="80"/>
        <v>0.03</v>
      </c>
      <c r="Q181" s="39">
        <f t="shared" si="65"/>
        <v>0</v>
      </c>
      <c r="R181" s="39">
        <f t="shared" si="68"/>
        <v>0</v>
      </c>
      <c r="S181" s="39">
        <f t="shared" si="74"/>
        <v>0</v>
      </c>
      <c r="T181" s="39">
        <f t="shared" si="72"/>
        <v>0</v>
      </c>
      <c r="U181" s="39">
        <f t="shared" si="75"/>
        <v>0.03</v>
      </c>
      <c r="V181" s="12"/>
      <c r="W181" s="32">
        <f t="shared" si="69"/>
        <v>0</v>
      </c>
      <c r="X181" s="32">
        <f t="shared" si="59"/>
        <v>42000</v>
      </c>
      <c r="Y181" s="32">
        <f t="shared" si="60"/>
        <v>42000</v>
      </c>
      <c r="Z181" s="32">
        <f t="shared" si="61"/>
        <v>42000</v>
      </c>
      <c r="AB181" s="32">
        <f t="shared" si="73"/>
        <v>0</v>
      </c>
      <c r="AC181" s="32">
        <f t="shared" si="66"/>
        <v>0</v>
      </c>
      <c r="AD181" s="32">
        <f t="shared" si="70"/>
        <v>0</v>
      </c>
      <c r="AE181" s="59">
        <f t="shared" si="71"/>
        <v>0</v>
      </c>
      <c r="AF181" s="32">
        <f t="shared" si="76"/>
        <v>0</v>
      </c>
      <c r="AG181" s="40" t="str">
        <f>IF(A181&gt;$D$6,"",SUM($AB$10:AE181)/($Y$10+Y181)*2/A181*12)</f>
        <v/>
      </c>
      <c r="AH181" s="40" t="str">
        <f>IF(A181&gt;$D$6,"",SUM($AF$10:AF181)/($Y$10+Y181)*2/A181*12)</f>
        <v/>
      </c>
      <c r="AI181" s="32">
        <f t="shared" si="77"/>
        <v>0</v>
      </c>
      <c r="AQ181" s="32">
        <f>SUM(AB$10:AB181)</f>
        <v>930419.62444850942</v>
      </c>
      <c r="AR181" s="32">
        <f>SUM(AC$10:AC181)</f>
        <v>-741728.78666842484</v>
      </c>
      <c r="AS181" s="32">
        <f>SUM(AD$10:AD181)</f>
        <v>13860.000000000002</v>
      </c>
      <c r="AT181" s="32">
        <f>SUM(AE$10:AE181)</f>
        <v>136083.75892605004</v>
      </c>
      <c r="AU181" s="32">
        <f>SUM(AF$10:AF181)</f>
        <v>-42000</v>
      </c>
      <c r="AW181" s="32">
        <f t="shared" si="67"/>
        <v>0</v>
      </c>
      <c r="AX181" s="32">
        <f t="shared" si="67"/>
        <v>0</v>
      </c>
      <c r="AY181" s="32">
        <f t="shared" si="62"/>
        <v>0</v>
      </c>
      <c r="AZ181" s="32">
        <f t="shared" si="62"/>
        <v>0</v>
      </c>
      <c r="BA181" s="32">
        <f t="shared" si="62"/>
        <v>42000</v>
      </c>
      <c r="BB181" s="32">
        <f t="shared" si="81"/>
        <v>0</v>
      </c>
      <c r="BC181" s="32"/>
    </row>
    <row r="182" spans="1:55" x14ac:dyDescent="0.25">
      <c r="A182" s="29">
        <v>172</v>
      </c>
      <c r="B182" s="32">
        <f t="shared" si="63"/>
        <v>0</v>
      </c>
      <c r="C182" s="32">
        <f t="shared" si="78"/>
        <v>0</v>
      </c>
      <c r="D182" s="32">
        <f t="shared" si="79"/>
        <v>0</v>
      </c>
      <c r="E182" s="32"/>
      <c r="F182" s="32">
        <f t="shared" si="64"/>
        <v>0</v>
      </c>
      <c r="G182" s="32"/>
      <c r="H182" s="32"/>
      <c r="I182" s="32"/>
      <c r="J182" s="32"/>
      <c r="K182" s="32"/>
      <c r="L182" s="32">
        <f t="shared" si="56"/>
        <v>0</v>
      </c>
      <c r="M182" s="32">
        <f t="shared" si="57"/>
        <v>0</v>
      </c>
      <c r="N182" s="80">
        <v>49430</v>
      </c>
      <c r="O182" s="39">
        <f t="shared" si="58"/>
        <v>0</v>
      </c>
      <c r="P182" s="39">
        <f t="shared" si="80"/>
        <v>0.03</v>
      </c>
      <c r="Q182" s="39">
        <f t="shared" si="65"/>
        <v>0</v>
      </c>
      <c r="R182" s="39">
        <f t="shared" si="68"/>
        <v>0</v>
      </c>
      <c r="S182" s="39">
        <f t="shared" si="74"/>
        <v>0</v>
      </c>
      <c r="T182" s="39">
        <f t="shared" si="72"/>
        <v>0</v>
      </c>
      <c r="U182" s="39">
        <f t="shared" si="75"/>
        <v>0.03</v>
      </c>
      <c r="V182" s="12"/>
      <c r="W182" s="32">
        <f t="shared" si="69"/>
        <v>0</v>
      </c>
      <c r="X182" s="32">
        <f t="shared" si="59"/>
        <v>42000</v>
      </c>
      <c r="Y182" s="32">
        <f t="shared" si="60"/>
        <v>42000</v>
      </c>
      <c r="Z182" s="32">
        <f t="shared" si="61"/>
        <v>42000</v>
      </c>
      <c r="AB182" s="32">
        <f t="shared" si="73"/>
        <v>0</v>
      </c>
      <c r="AC182" s="32">
        <f t="shared" si="66"/>
        <v>0</v>
      </c>
      <c r="AD182" s="32">
        <f t="shared" si="70"/>
        <v>0</v>
      </c>
      <c r="AE182" s="59">
        <f t="shared" si="71"/>
        <v>0</v>
      </c>
      <c r="AF182" s="32">
        <f t="shared" si="76"/>
        <v>0</v>
      </c>
      <c r="AG182" s="40" t="str">
        <f>IF(A182&gt;$D$6,"",SUM($AB$10:AE182)/($Y$10+Y182)*2/A182*12)</f>
        <v/>
      </c>
      <c r="AH182" s="40" t="str">
        <f>IF(A182&gt;$D$6,"",SUM($AF$10:AF182)/($Y$10+Y182)*2/A182*12)</f>
        <v/>
      </c>
      <c r="AI182" s="32">
        <f t="shared" si="77"/>
        <v>0</v>
      </c>
      <c r="AQ182" s="32">
        <f>SUM(AB$10:AB182)</f>
        <v>930419.62444850942</v>
      </c>
      <c r="AR182" s="32">
        <f>SUM(AC$10:AC182)</f>
        <v>-741728.78666842484</v>
      </c>
      <c r="AS182" s="32">
        <f>SUM(AD$10:AD182)</f>
        <v>13860.000000000002</v>
      </c>
      <c r="AT182" s="32">
        <f>SUM(AE$10:AE182)</f>
        <v>136083.75892605004</v>
      </c>
      <c r="AU182" s="32">
        <f>SUM(AF$10:AF182)</f>
        <v>-42000</v>
      </c>
      <c r="AW182" s="32">
        <f t="shared" si="67"/>
        <v>0</v>
      </c>
      <c r="AX182" s="32">
        <f t="shared" si="67"/>
        <v>0</v>
      </c>
      <c r="AY182" s="32">
        <f t="shared" si="62"/>
        <v>0</v>
      </c>
      <c r="AZ182" s="32">
        <f t="shared" si="62"/>
        <v>0</v>
      </c>
      <c r="BA182" s="32">
        <f t="shared" si="62"/>
        <v>42000</v>
      </c>
      <c r="BB182" s="32">
        <f t="shared" si="81"/>
        <v>0</v>
      </c>
      <c r="BC182" s="32"/>
    </row>
    <row r="183" spans="1:55" x14ac:dyDescent="0.25">
      <c r="A183" s="29">
        <v>173</v>
      </c>
      <c r="B183" s="32">
        <f t="shared" si="63"/>
        <v>0</v>
      </c>
      <c r="C183" s="32">
        <f t="shared" si="78"/>
        <v>0</v>
      </c>
      <c r="D183" s="32">
        <f t="shared" si="79"/>
        <v>0</v>
      </c>
      <c r="E183" s="32"/>
      <c r="F183" s="32">
        <f t="shared" si="64"/>
        <v>0</v>
      </c>
      <c r="G183" s="32"/>
      <c r="H183" s="32"/>
      <c r="I183" s="32"/>
      <c r="J183" s="32"/>
      <c r="K183" s="32"/>
      <c r="L183" s="32">
        <f t="shared" si="56"/>
        <v>0</v>
      </c>
      <c r="M183" s="32">
        <f t="shared" si="57"/>
        <v>0</v>
      </c>
      <c r="N183" s="80">
        <v>49461</v>
      </c>
      <c r="O183" s="39">
        <f t="shared" si="58"/>
        <v>0</v>
      </c>
      <c r="P183" s="39">
        <f t="shared" si="80"/>
        <v>0.03</v>
      </c>
      <c r="Q183" s="39">
        <f t="shared" si="65"/>
        <v>0</v>
      </c>
      <c r="R183" s="39">
        <f t="shared" si="68"/>
        <v>0</v>
      </c>
      <c r="S183" s="39">
        <f t="shared" si="74"/>
        <v>0</v>
      </c>
      <c r="T183" s="39">
        <f t="shared" si="72"/>
        <v>0</v>
      </c>
      <c r="U183" s="39">
        <f t="shared" si="75"/>
        <v>0.03</v>
      </c>
      <c r="V183" s="12"/>
      <c r="W183" s="32">
        <f t="shared" si="69"/>
        <v>0</v>
      </c>
      <c r="X183" s="32">
        <f t="shared" si="59"/>
        <v>42000</v>
      </c>
      <c r="Y183" s="32">
        <f t="shared" si="60"/>
        <v>42000</v>
      </c>
      <c r="Z183" s="32">
        <f t="shared" si="61"/>
        <v>42000</v>
      </c>
      <c r="AB183" s="32">
        <f t="shared" si="73"/>
        <v>0</v>
      </c>
      <c r="AC183" s="32">
        <f t="shared" si="66"/>
        <v>0</v>
      </c>
      <c r="AD183" s="32">
        <f t="shared" si="70"/>
        <v>0</v>
      </c>
      <c r="AE183" s="59">
        <f t="shared" si="71"/>
        <v>0</v>
      </c>
      <c r="AF183" s="32">
        <f t="shared" si="76"/>
        <v>0</v>
      </c>
      <c r="AG183" s="40" t="str">
        <f>IF(A183&gt;$D$6,"",SUM($AB$10:AE183)/($Y$10+Y183)*2/A183*12)</f>
        <v/>
      </c>
      <c r="AH183" s="40" t="str">
        <f>IF(A183&gt;$D$6,"",SUM($AF$10:AF183)/($Y$10+Y183)*2/A183*12)</f>
        <v/>
      </c>
      <c r="AI183" s="32">
        <f t="shared" si="77"/>
        <v>0</v>
      </c>
      <c r="AQ183" s="32">
        <f>SUM(AB$10:AB183)</f>
        <v>930419.62444850942</v>
      </c>
      <c r="AR183" s="32">
        <f>SUM(AC$10:AC183)</f>
        <v>-741728.78666842484</v>
      </c>
      <c r="AS183" s="32">
        <f>SUM(AD$10:AD183)</f>
        <v>13860.000000000002</v>
      </c>
      <c r="AT183" s="32">
        <f>SUM(AE$10:AE183)</f>
        <v>136083.75892605004</v>
      </c>
      <c r="AU183" s="32">
        <f>SUM(AF$10:AF183)</f>
        <v>-42000</v>
      </c>
      <c r="AW183" s="32">
        <f t="shared" si="67"/>
        <v>0</v>
      </c>
      <c r="AX183" s="32">
        <f t="shared" si="67"/>
        <v>0</v>
      </c>
      <c r="AY183" s="32">
        <f t="shared" si="62"/>
        <v>0</v>
      </c>
      <c r="AZ183" s="32">
        <f t="shared" si="62"/>
        <v>0</v>
      </c>
      <c r="BA183" s="32">
        <f t="shared" si="62"/>
        <v>42000</v>
      </c>
      <c r="BB183" s="32">
        <f t="shared" si="81"/>
        <v>0</v>
      </c>
      <c r="BC183" s="32"/>
    </row>
    <row r="184" spans="1:55" x14ac:dyDescent="0.25">
      <c r="A184" s="29">
        <v>174</v>
      </c>
      <c r="B184" s="32">
        <f t="shared" si="63"/>
        <v>0</v>
      </c>
      <c r="C184" s="32">
        <f t="shared" si="78"/>
        <v>0</v>
      </c>
      <c r="D184" s="32">
        <f t="shared" si="79"/>
        <v>0</v>
      </c>
      <c r="E184" s="32"/>
      <c r="F184" s="32">
        <f t="shared" si="64"/>
        <v>0</v>
      </c>
      <c r="G184" s="32"/>
      <c r="H184" s="32"/>
      <c r="I184" s="32"/>
      <c r="J184" s="32"/>
      <c r="K184" s="32"/>
      <c r="L184" s="32">
        <f t="shared" si="56"/>
        <v>0</v>
      </c>
      <c r="M184" s="32">
        <f t="shared" si="57"/>
        <v>0</v>
      </c>
      <c r="N184" s="80">
        <v>49491</v>
      </c>
      <c r="O184" s="39">
        <f t="shared" si="58"/>
        <v>0</v>
      </c>
      <c r="P184" s="39">
        <f t="shared" si="80"/>
        <v>0.03</v>
      </c>
      <c r="Q184" s="39">
        <f t="shared" si="65"/>
        <v>0</v>
      </c>
      <c r="R184" s="39">
        <f t="shared" si="68"/>
        <v>0</v>
      </c>
      <c r="S184" s="39">
        <f t="shared" si="74"/>
        <v>0</v>
      </c>
      <c r="T184" s="39">
        <f t="shared" si="72"/>
        <v>0</v>
      </c>
      <c r="U184" s="39">
        <f t="shared" si="75"/>
        <v>0.03</v>
      </c>
      <c r="V184" s="12"/>
      <c r="W184" s="32">
        <f t="shared" si="69"/>
        <v>0</v>
      </c>
      <c r="X184" s="32">
        <f t="shared" si="59"/>
        <v>42000</v>
      </c>
      <c r="Y184" s="32">
        <f t="shared" si="60"/>
        <v>42000</v>
      </c>
      <c r="Z184" s="32">
        <f t="shared" si="61"/>
        <v>42000</v>
      </c>
      <c r="AB184" s="32">
        <f t="shared" si="73"/>
        <v>0</v>
      </c>
      <c r="AC184" s="32">
        <f t="shared" si="66"/>
        <v>0</v>
      </c>
      <c r="AD184" s="32">
        <f t="shared" si="70"/>
        <v>0</v>
      </c>
      <c r="AE184" s="59">
        <f t="shared" si="71"/>
        <v>0</v>
      </c>
      <c r="AF184" s="32">
        <f t="shared" si="76"/>
        <v>0</v>
      </c>
      <c r="AG184" s="40" t="str">
        <f>IF(A184&gt;$D$6,"",SUM($AB$10:AE184)/($Y$10+Y184)*2/A184*12)</f>
        <v/>
      </c>
      <c r="AH184" s="40" t="str">
        <f>IF(A184&gt;$D$6,"",SUM($AF$10:AF184)/($Y$10+Y184)*2/A184*12)</f>
        <v/>
      </c>
      <c r="AI184" s="32">
        <f t="shared" si="77"/>
        <v>0</v>
      </c>
      <c r="AQ184" s="32">
        <f>SUM(AB$10:AB184)</f>
        <v>930419.62444850942</v>
      </c>
      <c r="AR184" s="32">
        <f>SUM(AC$10:AC184)</f>
        <v>-741728.78666842484</v>
      </c>
      <c r="AS184" s="32">
        <f>SUM(AD$10:AD184)</f>
        <v>13860.000000000002</v>
      </c>
      <c r="AT184" s="32">
        <f>SUM(AE$10:AE184)</f>
        <v>136083.75892605004</v>
      </c>
      <c r="AU184" s="32">
        <f>SUM(AF$10:AF184)</f>
        <v>-42000</v>
      </c>
      <c r="AW184" s="32">
        <f t="shared" si="67"/>
        <v>0</v>
      </c>
      <c r="AX184" s="32">
        <f t="shared" si="67"/>
        <v>0</v>
      </c>
      <c r="AY184" s="32">
        <f t="shared" si="62"/>
        <v>0</v>
      </c>
      <c r="AZ184" s="32">
        <f t="shared" si="62"/>
        <v>0</v>
      </c>
      <c r="BA184" s="32">
        <f t="shared" si="62"/>
        <v>42000</v>
      </c>
      <c r="BB184" s="32">
        <f t="shared" si="81"/>
        <v>0</v>
      </c>
      <c r="BC184" s="32"/>
    </row>
    <row r="185" spans="1:55" x14ac:dyDescent="0.25">
      <c r="A185" s="29">
        <v>175</v>
      </c>
      <c r="B185" s="32">
        <f t="shared" si="63"/>
        <v>0</v>
      </c>
      <c r="C185" s="32">
        <f t="shared" si="78"/>
        <v>0</v>
      </c>
      <c r="D185" s="32">
        <f t="shared" si="79"/>
        <v>0</v>
      </c>
      <c r="E185" s="32"/>
      <c r="F185" s="32">
        <f t="shared" si="64"/>
        <v>0</v>
      </c>
      <c r="G185" s="32"/>
      <c r="H185" s="32"/>
      <c r="I185" s="32"/>
      <c r="J185" s="32"/>
      <c r="K185" s="32"/>
      <c r="L185" s="32">
        <f t="shared" si="56"/>
        <v>0</v>
      </c>
      <c r="M185" s="32">
        <f t="shared" si="57"/>
        <v>0</v>
      </c>
      <c r="N185" s="80">
        <v>49522</v>
      </c>
      <c r="O185" s="39">
        <f t="shared" si="58"/>
        <v>0</v>
      </c>
      <c r="P185" s="39">
        <f t="shared" si="80"/>
        <v>0.03</v>
      </c>
      <c r="Q185" s="39">
        <f t="shared" si="65"/>
        <v>0</v>
      </c>
      <c r="R185" s="39">
        <f t="shared" si="68"/>
        <v>0</v>
      </c>
      <c r="S185" s="39">
        <f t="shared" si="74"/>
        <v>0</v>
      </c>
      <c r="T185" s="39">
        <f t="shared" si="72"/>
        <v>0</v>
      </c>
      <c r="U185" s="39">
        <f t="shared" si="75"/>
        <v>0.03</v>
      </c>
      <c r="V185" s="12"/>
      <c r="W185" s="32">
        <f t="shared" si="69"/>
        <v>0</v>
      </c>
      <c r="X185" s="32">
        <f t="shared" si="59"/>
        <v>42000</v>
      </c>
      <c r="Y185" s="32">
        <f t="shared" si="60"/>
        <v>42000</v>
      </c>
      <c r="Z185" s="32">
        <f t="shared" si="61"/>
        <v>42000</v>
      </c>
      <c r="AB185" s="32">
        <f t="shared" si="73"/>
        <v>0</v>
      </c>
      <c r="AC185" s="32">
        <f t="shared" si="66"/>
        <v>0</v>
      </c>
      <c r="AD185" s="32">
        <f t="shared" si="70"/>
        <v>0</v>
      </c>
      <c r="AE185" s="59">
        <f t="shared" si="71"/>
        <v>0</v>
      </c>
      <c r="AF185" s="32">
        <f t="shared" si="76"/>
        <v>0</v>
      </c>
      <c r="AG185" s="40" t="str">
        <f>IF(A185&gt;$D$6,"",SUM($AB$10:AE185)/($Y$10+Y185)*2/A185*12)</f>
        <v/>
      </c>
      <c r="AH185" s="40" t="str">
        <f>IF(A185&gt;$D$6,"",SUM($AF$10:AF185)/($Y$10+Y185)*2/A185*12)</f>
        <v/>
      </c>
      <c r="AI185" s="32">
        <f t="shared" si="77"/>
        <v>0</v>
      </c>
      <c r="AQ185" s="32">
        <f>SUM(AB$10:AB185)</f>
        <v>930419.62444850942</v>
      </c>
      <c r="AR185" s="32">
        <f>SUM(AC$10:AC185)</f>
        <v>-741728.78666842484</v>
      </c>
      <c r="AS185" s="32">
        <f>SUM(AD$10:AD185)</f>
        <v>13860.000000000002</v>
      </c>
      <c r="AT185" s="32">
        <f>SUM(AE$10:AE185)</f>
        <v>136083.75892605004</v>
      </c>
      <c r="AU185" s="32">
        <f>SUM(AF$10:AF185)</f>
        <v>-42000</v>
      </c>
      <c r="AW185" s="32">
        <f t="shared" si="67"/>
        <v>0</v>
      </c>
      <c r="AX185" s="32">
        <f t="shared" si="67"/>
        <v>0</v>
      </c>
      <c r="AY185" s="32">
        <f t="shared" si="62"/>
        <v>0</v>
      </c>
      <c r="AZ185" s="32">
        <f t="shared" si="62"/>
        <v>0</v>
      </c>
      <c r="BA185" s="32">
        <f t="shared" si="62"/>
        <v>42000</v>
      </c>
      <c r="BB185" s="32">
        <f t="shared" si="81"/>
        <v>0</v>
      </c>
      <c r="BC185" s="32"/>
    </row>
    <row r="186" spans="1:55" x14ac:dyDescent="0.25">
      <c r="A186" s="29">
        <v>176</v>
      </c>
      <c r="B186" s="32">
        <f t="shared" si="63"/>
        <v>0</v>
      </c>
      <c r="C186" s="32">
        <f t="shared" si="78"/>
        <v>0</v>
      </c>
      <c r="D186" s="32">
        <f t="shared" si="79"/>
        <v>0</v>
      </c>
      <c r="E186" s="32"/>
      <c r="F186" s="32">
        <f t="shared" si="64"/>
        <v>0</v>
      </c>
      <c r="G186" s="32"/>
      <c r="H186" s="32"/>
      <c r="I186" s="32"/>
      <c r="J186" s="32"/>
      <c r="K186" s="32"/>
      <c r="L186" s="32">
        <f t="shared" si="56"/>
        <v>0</v>
      </c>
      <c r="M186" s="32">
        <f t="shared" si="57"/>
        <v>0</v>
      </c>
      <c r="N186" s="80">
        <v>49553</v>
      </c>
      <c r="O186" s="39">
        <f t="shared" si="58"/>
        <v>0</v>
      </c>
      <c r="P186" s="39">
        <f t="shared" si="80"/>
        <v>0.03</v>
      </c>
      <c r="Q186" s="39">
        <f t="shared" si="65"/>
        <v>0</v>
      </c>
      <c r="R186" s="39">
        <f t="shared" si="68"/>
        <v>0</v>
      </c>
      <c r="S186" s="39">
        <f t="shared" si="74"/>
        <v>0</v>
      </c>
      <c r="T186" s="39">
        <f t="shared" si="72"/>
        <v>0</v>
      </c>
      <c r="U186" s="39">
        <f t="shared" si="75"/>
        <v>0.03</v>
      </c>
      <c r="V186" s="12"/>
      <c r="W186" s="32">
        <f t="shared" si="69"/>
        <v>0</v>
      </c>
      <c r="X186" s="32">
        <f t="shared" si="59"/>
        <v>42000</v>
      </c>
      <c r="Y186" s="32">
        <f t="shared" si="60"/>
        <v>42000</v>
      </c>
      <c r="Z186" s="32">
        <f t="shared" si="61"/>
        <v>42000</v>
      </c>
      <c r="AB186" s="32">
        <f t="shared" si="73"/>
        <v>0</v>
      </c>
      <c r="AC186" s="32">
        <f t="shared" si="66"/>
        <v>0</v>
      </c>
      <c r="AD186" s="32">
        <f t="shared" si="70"/>
        <v>0</v>
      </c>
      <c r="AE186" s="59">
        <f t="shared" si="71"/>
        <v>0</v>
      </c>
      <c r="AF186" s="32">
        <f t="shared" si="76"/>
        <v>0</v>
      </c>
      <c r="AG186" s="40" t="str">
        <f>IF(A186&gt;$D$6,"",SUM($AB$10:AE186)/($Y$10+Y186)*2/A186*12)</f>
        <v/>
      </c>
      <c r="AH186" s="40" t="str">
        <f>IF(A186&gt;$D$6,"",SUM($AF$10:AF186)/($Y$10+Y186)*2/A186*12)</f>
        <v/>
      </c>
      <c r="AI186" s="32">
        <f t="shared" si="77"/>
        <v>0</v>
      </c>
      <c r="AQ186" s="32">
        <f>SUM(AB$10:AB186)</f>
        <v>930419.62444850942</v>
      </c>
      <c r="AR186" s="32">
        <f>SUM(AC$10:AC186)</f>
        <v>-741728.78666842484</v>
      </c>
      <c r="AS186" s="32">
        <f>SUM(AD$10:AD186)</f>
        <v>13860.000000000002</v>
      </c>
      <c r="AT186" s="32">
        <f>SUM(AE$10:AE186)</f>
        <v>136083.75892605004</v>
      </c>
      <c r="AU186" s="32">
        <f>SUM(AF$10:AF186)</f>
        <v>-42000</v>
      </c>
      <c r="AW186" s="32">
        <f t="shared" si="67"/>
        <v>0</v>
      </c>
      <c r="AX186" s="32">
        <f t="shared" si="67"/>
        <v>0</v>
      </c>
      <c r="AY186" s="32">
        <f t="shared" si="62"/>
        <v>0</v>
      </c>
      <c r="AZ186" s="32">
        <f t="shared" si="62"/>
        <v>0</v>
      </c>
      <c r="BA186" s="32">
        <f t="shared" si="62"/>
        <v>42000</v>
      </c>
      <c r="BB186" s="32">
        <f t="shared" si="81"/>
        <v>0</v>
      </c>
      <c r="BC186" s="32"/>
    </row>
    <row r="187" spans="1:55" x14ac:dyDescent="0.25">
      <c r="A187" s="29">
        <v>177</v>
      </c>
      <c r="B187" s="32">
        <f t="shared" si="63"/>
        <v>0</v>
      </c>
      <c r="C187" s="32">
        <f t="shared" si="78"/>
        <v>0</v>
      </c>
      <c r="D187" s="32">
        <f t="shared" si="79"/>
        <v>0</v>
      </c>
      <c r="E187" s="32"/>
      <c r="F187" s="32">
        <f t="shared" si="64"/>
        <v>0</v>
      </c>
      <c r="G187" s="32"/>
      <c r="H187" s="32"/>
      <c r="I187" s="32"/>
      <c r="J187" s="32"/>
      <c r="K187" s="32"/>
      <c r="L187" s="32">
        <f t="shared" si="56"/>
        <v>0</v>
      </c>
      <c r="M187" s="32">
        <f t="shared" si="57"/>
        <v>0</v>
      </c>
      <c r="N187" s="80">
        <v>49583</v>
      </c>
      <c r="O187" s="39">
        <f t="shared" si="58"/>
        <v>0</v>
      </c>
      <c r="P187" s="39">
        <f t="shared" si="80"/>
        <v>0.03</v>
      </c>
      <c r="Q187" s="39">
        <f t="shared" si="65"/>
        <v>0</v>
      </c>
      <c r="R187" s="39">
        <f t="shared" si="68"/>
        <v>0</v>
      </c>
      <c r="S187" s="39">
        <f t="shared" si="74"/>
        <v>0</v>
      </c>
      <c r="T187" s="39">
        <f t="shared" si="72"/>
        <v>0</v>
      </c>
      <c r="U187" s="39">
        <f t="shared" si="75"/>
        <v>0.03</v>
      </c>
      <c r="V187" s="12"/>
      <c r="W187" s="32">
        <f t="shared" si="69"/>
        <v>0</v>
      </c>
      <c r="X187" s="32">
        <f t="shared" si="59"/>
        <v>42000</v>
      </c>
      <c r="Y187" s="32">
        <f t="shared" si="60"/>
        <v>42000</v>
      </c>
      <c r="Z187" s="32">
        <f t="shared" si="61"/>
        <v>42000</v>
      </c>
      <c r="AB187" s="32">
        <f t="shared" si="73"/>
        <v>0</v>
      </c>
      <c r="AC187" s="32">
        <f t="shared" si="66"/>
        <v>0</v>
      </c>
      <c r="AD187" s="32">
        <f t="shared" si="70"/>
        <v>0</v>
      </c>
      <c r="AE187" s="59">
        <f t="shared" si="71"/>
        <v>0</v>
      </c>
      <c r="AF187" s="32">
        <f t="shared" si="76"/>
        <v>0</v>
      </c>
      <c r="AG187" s="40" t="str">
        <f>IF(A187&gt;$D$6,"",SUM($AB$10:AE187)/($Y$10+Y187)*2/A187*12)</f>
        <v/>
      </c>
      <c r="AH187" s="40" t="str">
        <f>IF(A187&gt;$D$6,"",SUM($AF$10:AF187)/($Y$10+Y187)*2/A187*12)</f>
        <v/>
      </c>
      <c r="AI187" s="32">
        <f t="shared" si="77"/>
        <v>0</v>
      </c>
      <c r="AQ187" s="32">
        <f>SUM(AB$10:AB187)</f>
        <v>930419.62444850942</v>
      </c>
      <c r="AR187" s="32">
        <f>SUM(AC$10:AC187)</f>
        <v>-741728.78666842484</v>
      </c>
      <c r="AS187" s="32">
        <f>SUM(AD$10:AD187)</f>
        <v>13860.000000000002</v>
      </c>
      <c r="AT187" s="32">
        <f>SUM(AE$10:AE187)</f>
        <v>136083.75892605004</v>
      </c>
      <c r="AU187" s="32">
        <f>SUM(AF$10:AF187)</f>
        <v>-42000</v>
      </c>
      <c r="AW187" s="32">
        <f t="shared" si="67"/>
        <v>0</v>
      </c>
      <c r="AX187" s="32">
        <f t="shared" si="67"/>
        <v>0</v>
      </c>
      <c r="AY187" s="32">
        <f t="shared" si="62"/>
        <v>0</v>
      </c>
      <c r="AZ187" s="32">
        <f t="shared" si="62"/>
        <v>0</v>
      </c>
      <c r="BA187" s="32">
        <f t="shared" si="62"/>
        <v>42000</v>
      </c>
      <c r="BB187" s="32">
        <f t="shared" si="81"/>
        <v>0</v>
      </c>
      <c r="BC187" s="32"/>
    </row>
    <row r="188" spans="1:55" x14ac:dyDescent="0.25">
      <c r="A188" s="29">
        <v>178</v>
      </c>
      <c r="B188" s="32">
        <f t="shared" si="63"/>
        <v>0</v>
      </c>
      <c r="C188" s="32">
        <f t="shared" si="78"/>
        <v>0</v>
      </c>
      <c r="D188" s="32">
        <f t="shared" si="79"/>
        <v>0</v>
      </c>
      <c r="E188" s="32"/>
      <c r="F188" s="32">
        <f t="shared" si="64"/>
        <v>0</v>
      </c>
      <c r="G188" s="32"/>
      <c r="H188" s="32"/>
      <c r="I188" s="32"/>
      <c r="J188" s="32"/>
      <c r="K188" s="32"/>
      <c r="L188" s="32">
        <f t="shared" si="56"/>
        <v>0</v>
      </c>
      <c r="M188" s="32">
        <f t="shared" si="57"/>
        <v>0</v>
      </c>
      <c r="N188" s="80">
        <v>49614</v>
      </c>
      <c r="O188" s="39">
        <f t="shared" si="58"/>
        <v>0</v>
      </c>
      <c r="P188" s="39">
        <f t="shared" si="80"/>
        <v>0.03</v>
      </c>
      <c r="Q188" s="39">
        <f t="shared" si="65"/>
        <v>0</v>
      </c>
      <c r="R188" s="39">
        <f t="shared" si="68"/>
        <v>0</v>
      </c>
      <c r="S188" s="39">
        <f t="shared" si="74"/>
        <v>0</v>
      </c>
      <c r="T188" s="39">
        <f t="shared" si="72"/>
        <v>0</v>
      </c>
      <c r="U188" s="39">
        <f t="shared" si="75"/>
        <v>0.03</v>
      </c>
      <c r="V188" s="12"/>
      <c r="W188" s="32">
        <f t="shared" si="69"/>
        <v>0</v>
      </c>
      <c r="X188" s="32">
        <f t="shared" si="59"/>
        <v>42000</v>
      </c>
      <c r="Y188" s="32">
        <f t="shared" si="60"/>
        <v>42000</v>
      </c>
      <c r="Z188" s="32">
        <f t="shared" si="61"/>
        <v>42000</v>
      </c>
      <c r="AB188" s="32">
        <f t="shared" si="73"/>
        <v>0</v>
      </c>
      <c r="AC188" s="32">
        <f t="shared" si="66"/>
        <v>0</v>
      </c>
      <c r="AD188" s="32">
        <f t="shared" si="70"/>
        <v>0</v>
      </c>
      <c r="AE188" s="59">
        <f t="shared" si="71"/>
        <v>0</v>
      </c>
      <c r="AF188" s="32">
        <f t="shared" si="76"/>
        <v>0</v>
      </c>
      <c r="AG188" s="40" t="str">
        <f>IF(A188&gt;$D$6,"",SUM($AB$10:AE188)/($Y$10+Y188)*2/A188*12)</f>
        <v/>
      </c>
      <c r="AH188" s="40" t="str">
        <f>IF(A188&gt;$D$6,"",SUM($AF$10:AF188)/($Y$10+Y188)*2/A188*12)</f>
        <v/>
      </c>
      <c r="AI188" s="32">
        <f t="shared" si="77"/>
        <v>0</v>
      </c>
      <c r="AQ188" s="32">
        <f>SUM(AB$10:AB188)</f>
        <v>930419.62444850942</v>
      </c>
      <c r="AR188" s="32">
        <f>SUM(AC$10:AC188)</f>
        <v>-741728.78666842484</v>
      </c>
      <c r="AS188" s="32">
        <f>SUM(AD$10:AD188)</f>
        <v>13860.000000000002</v>
      </c>
      <c r="AT188" s="32">
        <f>SUM(AE$10:AE188)</f>
        <v>136083.75892605004</v>
      </c>
      <c r="AU188" s="32">
        <f>SUM(AF$10:AF188)</f>
        <v>-42000</v>
      </c>
      <c r="AW188" s="32">
        <f t="shared" si="67"/>
        <v>0</v>
      </c>
      <c r="AX188" s="32">
        <f t="shared" si="67"/>
        <v>0</v>
      </c>
      <c r="AY188" s="32">
        <f t="shared" si="62"/>
        <v>0</v>
      </c>
      <c r="AZ188" s="32">
        <f t="shared" si="62"/>
        <v>0</v>
      </c>
      <c r="BA188" s="32">
        <f t="shared" si="62"/>
        <v>42000</v>
      </c>
      <c r="BB188" s="32">
        <f t="shared" si="81"/>
        <v>0</v>
      </c>
      <c r="BC188" s="32"/>
    </row>
    <row r="189" spans="1:55" x14ac:dyDescent="0.25">
      <c r="A189" s="29">
        <v>179</v>
      </c>
      <c r="B189" s="32">
        <f t="shared" si="63"/>
        <v>0</v>
      </c>
      <c r="C189" s="32">
        <f t="shared" si="78"/>
        <v>0</v>
      </c>
      <c r="D189" s="32">
        <f t="shared" si="79"/>
        <v>0</v>
      </c>
      <c r="E189" s="32"/>
      <c r="F189" s="32">
        <f t="shared" si="64"/>
        <v>0</v>
      </c>
      <c r="G189" s="32"/>
      <c r="H189" s="32"/>
      <c r="I189" s="32"/>
      <c r="J189" s="32"/>
      <c r="K189" s="32"/>
      <c r="L189" s="32">
        <f t="shared" si="56"/>
        <v>0</v>
      </c>
      <c r="M189" s="32">
        <f t="shared" si="57"/>
        <v>0</v>
      </c>
      <c r="N189" s="80">
        <v>49644</v>
      </c>
      <c r="O189" s="39">
        <f t="shared" si="58"/>
        <v>0</v>
      </c>
      <c r="P189" s="39">
        <f t="shared" si="80"/>
        <v>0.03</v>
      </c>
      <c r="Q189" s="39">
        <f t="shared" si="65"/>
        <v>0</v>
      </c>
      <c r="R189" s="39">
        <f t="shared" si="68"/>
        <v>0</v>
      </c>
      <c r="S189" s="39">
        <f t="shared" si="74"/>
        <v>0</v>
      </c>
      <c r="T189" s="39">
        <f t="shared" si="72"/>
        <v>0</v>
      </c>
      <c r="U189" s="39">
        <f t="shared" si="75"/>
        <v>0.03</v>
      </c>
      <c r="V189" s="12"/>
      <c r="W189" s="32">
        <f t="shared" si="69"/>
        <v>0</v>
      </c>
      <c r="X189" s="32">
        <f t="shared" si="59"/>
        <v>42000</v>
      </c>
      <c r="Y189" s="32">
        <f t="shared" si="60"/>
        <v>42000</v>
      </c>
      <c r="Z189" s="32">
        <f t="shared" si="61"/>
        <v>42000</v>
      </c>
      <c r="AB189" s="32">
        <f t="shared" si="73"/>
        <v>0</v>
      </c>
      <c r="AC189" s="32">
        <f t="shared" si="66"/>
        <v>0</v>
      </c>
      <c r="AD189" s="32">
        <f t="shared" si="70"/>
        <v>0</v>
      </c>
      <c r="AE189" s="59">
        <f t="shared" si="71"/>
        <v>0</v>
      </c>
      <c r="AF189" s="32">
        <f t="shared" si="76"/>
        <v>0</v>
      </c>
      <c r="AG189" s="40" t="str">
        <f>IF(A189&gt;$D$6,"",SUM($AB$10:AE189)/($Y$10+Y189)*2/A189*12)</f>
        <v/>
      </c>
      <c r="AH189" s="40" t="str">
        <f>IF(A189&gt;$D$6,"",SUM($AF$10:AF189)/($Y$10+Y189)*2/A189*12)</f>
        <v/>
      </c>
      <c r="AI189" s="32">
        <f t="shared" si="77"/>
        <v>0</v>
      </c>
      <c r="AQ189" s="32">
        <f>SUM(AB$10:AB189)</f>
        <v>930419.62444850942</v>
      </c>
      <c r="AR189" s="32">
        <f>SUM(AC$10:AC189)</f>
        <v>-741728.78666842484</v>
      </c>
      <c r="AS189" s="32">
        <f>SUM(AD$10:AD189)</f>
        <v>13860.000000000002</v>
      </c>
      <c r="AT189" s="32">
        <f>SUM(AE$10:AE189)</f>
        <v>136083.75892605004</v>
      </c>
      <c r="AU189" s="32">
        <f>SUM(AF$10:AF189)</f>
        <v>-42000</v>
      </c>
      <c r="AW189" s="32">
        <f t="shared" si="67"/>
        <v>0</v>
      </c>
      <c r="AX189" s="32">
        <f t="shared" si="67"/>
        <v>0</v>
      </c>
      <c r="AY189" s="32">
        <f t="shared" si="62"/>
        <v>0</v>
      </c>
      <c r="AZ189" s="32">
        <f t="shared" si="62"/>
        <v>0</v>
      </c>
      <c r="BA189" s="32">
        <f t="shared" si="62"/>
        <v>42000</v>
      </c>
      <c r="BB189" s="32">
        <f t="shared" si="81"/>
        <v>0</v>
      </c>
      <c r="BC189" s="32"/>
    </row>
    <row r="190" spans="1:55" x14ac:dyDescent="0.25">
      <c r="A190" s="29">
        <v>180</v>
      </c>
      <c r="B190" s="32">
        <f t="shared" si="63"/>
        <v>0</v>
      </c>
      <c r="C190" s="32">
        <f t="shared" si="78"/>
        <v>0</v>
      </c>
      <c r="D190" s="32">
        <f t="shared" si="79"/>
        <v>0</v>
      </c>
      <c r="E190" s="32"/>
      <c r="F190" s="32">
        <f t="shared" si="64"/>
        <v>0</v>
      </c>
      <c r="G190" s="67">
        <f>IF(B190&gt;0,B190*$J$1,0)</f>
        <v>0</v>
      </c>
      <c r="H190" s="32"/>
      <c r="I190" s="32"/>
      <c r="J190" s="32"/>
      <c r="K190" s="32"/>
      <c r="L190" s="32">
        <f t="shared" si="56"/>
        <v>0</v>
      </c>
      <c r="M190" s="32">
        <f t="shared" si="57"/>
        <v>0</v>
      </c>
      <c r="N190" s="80">
        <v>49675</v>
      </c>
      <c r="O190" s="39">
        <f t="shared" si="58"/>
        <v>0</v>
      </c>
      <c r="P190" s="39">
        <f t="shared" si="80"/>
        <v>0.03</v>
      </c>
      <c r="Q190" s="39">
        <f t="shared" si="65"/>
        <v>0</v>
      </c>
      <c r="R190" s="39">
        <f t="shared" si="68"/>
        <v>0</v>
      </c>
      <c r="S190" s="39">
        <f t="shared" si="74"/>
        <v>0</v>
      </c>
      <c r="T190" s="39">
        <f t="shared" si="72"/>
        <v>0</v>
      </c>
      <c r="U190" s="39">
        <f t="shared" si="75"/>
        <v>0.03</v>
      </c>
      <c r="V190" s="12"/>
      <c r="W190" s="32">
        <f t="shared" si="69"/>
        <v>0</v>
      </c>
      <c r="X190" s="32">
        <f t="shared" si="59"/>
        <v>42000</v>
      </c>
      <c r="Y190" s="32">
        <f t="shared" si="60"/>
        <v>42000</v>
      </c>
      <c r="Z190" s="32">
        <f t="shared" si="61"/>
        <v>42000</v>
      </c>
      <c r="AB190" s="32">
        <f t="shared" si="73"/>
        <v>0</v>
      </c>
      <c r="AC190" s="32">
        <f t="shared" si="66"/>
        <v>0</v>
      </c>
      <c r="AD190" s="32">
        <f t="shared" si="70"/>
        <v>0</v>
      </c>
      <c r="AE190" s="59">
        <f t="shared" si="71"/>
        <v>0</v>
      </c>
      <c r="AF190" s="32">
        <f t="shared" si="76"/>
        <v>0</v>
      </c>
      <c r="AG190" s="40" t="str">
        <f>IF(A190&gt;$D$6,"",SUM($AB$10:AE190)/($Y$10+Y190)*2/A190*12)</f>
        <v/>
      </c>
      <c r="AH190" s="40" t="str">
        <f>IF(A190&gt;$D$6,"",SUM($AF$10:AF190)/($Y$10+Y190)*2/A190*12)</f>
        <v/>
      </c>
      <c r="AI190" s="32">
        <f t="shared" si="77"/>
        <v>0</v>
      </c>
      <c r="AQ190" s="32">
        <f>SUM(AB$10:AB190)</f>
        <v>930419.62444850942</v>
      </c>
      <c r="AR190" s="32">
        <f>SUM(AC$10:AC190)</f>
        <v>-741728.78666842484</v>
      </c>
      <c r="AS190" s="32">
        <f>SUM(AD$10:AD190)</f>
        <v>13860.000000000002</v>
      </c>
      <c r="AT190" s="32">
        <f>SUM(AE$10:AE190)</f>
        <v>136083.75892605004</v>
      </c>
      <c r="AU190" s="32">
        <f>SUM(AF$10:AF190)</f>
        <v>-42000</v>
      </c>
      <c r="AW190" s="32">
        <f t="shared" si="67"/>
        <v>0</v>
      </c>
      <c r="AX190" s="32">
        <f t="shared" si="67"/>
        <v>0</v>
      </c>
      <c r="AY190" s="32">
        <f t="shared" si="62"/>
        <v>0</v>
      </c>
      <c r="AZ190" s="32">
        <f t="shared" si="62"/>
        <v>0</v>
      </c>
      <c r="BA190" s="32">
        <f t="shared" si="62"/>
        <v>42000</v>
      </c>
      <c r="BB190" s="32">
        <f t="shared" si="81"/>
        <v>0</v>
      </c>
      <c r="BC190" s="32"/>
    </row>
    <row r="191" spans="1:55" x14ac:dyDescent="0.25">
      <c r="A191" s="29">
        <v>181</v>
      </c>
      <c r="B191" s="32">
        <f t="shared" si="63"/>
        <v>0</v>
      </c>
      <c r="C191" s="32">
        <f t="shared" si="78"/>
        <v>0</v>
      </c>
      <c r="D191" s="32">
        <f t="shared" si="79"/>
        <v>0</v>
      </c>
      <c r="E191" s="32"/>
      <c r="F191" s="32">
        <f t="shared" si="64"/>
        <v>0</v>
      </c>
      <c r="G191" s="32"/>
      <c r="H191" s="32"/>
      <c r="I191" s="32"/>
      <c r="J191" s="32"/>
      <c r="K191" s="32"/>
      <c r="L191" s="32">
        <f t="shared" si="56"/>
        <v>0</v>
      </c>
      <c r="M191" s="32">
        <f t="shared" si="57"/>
        <v>0</v>
      </c>
      <c r="N191" s="80">
        <v>49706</v>
      </c>
      <c r="O191" s="39">
        <f t="shared" si="58"/>
        <v>0</v>
      </c>
      <c r="P191" s="39">
        <f t="shared" si="80"/>
        <v>0.03</v>
      </c>
      <c r="Q191" s="39">
        <f t="shared" si="65"/>
        <v>0</v>
      </c>
      <c r="R191" s="39">
        <f t="shared" si="68"/>
        <v>0</v>
      </c>
      <c r="S191" s="39">
        <f t="shared" si="74"/>
        <v>0</v>
      </c>
      <c r="T191" s="39">
        <f t="shared" si="72"/>
        <v>0</v>
      </c>
      <c r="U191" s="39">
        <f t="shared" si="75"/>
        <v>0.03</v>
      </c>
      <c r="V191" s="12"/>
      <c r="W191" s="32">
        <f t="shared" si="69"/>
        <v>0</v>
      </c>
      <c r="X191" s="32">
        <f t="shared" si="59"/>
        <v>42000</v>
      </c>
      <c r="Y191" s="32">
        <f t="shared" si="60"/>
        <v>42000</v>
      </c>
      <c r="Z191" s="32">
        <f t="shared" si="61"/>
        <v>42000</v>
      </c>
      <c r="AB191" s="32">
        <f t="shared" si="73"/>
        <v>0</v>
      </c>
      <c r="AC191" s="32">
        <f t="shared" si="66"/>
        <v>0</v>
      </c>
      <c r="AD191" s="32">
        <f t="shared" si="70"/>
        <v>0</v>
      </c>
      <c r="AE191" s="59">
        <f t="shared" si="71"/>
        <v>0</v>
      </c>
      <c r="AF191" s="32">
        <f t="shared" si="76"/>
        <v>0</v>
      </c>
      <c r="AG191" s="40" t="str">
        <f>IF(A191&gt;$D$6,"",SUM($AB$10:AE191)/($Y$10+Y191)*2/A191*12)</f>
        <v/>
      </c>
      <c r="AH191" s="40" t="str">
        <f>IF(A191&gt;$D$6,"",SUM($AF$10:AF191)/($Y$10+Y191)*2/A191*12)</f>
        <v/>
      </c>
      <c r="AI191" s="32">
        <f t="shared" si="77"/>
        <v>0</v>
      </c>
      <c r="AQ191" s="32">
        <f>SUM(AB$10:AB191)</f>
        <v>930419.62444850942</v>
      </c>
      <c r="AR191" s="32">
        <f>SUM(AC$10:AC191)</f>
        <v>-741728.78666842484</v>
      </c>
      <c r="AS191" s="32">
        <f>SUM(AD$10:AD191)</f>
        <v>13860.000000000002</v>
      </c>
      <c r="AT191" s="32">
        <f>SUM(AE$10:AE191)</f>
        <v>136083.75892605004</v>
      </c>
      <c r="AU191" s="32">
        <f>SUM(AF$10:AF191)</f>
        <v>-42000</v>
      </c>
      <c r="AW191" s="32">
        <f t="shared" si="67"/>
        <v>0</v>
      </c>
      <c r="AX191" s="32">
        <f t="shared" si="67"/>
        <v>0</v>
      </c>
      <c r="AY191" s="32">
        <f t="shared" si="62"/>
        <v>0</v>
      </c>
      <c r="AZ191" s="32">
        <f t="shared" si="62"/>
        <v>0</v>
      </c>
      <c r="BA191" s="32">
        <f t="shared" si="62"/>
        <v>42000</v>
      </c>
      <c r="BB191" s="32">
        <f t="shared" si="81"/>
        <v>0</v>
      </c>
      <c r="BC191" s="32"/>
    </row>
    <row r="192" spans="1:55" x14ac:dyDescent="0.25">
      <c r="A192" s="29">
        <v>182</v>
      </c>
      <c r="B192" s="32">
        <f t="shared" si="63"/>
        <v>0</v>
      </c>
      <c r="C192" s="32">
        <f t="shared" si="78"/>
        <v>0</v>
      </c>
      <c r="D192" s="32">
        <f t="shared" si="79"/>
        <v>0</v>
      </c>
      <c r="E192" s="32"/>
      <c r="F192" s="32">
        <f t="shared" si="64"/>
        <v>0</v>
      </c>
      <c r="G192" s="32"/>
      <c r="H192" s="32"/>
      <c r="I192" s="32"/>
      <c r="J192" s="32"/>
      <c r="K192" s="32"/>
      <c r="L192" s="32">
        <f t="shared" si="56"/>
        <v>0</v>
      </c>
      <c r="M192" s="32">
        <f t="shared" si="57"/>
        <v>0</v>
      </c>
      <c r="N192" s="80">
        <v>49735</v>
      </c>
      <c r="O192" s="39">
        <f t="shared" si="58"/>
        <v>0</v>
      </c>
      <c r="P192" s="39">
        <f t="shared" si="80"/>
        <v>0.03</v>
      </c>
      <c r="Q192" s="39">
        <f t="shared" si="65"/>
        <v>0</v>
      </c>
      <c r="R192" s="39">
        <f t="shared" si="68"/>
        <v>0</v>
      </c>
      <c r="S192" s="39">
        <f t="shared" si="74"/>
        <v>0</v>
      </c>
      <c r="T192" s="39">
        <f t="shared" si="72"/>
        <v>0</v>
      </c>
      <c r="U192" s="39">
        <f t="shared" si="75"/>
        <v>0.03</v>
      </c>
      <c r="V192" s="12"/>
      <c r="W192" s="32">
        <f t="shared" si="69"/>
        <v>0</v>
      </c>
      <c r="X192" s="32">
        <f t="shared" si="59"/>
        <v>42000</v>
      </c>
      <c r="Y192" s="32">
        <f t="shared" si="60"/>
        <v>42000</v>
      </c>
      <c r="Z192" s="32">
        <f t="shared" si="61"/>
        <v>42000</v>
      </c>
      <c r="AB192" s="32">
        <f t="shared" si="73"/>
        <v>0</v>
      </c>
      <c r="AC192" s="32">
        <f t="shared" si="66"/>
        <v>0</v>
      </c>
      <c r="AD192" s="32">
        <f t="shared" si="70"/>
        <v>0</v>
      </c>
      <c r="AE192" s="59">
        <f t="shared" si="71"/>
        <v>0</v>
      </c>
      <c r="AF192" s="32">
        <f t="shared" si="76"/>
        <v>0</v>
      </c>
      <c r="AG192" s="40" t="str">
        <f>IF(A192&gt;$D$6,"",SUM($AB$10:AE192)/($Y$10+Y192)*2/A192*12)</f>
        <v/>
      </c>
      <c r="AH192" s="40" t="str">
        <f>IF(A192&gt;$D$6,"",SUM($AF$10:AF192)/($Y$10+Y192)*2/A192*12)</f>
        <v/>
      </c>
      <c r="AI192" s="32">
        <f t="shared" si="77"/>
        <v>0</v>
      </c>
      <c r="AQ192" s="32">
        <f>SUM(AB$10:AB192)</f>
        <v>930419.62444850942</v>
      </c>
      <c r="AR192" s="32">
        <f>SUM(AC$10:AC192)</f>
        <v>-741728.78666842484</v>
      </c>
      <c r="AS192" s="32">
        <f>SUM(AD$10:AD192)</f>
        <v>13860.000000000002</v>
      </c>
      <c r="AT192" s="32">
        <f>SUM(AE$10:AE192)</f>
        <v>136083.75892605004</v>
      </c>
      <c r="AU192" s="32">
        <f>SUM(AF$10:AF192)</f>
        <v>-42000</v>
      </c>
      <c r="AW192" s="32">
        <f t="shared" si="67"/>
        <v>0</v>
      </c>
      <c r="AX192" s="32">
        <f t="shared" si="67"/>
        <v>0</v>
      </c>
      <c r="AY192" s="32">
        <f t="shared" si="62"/>
        <v>0</v>
      </c>
      <c r="AZ192" s="32">
        <f t="shared" si="62"/>
        <v>0</v>
      </c>
      <c r="BA192" s="32">
        <f t="shared" si="62"/>
        <v>42000</v>
      </c>
      <c r="BB192" s="32">
        <f t="shared" si="81"/>
        <v>0</v>
      </c>
      <c r="BC192" s="32"/>
    </row>
    <row r="193" spans="1:55" x14ac:dyDescent="0.25">
      <c r="A193" s="29">
        <v>183</v>
      </c>
      <c r="B193" s="32">
        <f t="shared" si="63"/>
        <v>0</v>
      </c>
      <c r="C193" s="32">
        <f t="shared" si="78"/>
        <v>0</v>
      </c>
      <c r="D193" s="32">
        <f t="shared" si="79"/>
        <v>0</v>
      </c>
      <c r="E193" s="32"/>
      <c r="F193" s="32">
        <f t="shared" si="64"/>
        <v>0</v>
      </c>
      <c r="G193" s="32"/>
      <c r="H193" s="32"/>
      <c r="I193" s="32"/>
      <c r="J193" s="32"/>
      <c r="K193" s="32"/>
      <c r="L193" s="32">
        <f t="shared" si="56"/>
        <v>0</v>
      </c>
      <c r="M193" s="32">
        <f t="shared" si="57"/>
        <v>0</v>
      </c>
      <c r="N193" s="80">
        <v>49766</v>
      </c>
      <c r="O193" s="39">
        <f t="shared" si="58"/>
        <v>0</v>
      </c>
      <c r="P193" s="39">
        <f t="shared" si="80"/>
        <v>0.03</v>
      </c>
      <c r="Q193" s="39">
        <f t="shared" si="65"/>
        <v>0</v>
      </c>
      <c r="R193" s="39">
        <f t="shared" si="68"/>
        <v>0</v>
      </c>
      <c r="S193" s="39">
        <f t="shared" si="74"/>
        <v>0</v>
      </c>
      <c r="T193" s="39">
        <f t="shared" si="72"/>
        <v>0</v>
      </c>
      <c r="U193" s="39">
        <f t="shared" si="75"/>
        <v>0.03</v>
      </c>
      <c r="V193" s="12"/>
      <c r="W193" s="32">
        <f t="shared" si="69"/>
        <v>0</v>
      </c>
      <c r="X193" s="32">
        <f t="shared" si="59"/>
        <v>42000</v>
      </c>
      <c r="Y193" s="32">
        <f t="shared" si="60"/>
        <v>42000</v>
      </c>
      <c r="Z193" s="32">
        <f t="shared" si="61"/>
        <v>42000</v>
      </c>
      <c r="AB193" s="32">
        <f t="shared" si="73"/>
        <v>0</v>
      </c>
      <c r="AC193" s="32">
        <f t="shared" si="66"/>
        <v>0</v>
      </c>
      <c r="AD193" s="32">
        <f t="shared" si="70"/>
        <v>0</v>
      </c>
      <c r="AE193" s="59">
        <f t="shared" si="71"/>
        <v>0</v>
      </c>
      <c r="AF193" s="32">
        <f t="shared" si="76"/>
        <v>0</v>
      </c>
      <c r="AG193" s="40" t="str">
        <f>IF(A193&gt;$D$6,"",SUM($AB$10:AE193)/($Y$10+Y193)*2/A193*12)</f>
        <v/>
      </c>
      <c r="AH193" s="40" t="str">
        <f>IF(A193&gt;$D$6,"",SUM($AF$10:AF193)/($Y$10+Y193)*2/A193*12)</f>
        <v/>
      </c>
      <c r="AI193" s="32">
        <f t="shared" si="77"/>
        <v>0</v>
      </c>
      <c r="AQ193" s="32">
        <f>SUM(AB$10:AB193)</f>
        <v>930419.62444850942</v>
      </c>
      <c r="AR193" s="32">
        <f>SUM(AC$10:AC193)</f>
        <v>-741728.78666842484</v>
      </c>
      <c r="AS193" s="32">
        <f>SUM(AD$10:AD193)</f>
        <v>13860.000000000002</v>
      </c>
      <c r="AT193" s="32">
        <f>SUM(AE$10:AE193)</f>
        <v>136083.75892605004</v>
      </c>
      <c r="AU193" s="32">
        <f>SUM(AF$10:AF193)</f>
        <v>-42000</v>
      </c>
      <c r="AW193" s="32">
        <f t="shared" si="67"/>
        <v>0</v>
      </c>
      <c r="AX193" s="32">
        <f t="shared" si="67"/>
        <v>0</v>
      </c>
      <c r="AY193" s="32">
        <f t="shared" si="62"/>
        <v>0</v>
      </c>
      <c r="AZ193" s="32">
        <f t="shared" si="62"/>
        <v>0</v>
      </c>
      <c r="BA193" s="32">
        <f t="shared" si="62"/>
        <v>42000</v>
      </c>
      <c r="BB193" s="32">
        <f t="shared" si="81"/>
        <v>0</v>
      </c>
      <c r="BC193" s="32"/>
    </row>
    <row r="194" spans="1:55" x14ac:dyDescent="0.25">
      <c r="A194" s="29">
        <v>184</v>
      </c>
      <c r="B194" s="32">
        <f t="shared" si="63"/>
        <v>0</v>
      </c>
      <c r="C194" s="32">
        <f t="shared" si="78"/>
        <v>0</v>
      </c>
      <c r="D194" s="32">
        <f t="shared" si="79"/>
        <v>0</v>
      </c>
      <c r="E194" s="32"/>
      <c r="F194" s="32">
        <f t="shared" si="64"/>
        <v>0</v>
      </c>
      <c r="G194" s="32"/>
      <c r="H194" s="32"/>
      <c r="I194" s="32"/>
      <c r="J194" s="32"/>
      <c r="K194" s="32"/>
      <c r="L194" s="32">
        <f t="shared" si="56"/>
        <v>0</v>
      </c>
      <c r="M194" s="32">
        <f t="shared" si="57"/>
        <v>0</v>
      </c>
      <c r="N194" s="80">
        <v>49796</v>
      </c>
      <c r="O194" s="39">
        <f t="shared" si="58"/>
        <v>0</v>
      </c>
      <c r="P194" s="39">
        <f t="shared" si="80"/>
        <v>0.03</v>
      </c>
      <c r="Q194" s="39">
        <f t="shared" si="65"/>
        <v>0</v>
      </c>
      <c r="R194" s="39">
        <f t="shared" si="68"/>
        <v>0</v>
      </c>
      <c r="S194" s="39">
        <f t="shared" si="74"/>
        <v>0</v>
      </c>
      <c r="T194" s="39">
        <f t="shared" si="72"/>
        <v>0</v>
      </c>
      <c r="U194" s="39">
        <f t="shared" si="75"/>
        <v>0.03</v>
      </c>
      <c r="V194" s="12"/>
      <c r="W194" s="32">
        <f t="shared" si="69"/>
        <v>0</v>
      </c>
      <c r="X194" s="32">
        <f t="shared" si="59"/>
        <v>42000</v>
      </c>
      <c r="Y194" s="32">
        <f t="shared" si="60"/>
        <v>42000</v>
      </c>
      <c r="Z194" s="32">
        <f t="shared" si="61"/>
        <v>42000</v>
      </c>
      <c r="AB194" s="32">
        <f t="shared" si="73"/>
        <v>0</v>
      </c>
      <c r="AC194" s="32">
        <f t="shared" si="66"/>
        <v>0</v>
      </c>
      <c r="AD194" s="32">
        <f t="shared" si="70"/>
        <v>0</v>
      </c>
      <c r="AE194" s="59">
        <f t="shared" si="71"/>
        <v>0</v>
      </c>
      <c r="AF194" s="32">
        <f t="shared" si="76"/>
        <v>0</v>
      </c>
      <c r="AG194" s="40" t="str">
        <f>IF(A194&gt;$D$6,"",SUM($AB$10:AE194)/($Y$10+Y194)*2/A194*12)</f>
        <v/>
      </c>
      <c r="AH194" s="40" t="str">
        <f>IF(A194&gt;$D$6,"",SUM($AF$10:AF194)/($Y$10+Y194)*2/A194*12)</f>
        <v/>
      </c>
      <c r="AI194" s="32">
        <f t="shared" si="77"/>
        <v>0</v>
      </c>
      <c r="AQ194" s="32">
        <f>SUM(AB$10:AB194)</f>
        <v>930419.62444850942</v>
      </c>
      <c r="AR194" s="32">
        <f>SUM(AC$10:AC194)</f>
        <v>-741728.78666842484</v>
      </c>
      <c r="AS194" s="32">
        <f>SUM(AD$10:AD194)</f>
        <v>13860.000000000002</v>
      </c>
      <c r="AT194" s="32">
        <f>SUM(AE$10:AE194)</f>
        <v>136083.75892605004</v>
      </c>
      <c r="AU194" s="32">
        <f>SUM(AF$10:AF194)</f>
        <v>-42000</v>
      </c>
      <c r="AW194" s="32">
        <f t="shared" si="67"/>
        <v>0</v>
      </c>
      <c r="AX194" s="32">
        <f t="shared" si="67"/>
        <v>0</v>
      </c>
      <c r="AY194" s="32">
        <f t="shared" si="62"/>
        <v>0</v>
      </c>
      <c r="AZ194" s="32">
        <f t="shared" si="62"/>
        <v>0</v>
      </c>
      <c r="BA194" s="32">
        <f t="shared" si="62"/>
        <v>42000</v>
      </c>
      <c r="BB194" s="32">
        <f t="shared" si="81"/>
        <v>0</v>
      </c>
      <c r="BC194" s="32"/>
    </row>
    <row r="195" spans="1:55" x14ac:dyDescent="0.25">
      <c r="A195" s="29">
        <v>185</v>
      </c>
      <c r="B195" s="32">
        <f t="shared" si="63"/>
        <v>0</v>
      </c>
      <c r="C195" s="32">
        <f t="shared" si="78"/>
        <v>0</v>
      </c>
      <c r="D195" s="32">
        <f t="shared" si="79"/>
        <v>0</v>
      </c>
      <c r="E195" s="32"/>
      <c r="F195" s="32">
        <f t="shared" si="64"/>
        <v>0</v>
      </c>
      <c r="G195" s="32"/>
      <c r="H195" s="32"/>
      <c r="I195" s="32"/>
      <c r="J195" s="32"/>
      <c r="K195" s="32"/>
      <c r="L195" s="32">
        <f t="shared" si="56"/>
        <v>0</v>
      </c>
      <c r="M195" s="32">
        <f t="shared" si="57"/>
        <v>0</v>
      </c>
      <c r="N195" s="80">
        <v>49827</v>
      </c>
      <c r="O195" s="39">
        <f t="shared" si="58"/>
        <v>0</v>
      </c>
      <c r="P195" s="39">
        <f t="shared" si="80"/>
        <v>0.03</v>
      </c>
      <c r="Q195" s="39">
        <f t="shared" si="65"/>
        <v>0</v>
      </c>
      <c r="R195" s="39">
        <f t="shared" si="68"/>
        <v>0</v>
      </c>
      <c r="S195" s="39">
        <f t="shared" si="74"/>
        <v>0</v>
      </c>
      <c r="T195" s="39">
        <f t="shared" si="72"/>
        <v>0</v>
      </c>
      <c r="U195" s="39">
        <f t="shared" si="75"/>
        <v>0.03</v>
      </c>
      <c r="V195" s="12"/>
      <c r="W195" s="32">
        <f t="shared" si="69"/>
        <v>0</v>
      </c>
      <c r="X195" s="32">
        <f t="shared" si="59"/>
        <v>42000</v>
      </c>
      <c r="Y195" s="32">
        <f t="shared" si="60"/>
        <v>42000</v>
      </c>
      <c r="Z195" s="32">
        <f t="shared" si="61"/>
        <v>42000</v>
      </c>
      <c r="AB195" s="32">
        <f t="shared" si="73"/>
        <v>0</v>
      </c>
      <c r="AC195" s="32">
        <f t="shared" si="66"/>
        <v>0</v>
      </c>
      <c r="AD195" s="32">
        <f t="shared" si="70"/>
        <v>0</v>
      </c>
      <c r="AE195" s="59">
        <f t="shared" si="71"/>
        <v>0</v>
      </c>
      <c r="AF195" s="32">
        <f t="shared" si="76"/>
        <v>0</v>
      </c>
      <c r="AG195" s="40" t="str">
        <f>IF(A195&gt;$D$6,"",SUM($AB$10:AE195)/($Y$10+Y195)*2/A195*12)</f>
        <v/>
      </c>
      <c r="AH195" s="40" t="str">
        <f>IF(A195&gt;$D$6,"",SUM($AF$10:AF195)/($Y$10+Y195)*2/A195*12)</f>
        <v/>
      </c>
      <c r="AI195" s="32">
        <f t="shared" si="77"/>
        <v>0</v>
      </c>
      <c r="AQ195" s="32">
        <f>SUM(AB$10:AB195)</f>
        <v>930419.62444850942</v>
      </c>
      <c r="AR195" s="32">
        <f>SUM(AC$10:AC195)</f>
        <v>-741728.78666842484</v>
      </c>
      <c r="AS195" s="32">
        <f>SUM(AD$10:AD195)</f>
        <v>13860.000000000002</v>
      </c>
      <c r="AT195" s="32">
        <f>SUM(AE$10:AE195)</f>
        <v>136083.75892605004</v>
      </c>
      <c r="AU195" s="32">
        <f>SUM(AF$10:AF195)</f>
        <v>-42000</v>
      </c>
      <c r="AW195" s="32">
        <f t="shared" si="67"/>
        <v>0</v>
      </c>
      <c r="AX195" s="32">
        <f t="shared" si="67"/>
        <v>0</v>
      </c>
      <c r="AY195" s="32">
        <f t="shared" si="62"/>
        <v>0</v>
      </c>
      <c r="AZ195" s="32">
        <f t="shared" si="62"/>
        <v>0</v>
      </c>
      <c r="BA195" s="32">
        <f t="shared" si="62"/>
        <v>42000</v>
      </c>
      <c r="BB195" s="32">
        <f t="shared" si="81"/>
        <v>0</v>
      </c>
      <c r="BC195" s="32"/>
    </row>
    <row r="196" spans="1:55" x14ac:dyDescent="0.25">
      <c r="A196" s="29">
        <v>186</v>
      </c>
      <c r="B196" s="32">
        <f t="shared" si="63"/>
        <v>0</v>
      </c>
      <c r="C196" s="32">
        <f t="shared" si="78"/>
        <v>0</v>
      </c>
      <c r="D196" s="32">
        <f t="shared" si="79"/>
        <v>0</v>
      </c>
      <c r="E196" s="32"/>
      <c r="F196" s="32">
        <f t="shared" si="64"/>
        <v>0</v>
      </c>
      <c r="G196" s="32"/>
      <c r="H196" s="32"/>
      <c r="I196" s="32"/>
      <c r="J196" s="32"/>
      <c r="K196" s="32"/>
      <c r="L196" s="32">
        <f t="shared" si="56"/>
        <v>0</v>
      </c>
      <c r="M196" s="32">
        <f t="shared" si="57"/>
        <v>0</v>
      </c>
      <c r="N196" s="80">
        <v>49857</v>
      </c>
      <c r="O196" s="39">
        <f t="shared" si="58"/>
        <v>0</v>
      </c>
      <c r="P196" s="39">
        <f t="shared" si="80"/>
        <v>0.03</v>
      </c>
      <c r="Q196" s="39">
        <f t="shared" si="65"/>
        <v>0</v>
      </c>
      <c r="R196" s="39">
        <f t="shared" si="68"/>
        <v>0</v>
      </c>
      <c r="S196" s="39">
        <f t="shared" si="74"/>
        <v>0</v>
      </c>
      <c r="T196" s="39">
        <f t="shared" si="72"/>
        <v>0</v>
      </c>
      <c r="U196" s="39">
        <f t="shared" si="75"/>
        <v>0.03</v>
      </c>
      <c r="V196" s="12"/>
      <c r="W196" s="32">
        <f t="shared" si="69"/>
        <v>0</v>
      </c>
      <c r="X196" s="32">
        <f t="shared" si="59"/>
        <v>42000</v>
      </c>
      <c r="Y196" s="32">
        <f t="shared" si="60"/>
        <v>42000</v>
      </c>
      <c r="Z196" s="32">
        <f t="shared" si="61"/>
        <v>42000</v>
      </c>
      <c r="AB196" s="32">
        <f t="shared" si="73"/>
        <v>0</v>
      </c>
      <c r="AC196" s="32">
        <f t="shared" si="66"/>
        <v>0</v>
      </c>
      <c r="AD196" s="32">
        <f t="shared" si="70"/>
        <v>0</v>
      </c>
      <c r="AE196" s="59">
        <f t="shared" si="71"/>
        <v>0</v>
      </c>
      <c r="AF196" s="32">
        <f t="shared" si="76"/>
        <v>0</v>
      </c>
      <c r="AG196" s="40" t="str">
        <f>IF(A196&gt;$D$6,"",SUM($AB$10:AE196)/($Y$10+Y196)*2/A196*12)</f>
        <v/>
      </c>
      <c r="AH196" s="40" t="str">
        <f>IF(A196&gt;$D$6,"",SUM($AF$10:AF196)/($Y$10+Y196)*2/A196*12)</f>
        <v/>
      </c>
      <c r="AI196" s="32">
        <f t="shared" si="77"/>
        <v>0</v>
      </c>
      <c r="AQ196" s="32">
        <f>SUM(AB$10:AB196)</f>
        <v>930419.62444850942</v>
      </c>
      <c r="AR196" s="32">
        <f>SUM(AC$10:AC196)</f>
        <v>-741728.78666842484</v>
      </c>
      <c r="AS196" s="32">
        <f>SUM(AD$10:AD196)</f>
        <v>13860.000000000002</v>
      </c>
      <c r="AT196" s="32">
        <f>SUM(AE$10:AE196)</f>
        <v>136083.75892605004</v>
      </c>
      <c r="AU196" s="32">
        <f>SUM(AF$10:AF196)</f>
        <v>-42000</v>
      </c>
      <c r="AW196" s="32">
        <f t="shared" si="67"/>
        <v>0</v>
      </c>
      <c r="AX196" s="32">
        <f t="shared" si="67"/>
        <v>0</v>
      </c>
      <c r="AY196" s="32">
        <f t="shared" si="62"/>
        <v>0</v>
      </c>
      <c r="AZ196" s="32">
        <f t="shared" si="62"/>
        <v>0</v>
      </c>
      <c r="BA196" s="32">
        <f t="shared" si="62"/>
        <v>42000</v>
      </c>
      <c r="BB196" s="32">
        <f t="shared" si="81"/>
        <v>0</v>
      </c>
      <c r="BC196" s="32"/>
    </row>
    <row r="197" spans="1:55" x14ac:dyDescent="0.25">
      <c r="A197" s="29">
        <v>187</v>
      </c>
      <c r="B197" s="32">
        <f t="shared" si="63"/>
        <v>0</v>
      </c>
      <c r="C197" s="32">
        <f t="shared" si="78"/>
        <v>0</v>
      </c>
      <c r="D197" s="32">
        <f t="shared" si="79"/>
        <v>0</v>
      </c>
      <c r="E197" s="32"/>
      <c r="F197" s="32">
        <f t="shared" si="64"/>
        <v>0</v>
      </c>
      <c r="G197" s="32"/>
      <c r="H197" s="32"/>
      <c r="I197" s="32"/>
      <c r="J197" s="32"/>
      <c r="K197" s="32"/>
      <c r="L197" s="32">
        <f t="shared" si="56"/>
        <v>0</v>
      </c>
      <c r="M197" s="32">
        <f t="shared" si="57"/>
        <v>0</v>
      </c>
      <c r="N197" s="80">
        <v>49888</v>
      </c>
      <c r="O197" s="39">
        <f t="shared" si="58"/>
        <v>0</v>
      </c>
      <c r="P197" s="39">
        <f t="shared" si="80"/>
        <v>0.03</v>
      </c>
      <c r="Q197" s="39">
        <f t="shared" si="65"/>
        <v>0</v>
      </c>
      <c r="R197" s="39">
        <f t="shared" si="68"/>
        <v>0</v>
      </c>
      <c r="S197" s="39">
        <f t="shared" si="74"/>
        <v>0</v>
      </c>
      <c r="T197" s="39">
        <f t="shared" si="72"/>
        <v>0</v>
      </c>
      <c r="U197" s="39">
        <f t="shared" si="75"/>
        <v>0.03</v>
      </c>
      <c r="V197" s="12"/>
      <c r="W197" s="32">
        <f t="shared" si="69"/>
        <v>0</v>
      </c>
      <c r="X197" s="32">
        <f t="shared" si="59"/>
        <v>42000</v>
      </c>
      <c r="Y197" s="32">
        <f t="shared" si="60"/>
        <v>42000</v>
      </c>
      <c r="Z197" s="32">
        <f t="shared" si="61"/>
        <v>42000</v>
      </c>
      <c r="AB197" s="32">
        <f t="shared" si="73"/>
        <v>0</v>
      </c>
      <c r="AC197" s="32">
        <f t="shared" si="66"/>
        <v>0</v>
      </c>
      <c r="AD197" s="32">
        <f t="shared" si="70"/>
        <v>0</v>
      </c>
      <c r="AE197" s="59">
        <f t="shared" si="71"/>
        <v>0</v>
      </c>
      <c r="AF197" s="32">
        <f t="shared" si="76"/>
        <v>0</v>
      </c>
      <c r="AG197" s="40" t="str">
        <f>IF(A197&gt;$D$6,"",SUM($AB$10:AE197)/($Y$10+Y197)*2/A197*12)</f>
        <v/>
      </c>
      <c r="AH197" s="40" t="str">
        <f>IF(A197&gt;$D$6,"",SUM($AF$10:AF197)/($Y$10+Y197)*2/A197*12)</f>
        <v/>
      </c>
      <c r="AI197" s="32">
        <f t="shared" si="77"/>
        <v>0</v>
      </c>
      <c r="AQ197" s="32">
        <f>SUM(AB$10:AB197)</f>
        <v>930419.62444850942</v>
      </c>
      <c r="AR197" s="32">
        <f>SUM(AC$10:AC197)</f>
        <v>-741728.78666842484</v>
      </c>
      <c r="AS197" s="32">
        <f>SUM(AD$10:AD197)</f>
        <v>13860.000000000002</v>
      </c>
      <c r="AT197" s="32">
        <f>SUM(AE$10:AE197)</f>
        <v>136083.75892605004</v>
      </c>
      <c r="AU197" s="32">
        <f>SUM(AF$10:AF197)</f>
        <v>-42000</v>
      </c>
      <c r="AW197" s="32">
        <f t="shared" si="67"/>
        <v>0</v>
      </c>
      <c r="AX197" s="32">
        <f t="shared" si="67"/>
        <v>0</v>
      </c>
      <c r="AY197" s="32">
        <f t="shared" si="62"/>
        <v>0</v>
      </c>
      <c r="AZ197" s="32">
        <f t="shared" si="62"/>
        <v>0</v>
      </c>
      <c r="BA197" s="32">
        <f t="shared" si="62"/>
        <v>42000</v>
      </c>
      <c r="BB197" s="32">
        <f t="shared" si="81"/>
        <v>0</v>
      </c>
      <c r="BC197" s="32"/>
    </row>
    <row r="198" spans="1:55" x14ac:dyDescent="0.25">
      <c r="A198" s="29">
        <v>188</v>
      </c>
      <c r="B198" s="32">
        <f t="shared" si="63"/>
        <v>0</v>
      </c>
      <c r="C198" s="32">
        <f t="shared" si="78"/>
        <v>0</v>
      </c>
      <c r="D198" s="32">
        <f t="shared" si="79"/>
        <v>0</v>
      </c>
      <c r="E198" s="32"/>
      <c r="F198" s="32">
        <f t="shared" si="64"/>
        <v>0</v>
      </c>
      <c r="G198" s="32"/>
      <c r="H198" s="32"/>
      <c r="I198" s="32"/>
      <c r="J198" s="32"/>
      <c r="K198" s="32"/>
      <c r="L198" s="32">
        <f t="shared" si="56"/>
        <v>0</v>
      </c>
      <c r="M198" s="32">
        <f t="shared" si="57"/>
        <v>0</v>
      </c>
      <c r="N198" s="80">
        <v>49919</v>
      </c>
      <c r="O198" s="39">
        <f t="shared" si="58"/>
        <v>0</v>
      </c>
      <c r="P198" s="39">
        <f t="shared" si="80"/>
        <v>0.03</v>
      </c>
      <c r="Q198" s="39">
        <f t="shared" si="65"/>
        <v>0</v>
      </c>
      <c r="R198" s="39">
        <f t="shared" si="68"/>
        <v>0</v>
      </c>
      <c r="S198" s="39">
        <f t="shared" si="74"/>
        <v>0</v>
      </c>
      <c r="T198" s="39">
        <f t="shared" si="72"/>
        <v>0</v>
      </c>
      <c r="U198" s="39">
        <f t="shared" si="75"/>
        <v>0.03</v>
      </c>
      <c r="V198" s="12"/>
      <c r="W198" s="32">
        <f t="shared" si="69"/>
        <v>0</v>
      </c>
      <c r="X198" s="32">
        <f t="shared" si="59"/>
        <v>42000</v>
      </c>
      <c r="Y198" s="32">
        <f t="shared" si="60"/>
        <v>42000</v>
      </c>
      <c r="Z198" s="32">
        <f t="shared" si="61"/>
        <v>42000</v>
      </c>
      <c r="AB198" s="32">
        <f t="shared" si="73"/>
        <v>0</v>
      </c>
      <c r="AC198" s="32">
        <f t="shared" si="66"/>
        <v>0</v>
      </c>
      <c r="AD198" s="32">
        <f t="shared" si="70"/>
        <v>0</v>
      </c>
      <c r="AE198" s="59">
        <f t="shared" si="71"/>
        <v>0</v>
      </c>
      <c r="AF198" s="32">
        <f t="shared" si="76"/>
        <v>0</v>
      </c>
      <c r="AG198" s="40" t="str">
        <f>IF(A198&gt;$D$6,"",SUM($AB$10:AE198)/($Y$10+Y198)*2/A198*12)</f>
        <v/>
      </c>
      <c r="AH198" s="40" t="str">
        <f>IF(A198&gt;$D$6,"",SUM($AF$10:AF198)/($Y$10+Y198)*2/A198*12)</f>
        <v/>
      </c>
      <c r="AI198" s="32">
        <f t="shared" si="77"/>
        <v>0</v>
      </c>
      <c r="AQ198" s="32">
        <f>SUM(AB$10:AB198)</f>
        <v>930419.62444850942</v>
      </c>
      <c r="AR198" s="32">
        <f>SUM(AC$10:AC198)</f>
        <v>-741728.78666842484</v>
      </c>
      <c r="AS198" s="32">
        <f>SUM(AD$10:AD198)</f>
        <v>13860.000000000002</v>
      </c>
      <c r="AT198" s="32">
        <f>SUM(AE$10:AE198)</f>
        <v>136083.75892605004</v>
      </c>
      <c r="AU198" s="32">
        <f>SUM(AF$10:AF198)</f>
        <v>-42000</v>
      </c>
      <c r="AW198" s="32">
        <f t="shared" si="67"/>
        <v>0</v>
      </c>
      <c r="AX198" s="32">
        <f t="shared" si="67"/>
        <v>0</v>
      </c>
      <c r="AY198" s="32">
        <f t="shared" si="62"/>
        <v>0</v>
      </c>
      <c r="AZ198" s="32">
        <f t="shared" si="62"/>
        <v>0</v>
      </c>
      <c r="BA198" s="32">
        <f t="shared" si="62"/>
        <v>42000</v>
      </c>
      <c r="BB198" s="32">
        <f t="shared" si="81"/>
        <v>0</v>
      </c>
      <c r="BC198" s="32"/>
    </row>
    <row r="199" spans="1:55" x14ac:dyDescent="0.25">
      <c r="A199" s="29">
        <v>189</v>
      </c>
      <c r="B199" s="32">
        <f t="shared" si="63"/>
        <v>0</v>
      </c>
      <c r="C199" s="32">
        <f t="shared" si="78"/>
        <v>0</v>
      </c>
      <c r="D199" s="32">
        <f t="shared" si="79"/>
        <v>0</v>
      </c>
      <c r="E199" s="32"/>
      <c r="F199" s="32">
        <f t="shared" si="64"/>
        <v>0</v>
      </c>
      <c r="G199" s="32"/>
      <c r="H199" s="32"/>
      <c r="I199" s="32"/>
      <c r="J199" s="32"/>
      <c r="K199" s="32"/>
      <c r="L199" s="32">
        <f t="shared" si="56"/>
        <v>0</v>
      </c>
      <c r="M199" s="32">
        <f t="shared" si="57"/>
        <v>0</v>
      </c>
      <c r="N199" s="80">
        <v>49949</v>
      </c>
      <c r="O199" s="39">
        <f t="shared" si="58"/>
        <v>0</v>
      </c>
      <c r="P199" s="39">
        <f t="shared" si="80"/>
        <v>0.03</v>
      </c>
      <c r="Q199" s="39">
        <f t="shared" si="65"/>
        <v>0</v>
      </c>
      <c r="R199" s="39">
        <f t="shared" si="68"/>
        <v>0</v>
      </c>
      <c r="S199" s="39">
        <f t="shared" si="74"/>
        <v>0</v>
      </c>
      <c r="T199" s="39">
        <f t="shared" si="72"/>
        <v>0</v>
      </c>
      <c r="U199" s="39">
        <f t="shared" si="75"/>
        <v>0.03</v>
      </c>
      <c r="V199" s="12"/>
      <c r="W199" s="32">
        <f t="shared" si="69"/>
        <v>0</v>
      </c>
      <c r="X199" s="32">
        <f t="shared" si="59"/>
        <v>42000</v>
      </c>
      <c r="Y199" s="32">
        <f t="shared" si="60"/>
        <v>42000</v>
      </c>
      <c r="Z199" s="32">
        <f t="shared" si="61"/>
        <v>42000</v>
      </c>
      <c r="AB199" s="32">
        <f t="shared" si="73"/>
        <v>0</v>
      </c>
      <c r="AC199" s="32">
        <f t="shared" si="66"/>
        <v>0</v>
      </c>
      <c r="AD199" s="32">
        <f t="shared" si="70"/>
        <v>0</v>
      </c>
      <c r="AE199" s="59">
        <f t="shared" si="71"/>
        <v>0</v>
      </c>
      <c r="AF199" s="32">
        <f t="shared" si="76"/>
        <v>0</v>
      </c>
      <c r="AG199" s="40" t="str">
        <f>IF(A199&gt;$D$6,"",SUM($AB$10:AE199)/($Y$10+Y199)*2/A199*12)</f>
        <v/>
      </c>
      <c r="AH199" s="40" t="str">
        <f>IF(A199&gt;$D$6,"",SUM($AF$10:AF199)/($Y$10+Y199)*2/A199*12)</f>
        <v/>
      </c>
      <c r="AI199" s="32">
        <f t="shared" si="77"/>
        <v>0</v>
      </c>
      <c r="AQ199" s="32">
        <f>SUM(AB$10:AB199)</f>
        <v>930419.62444850942</v>
      </c>
      <c r="AR199" s="32">
        <f>SUM(AC$10:AC199)</f>
        <v>-741728.78666842484</v>
      </c>
      <c r="AS199" s="32">
        <f>SUM(AD$10:AD199)</f>
        <v>13860.000000000002</v>
      </c>
      <c r="AT199" s="32">
        <f>SUM(AE$10:AE199)</f>
        <v>136083.75892605004</v>
      </c>
      <c r="AU199" s="32">
        <f>SUM(AF$10:AF199)</f>
        <v>-42000</v>
      </c>
      <c r="AW199" s="32">
        <f t="shared" si="67"/>
        <v>0</v>
      </c>
      <c r="AX199" s="32">
        <f t="shared" si="67"/>
        <v>0</v>
      </c>
      <c r="AY199" s="32">
        <f t="shared" si="62"/>
        <v>0</v>
      </c>
      <c r="AZ199" s="32">
        <f t="shared" si="62"/>
        <v>0</v>
      </c>
      <c r="BA199" s="32">
        <f t="shared" si="62"/>
        <v>42000</v>
      </c>
      <c r="BB199" s="32">
        <f t="shared" si="81"/>
        <v>0</v>
      </c>
      <c r="BC199" s="32"/>
    </row>
    <row r="200" spans="1:55" x14ac:dyDescent="0.25">
      <c r="A200" s="29">
        <v>190</v>
      </c>
      <c r="B200" s="32">
        <f t="shared" si="63"/>
        <v>0</v>
      </c>
      <c r="C200" s="32">
        <f t="shared" si="78"/>
        <v>0</v>
      </c>
      <c r="D200" s="32">
        <f t="shared" si="79"/>
        <v>0</v>
      </c>
      <c r="E200" s="32"/>
      <c r="F200" s="32">
        <f t="shared" si="64"/>
        <v>0</v>
      </c>
      <c r="G200" s="32"/>
      <c r="H200" s="32"/>
      <c r="I200" s="32"/>
      <c r="J200" s="32"/>
      <c r="K200" s="32"/>
      <c r="L200" s="32">
        <f t="shared" si="56"/>
        <v>0</v>
      </c>
      <c r="M200" s="32">
        <f t="shared" si="57"/>
        <v>0</v>
      </c>
      <c r="N200" s="80">
        <v>49980</v>
      </c>
      <c r="O200" s="39">
        <f t="shared" si="58"/>
        <v>0</v>
      </c>
      <c r="P200" s="39">
        <f t="shared" si="80"/>
        <v>0.03</v>
      </c>
      <c r="Q200" s="39">
        <f t="shared" si="65"/>
        <v>0</v>
      </c>
      <c r="R200" s="39">
        <f t="shared" si="68"/>
        <v>0</v>
      </c>
      <c r="S200" s="39">
        <f t="shared" si="74"/>
        <v>0</v>
      </c>
      <c r="T200" s="39">
        <f t="shared" si="72"/>
        <v>0</v>
      </c>
      <c r="U200" s="39">
        <f t="shared" si="75"/>
        <v>0.03</v>
      </c>
      <c r="V200" s="12"/>
      <c r="W200" s="32">
        <f t="shared" si="69"/>
        <v>0</v>
      </c>
      <c r="X200" s="32">
        <f t="shared" si="59"/>
        <v>42000</v>
      </c>
      <c r="Y200" s="32">
        <f t="shared" si="60"/>
        <v>42000</v>
      </c>
      <c r="Z200" s="32">
        <f t="shared" si="61"/>
        <v>42000</v>
      </c>
      <c r="AB200" s="32">
        <f t="shared" si="73"/>
        <v>0</v>
      </c>
      <c r="AC200" s="32">
        <f t="shared" si="66"/>
        <v>0</v>
      </c>
      <c r="AD200" s="32">
        <f t="shared" si="70"/>
        <v>0</v>
      </c>
      <c r="AE200" s="59">
        <f t="shared" si="71"/>
        <v>0</v>
      </c>
      <c r="AF200" s="32">
        <f t="shared" si="76"/>
        <v>0</v>
      </c>
      <c r="AG200" s="40" t="str">
        <f>IF(A200&gt;$D$6,"",SUM($AB$10:AE200)/($Y$10+Y200)*2/A200*12)</f>
        <v/>
      </c>
      <c r="AH200" s="40" t="str">
        <f>IF(A200&gt;$D$6,"",SUM($AF$10:AF200)/($Y$10+Y200)*2/A200*12)</f>
        <v/>
      </c>
      <c r="AI200" s="32">
        <f t="shared" si="77"/>
        <v>0</v>
      </c>
      <c r="AQ200" s="32">
        <f>SUM(AB$10:AB200)</f>
        <v>930419.62444850942</v>
      </c>
      <c r="AR200" s="32">
        <f>SUM(AC$10:AC200)</f>
        <v>-741728.78666842484</v>
      </c>
      <c r="AS200" s="32">
        <f>SUM(AD$10:AD200)</f>
        <v>13860.000000000002</v>
      </c>
      <c r="AT200" s="32">
        <f>SUM(AE$10:AE200)</f>
        <v>136083.75892605004</v>
      </c>
      <c r="AU200" s="32">
        <f>SUM(AF$10:AF200)</f>
        <v>-42000</v>
      </c>
      <c r="AW200" s="32">
        <f t="shared" si="67"/>
        <v>0</v>
      </c>
      <c r="AX200" s="32">
        <f t="shared" si="67"/>
        <v>0</v>
      </c>
      <c r="AY200" s="32">
        <f t="shared" si="62"/>
        <v>0</v>
      </c>
      <c r="AZ200" s="32">
        <f t="shared" si="62"/>
        <v>0</v>
      </c>
      <c r="BA200" s="32">
        <f t="shared" si="62"/>
        <v>42000</v>
      </c>
      <c r="BB200" s="32">
        <f t="shared" si="81"/>
        <v>0</v>
      </c>
      <c r="BC200" s="32"/>
    </row>
    <row r="201" spans="1:55" x14ac:dyDescent="0.25">
      <c r="A201" s="29">
        <v>191</v>
      </c>
      <c r="B201" s="32">
        <f t="shared" si="63"/>
        <v>0</v>
      </c>
      <c r="C201" s="32">
        <f t="shared" si="78"/>
        <v>0</v>
      </c>
      <c r="D201" s="32">
        <f t="shared" si="79"/>
        <v>0</v>
      </c>
      <c r="E201" s="32"/>
      <c r="F201" s="32">
        <f t="shared" si="64"/>
        <v>0</v>
      </c>
      <c r="G201" s="32"/>
      <c r="H201" s="32"/>
      <c r="I201" s="32"/>
      <c r="J201" s="32"/>
      <c r="K201" s="32"/>
      <c r="L201" s="32">
        <f t="shared" si="56"/>
        <v>0</v>
      </c>
      <c r="M201" s="32">
        <f t="shared" si="57"/>
        <v>0</v>
      </c>
      <c r="N201" s="80">
        <v>50010</v>
      </c>
      <c r="O201" s="39">
        <f t="shared" si="58"/>
        <v>0</v>
      </c>
      <c r="P201" s="39">
        <f t="shared" si="80"/>
        <v>0.03</v>
      </c>
      <c r="Q201" s="39">
        <f t="shared" si="65"/>
        <v>0</v>
      </c>
      <c r="R201" s="39">
        <f t="shared" si="68"/>
        <v>0</v>
      </c>
      <c r="S201" s="39">
        <f t="shared" si="74"/>
        <v>0</v>
      </c>
      <c r="T201" s="39">
        <f t="shared" si="72"/>
        <v>0</v>
      </c>
      <c r="U201" s="39">
        <f t="shared" si="75"/>
        <v>0.03</v>
      </c>
      <c r="V201" s="12"/>
      <c r="W201" s="32">
        <f t="shared" si="69"/>
        <v>0</v>
      </c>
      <c r="X201" s="32">
        <f t="shared" si="59"/>
        <v>42000</v>
      </c>
      <c r="Y201" s="32">
        <f t="shared" si="60"/>
        <v>42000</v>
      </c>
      <c r="Z201" s="32">
        <f t="shared" si="61"/>
        <v>42000</v>
      </c>
      <c r="AB201" s="32">
        <f t="shared" si="73"/>
        <v>0</v>
      </c>
      <c r="AC201" s="32">
        <f t="shared" si="66"/>
        <v>0</v>
      </c>
      <c r="AD201" s="32">
        <f t="shared" si="70"/>
        <v>0</v>
      </c>
      <c r="AE201" s="59">
        <f t="shared" si="71"/>
        <v>0</v>
      </c>
      <c r="AF201" s="32">
        <f t="shared" si="76"/>
        <v>0</v>
      </c>
      <c r="AG201" s="40" t="str">
        <f>IF(A201&gt;$D$6,"",SUM($AB$10:AE201)/($Y$10+Y201)*2/A201*12)</f>
        <v/>
      </c>
      <c r="AH201" s="40" t="str">
        <f>IF(A201&gt;$D$6,"",SUM($AF$10:AF201)/($Y$10+Y201)*2/A201*12)</f>
        <v/>
      </c>
      <c r="AI201" s="32">
        <f t="shared" si="77"/>
        <v>0</v>
      </c>
      <c r="AQ201" s="32">
        <f>SUM(AB$10:AB201)</f>
        <v>930419.62444850942</v>
      </c>
      <c r="AR201" s="32">
        <f>SUM(AC$10:AC201)</f>
        <v>-741728.78666842484</v>
      </c>
      <c r="AS201" s="32">
        <f>SUM(AD$10:AD201)</f>
        <v>13860.000000000002</v>
      </c>
      <c r="AT201" s="32">
        <f>SUM(AE$10:AE201)</f>
        <v>136083.75892605004</v>
      </c>
      <c r="AU201" s="32">
        <f>SUM(AF$10:AF201)</f>
        <v>-42000</v>
      </c>
      <c r="AW201" s="32">
        <f t="shared" si="67"/>
        <v>0</v>
      </c>
      <c r="AX201" s="32">
        <f t="shared" si="67"/>
        <v>0</v>
      </c>
      <c r="AY201" s="32">
        <f t="shared" si="62"/>
        <v>0</v>
      </c>
      <c r="AZ201" s="32">
        <f t="shared" si="62"/>
        <v>0</v>
      </c>
      <c r="BA201" s="32">
        <f t="shared" si="62"/>
        <v>42000</v>
      </c>
      <c r="BB201" s="32">
        <f t="shared" si="81"/>
        <v>0</v>
      </c>
      <c r="BC201" s="32"/>
    </row>
    <row r="202" spans="1:55" x14ac:dyDescent="0.25">
      <c r="A202" s="29">
        <v>192</v>
      </c>
      <c r="B202" s="32">
        <f t="shared" si="63"/>
        <v>0</v>
      </c>
      <c r="C202" s="32">
        <f t="shared" si="78"/>
        <v>0</v>
      </c>
      <c r="D202" s="32">
        <f t="shared" si="79"/>
        <v>0</v>
      </c>
      <c r="E202" s="32"/>
      <c r="F202" s="32">
        <f t="shared" si="64"/>
        <v>0</v>
      </c>
      <c r="G202" s="67">
        <f>IF(B202&gt;0,B202*$J$1,0)</f>
        <v>0</v>
      </c>
      <c r="H202" s="32"/>
      <c r="I202" s="32"/>
      <c r="J202" s="32"/>
      <c r="K202" s="32"/>
      <c r="L202" s="32">
        <f t="shared" ref="L202:L250" si="82">SUM(C202:I202)</f>
        <v>0</v>
      </c>
      <c r="M202" s="32">
        <f t="shared" ref="M202:M250" si="83">SUM(C202:F202)+G202*$J$2+H202*$J$4+J202</f>
        <v>0</v>
      </c>
      <c r="N202" s="80">
        <v>50041</v>
      </c>
      <c r="O202" s="39">
        <f t="shared" ref="O202:O250" si="84">B202/$D$3</f>
        <v>0</v>
      </c>
      <c r="P202" s="39">
        <f t="shared" si="80"/>
        <v>0.03</v>
      </c>
      <c r="Q202" s="39">
        <f t="shared" si="65"/>
        <v>0</v>
      </c>
      <c r="R202" s="39">
        <f t="shared" si="68"/>
        <v>0</v>
      </c>
      <c r="S202" s="39">
        <f t="shared" si="74"/>
        <v>0</v>
      </c>
      <c r="T202" s="39">
        <f t="shared" si="72"/>
        <v>0</v>
      </c>
      <c r="U202" s="39">
        <f t="shared" si="75"/>
        <v>0.03</v>
      </c>
      <c r="V202" s="12"/>
      <c r="W202" s="32">
        <f t="shared" si="69"/>
        <v>0</v>
      </c>
      <c r="X202" s="32">
        <f t="shared" ref="X202:X250" si="85">U202*$D$3</f>
        <v>42000</v>
      </c>
      <c r="Y202" s="32">
        <f t="shared" ref="Y202:Y250" si="86">X202+W202</f>
        <v>42000</v>
      </c>
      <c r="Z202" s="32">
        <f t="shared" ref="Z202:Z250" si="87">(Q202*$X$2+R202*$X$3+S202*$X$4+T202*$X$5+U202*$X$6)*$D$3</f>
        <v>42000</v>
      </c>
      <c r="AB202" s="32">
        <f t="shared" si="73"/>
        <v>0</v>
      </c>
      <c r="AC202" s="32">
        <f t="shared" si="66"/>
        <v>0</v>
      </c>
      <c r="AD202" s="32">
        <f t="shared" si="70"/>
        <v>0</v>
      </c>
      <c r="AE202" s="59">
        <f t="shared" si="71"/>
        <v>0</v>
      </c>
      <c r="AF202" s="32">
        <f t="shared" si="76"/>
        <v>0</v>
      </c>
      <c r="AG202" s="40" t="str">
        <f>IF(A202&gt;$D$6,"",SUM($AB$10:AE202)/($Y$10+Y202)*2/A202*12)</f>
        <v/>
      </c>
      <c r="AH202" s="40" t="str">
        <f>IF(A202&gt;$D$6,"",SUM($AF$10:AF202)/($Y$10+Y202)*2/A202*12)</f>
        <v/>
      </c>
      <c r="AI202" s="32">
        <f t="shared" si="77"/>
        <v>0</v>
      </c>
      <c r="AQ202" s="32">
        <f>SUM(AB$10:AB202)</f>
        <v>930419.62444850942</v>
      </c>
      <c r="AR202" s="32">
        <f>SUM(AC$10:AC202)</f>
        <v>-741728.78666842484</v>
      </c>
      <c r="AS202" s="32">
        <f>SUM(AD$10:AD202)</f>
        <v>13860.000000000002</v>
      </c>
      <c r="AT202" s="32">
        <f>SUM(AE$10:AE202)</f>
        <v>136083.75892605004</v>
      </c>
      <c r="AU202" s="32">
        <f>SUM(AF$10:AF202)</f>
        <v>-42000</v>
      </c>
      <c r="AW202" s="32">
        <f t="shared" si="67"/>
        <v>0</v>
      </c>
      <c r="AX202" s="32">
        <f t="shared" si="67"/>
        <v>0</v>
      </c>
      <c r="AY202" s="32">
        <f t="shared" si="67"/>
        <v>0</v>
      </c>
      <c r="AZ202" s="32">
        <f t="shared" si="67"/>
        <v>0</v>
      </c>
      <c r="BA202" s="32">
        <f t="shared" si="67"/>
        <v>42000</v>
      </c>
      <c r="BB202" s="32">
        <f t="shared" si="81"/>
        <v>0</v>
      </c>
      <c r="BC202" s="32"/>
    </row>
    <row r="203" spans="1:55" x14ac:dyDescent="0.25">
      <c r="A203" s="29">
        <v>193</v>
      </c>
      <c r="B203" s="32">
        <f t="shared" ref="B203:B250" si="88">B202-C203</f>
        <v>0</v>
      </c>
      <c r="C203" s="32">
        <f t="shared" si="78"/>
        <v>0</v>
      </c>
      <c r="D203" s="32">
        <f t="shared" si="79"/>
        <v>0</v>
      </c>
      <c r="E203" s="32"/>
      <c r="F203" s="32">
        <f t="shared" ref="F203:F250" si="89">IF(B203&gt;0,$D$3*$G$4,0)</f>
        <v>0</v>
      </c>
      <c r="G203" s="32"/>
      <c r="H203" s="32"/>
      <c r="I203" s="32"/>
      <c r="J203" s="32"/>
      <c r="K203" s="32"/>
      <c r="L203" s="32">
        <f t="shared" si="82"/>
        <v>0</v>
      </c>
      <c r="M203" s="32">
        <f t="shared" si="83"/>
        <v>0</v>
      </c>
      <c r="N203" s="80">
        <v>50072</v>
      </c>
      <c r="O203" s="39">
        <f t="shared" si="84"/>
        <v>0</v>
      </c>
      <c r="P203" s="39">
        <f t="shared" si="80"/>
        <v>0.03</v>
      </c>
      <c r="Q203" s="39">
        <f t="shared" ref="Q203:Q250" si="90">IFERROR((Q202+R202*(1-$T$3)+S202*(1-$T$4)+T202*(1-$T$5))*(O203/O202)-R203,0)</f>
        <v>0</v>
      </c>
      <c r="R203" s="39">
        <f t="shared" si="68"/>
        <v>0</v>
      </c>
      <c r="S203" s="39">
        <f t="shared" si="74"/>
        <v>0</v>
      </c>
      <c r="T203" s="39">
        <f t="shared" si="72"/>
        <v>0</v>
      </c>
      <c r="U203" s="39">
        <f t="shared" si="75"/>
        <v>0.03</v>
      </c>
      <c r="V203" s="12"/>
      <c r="W203" s="32">
        <f t="shared" si="69"/>
        <v>0</v>
      </c>
      <c r="X203" s="32">
        <f t="shared" si="85"/>
        <v>42000</v>
      </c>
      <c r="Y203" s="32">
        <f t="shared" si="86"/>
        <v>42000</v>
      </c>
      <c r="Z203" s="32">
        <f t="shared" si="87"/>
        <v>42000</v>
      </c>
      <c r="AB203" s="32">
        <f t="shared" si="73"/>
        <v>0</v>
      </c>
      <c r="AC203" s="32">
        <f t="shared" ref="AC203:AC250" si="91">-(Q202*(1-$X$2)+R202*(1-$X$3)+S202*(1-$X$4)+T202*(1-$X$5)+U202*(1-$X$6))*$D$3*$AD$2/12</f>
        <v>0</v>
      </c>
      <c r="AD203" s="32">
        <f t="shared" si="70"/>
        <v>0</v>
      </c>
      <c r="AE203" s="59">
        <f t="shared" si="71"/>
        <v>0</v>
      </c>
      <c r="AF203" s="32">
        <f t="shared" si="76"/>
        <v>0</v>
      </c>
      <c r="AG203" s="40" t="str">
        <f>IF(A203&gt;$D$6,"",SUM($AB$10:AE203)/($Y$10+Y203)*2/A203*12)</f>
        <v/>
      </c>
      <c r="AH203" s="40" t="str">
        <f>IF(A203&gt;$D$6,"",SUM($AF$10:AF203)/($Y$10+Y203)*2/A203*12)</f>
        <v/>
      </c>
      <c r="AI203" s="32">
        <f t="shared" si="77"/>
        <v>0</v>
      </c>
      <c r="AQ203" s="32">
        <f>SUM(AB$10:AB203)</f>
        <v>930419.62444850942</v>
      </c>
      <c r="AR203" s="32">
        <f>SUM(AC$10:AC203)</f>
        <v>-741728.78666842484</v>
      </c>
      <c r="AS203" s="32">
        <f>SUM(AD$10:AD203)</f>
        <v>13860.000000000002</v>
      </c>
      <c r="AT203" s="32">
        <f>SUM(AE$10:AE203)</f>
        <v>136083.75892605004</v>
      </c>
      <c r="AU203" s="32">
        <f>SUM(AF$10:AF203)</f>
        <v>-42000</v>
      </c>
      <c r="AW203" s="32">
        <f t="shared" ref="AW203:BA250" si="92">Q203*$D$3</f>
        <v>0</v>
      </c>
      <c r="AX203" s="32">
        <f t="shared" si="92"/>
        <v>0</v>
      </c>
      <c r="AY203" s="32">
        <f t="shared" si="92"/>
        <v>0</v>
      </c>
      <c r="AZ203" s="32">
        <f t="shared" si="92"/>
        <v>0</v>
      </c>
      <c r="BA203" s="32">
        <f t="shared" si="92"/>
        <v>42000</v>
      </c>
      <c r="BB203" s="32">
        <f t="shared" si="81"/>
        <v>0</v>
      </c>
      <c r="BC203" s="32"/>
    </row>
    <row r="204" spans="1:55" x14ac:dyDescent="0.25">
      <c r="A204" s="29">
        <v>194</v>
      </c>
      <c r="B204" s="32">
        <f t="shared" si="88"/>
        <v>0</v>
      </c>
      <c r="C204" s="32">
        <f t="shared" si="78"/>
        <v>0</v>
      </c>
      <c r="D204" s="32">
        <f t="shared" si="79"/>
        <v>0</v>
      </c>
      <c r="E204" s="32"/>
      <c r="F204" s="32">
        <f t="shared" si="89"/>
        <v>0</v>
      </c>
      <c r="G204" s="45"/>
      <c r="H204" s="32"/>
      <c r="I204" s="32"/>
      <c r="J204" s="32"/>
      <c r="K204" s="32"/>
      <c r="L204" s="32">
        <f t="shared" si="82"/>
        <v>0</v>
      </c>
      <c r="M204" s="32">
        <f t="shared" si="83"/>
        <v>0</v>
      </c>
      <c r="N204" s="80">
        <v>50100</v>
      </c>
      <c r="O204" s="39">
        <f t="shared" si="84"/>
        <v>0</v>
      </c>
      <c r="P204" s="39">
        <f t="shared" si="80"/>
        <v>0.03</v>
      </c>
      <c r="Q204" s="39">
        <f t="shared" si="90"/>
        <v>0</v>
      </c>
      <c r="R204" s="39">
        <f t="shared" ref="R204:R249" si="93">IF(A204&gt;=$D$6,0,S205/$T$3)</f>
        <v>0</v>
      </c>
      <c r="S204" s="39">
        <f t="shared" si="74"/>
        <v>0</v>
      </c>
      <c r="T204" s="39">
        <f t="shared" si="72"/>
        <v>0</v>
      </c>
      <c r="U204" s="39">
        <f t="shared" si="75"/>
        <v>0.03</v>
      </c>
      <c r="V204" s="12"/>
      <c r="W204" s="32">
        <f t="shared" ref="W204:W250" si="94">SUM(Q204:T204)*$D$3</f>
        <v>0</v>
      </c>
      <c r="X204" s="32">
        <f t="shared" si="85"/>
        <v>42000</v>
      </c>
      <c r="Y204" s="32">
        <f t="shared" si="86"/>
        <v>42000</v>
      </c>
      <c r="Z204" s="32">
        <f t="shared" si="87"/>
        <v>42000</v>
      </c>
      <c r="AB204" s="32">
        <f t="shared" si="73"/>
        <v>0</v>
      </c>
      <c r="AC204" s="32">
        <f t="shared" si="91"/>
        <v>0</v>
      </c>
      <c r="AD204" s="32">
        <f t="shared" ref="AD204:AD250" si="95">IFERROR((E204+F204)*(Q204*(1-$X$2)+R204*(1-$X$3)+S204*(1-$X$4)+T204*(1-$X$5)+U204*(1-$X$6))/O204,0)</f>
        <v>0</v>
      </c>
      <c r="AE204" s="59">
        <f t="shared" ref="AE204:AE250" si="96">IFERROR((G204*$J$2+H204*$J$4+J204)*(Q204*(1-$X$2)+R204*(1-$X$3)+S204*(1-$X$4)+T204*(1-$X$5)+U204*(1-$X$6))/O204,0)</f>
        <v>0</v>
      </c>
      <c r="AF204" s="32">
        <f t="shared" si="76"/>
        <v>0</v>
      </c>
      <c r="AG204" s="40" t="str">
        <f>IF(A204&gt;$D$6,"",SUM($AB$10:AE204)/($Y$10+Y204)*2/A204*12)</f>
        <v/>
      </c>
      <c r="AH204" s="40" t="str">
        <f>IF(A204&gt;$D$6,"",SUM($AF$10:AF204)/($Y$10+Y204)*2/A204*12)</f>
        <v/>
      </c>
      <c r="AI204" s="32">
        <f t="shared" si="77"/>
        <v>0</v>
      </c>
      <c r="AQ204" s="32">
        <f>SUM(AB$10:AB204)</f>
        <v>930419.62444850942</v>
      </c>
      <c r="AR204" s="32">
        <f>SUM(AC$10:AC204)</f>
        <v>-741728.78666842484</v>
      </c>
      <c r="AS204" s="32">
        <f>SUM(AD$10:AD204)</f>
        <v>13860.000000000002</v>
      </c>
      <c r="AT204" s="32">
        <f>SUM(AE$10:AE204)</f>
        <v>136083.75892605004</v>
      </c>
      <c r="AU204" s="32">
        <f>SUM(AF$10:AF204)</f>
        <v>-42000</v>
      </c>
      <c r="AW204" s="32">
        <f t="shared" si="92"/>
        <v>0</v>
      </c>
      <c r="AX204" s="32">
        <f t="shared" si="92"/>
        <v>0</v>
      </c>
      <c r="AY204" s="32">
        <f t="shared" si="92"/>
        <v>0</v>
      </c>
      <c r="AZ204" s="32">
        <f t="shared" si="92"/>
        <v>0</v>
      </c>
      <c r="BA204" s="32">
        <f t="shared" si="92"/>
        <v>42000</v>
      </c>
      <c r="BB204" s="32">
        <f t="shared" si="81"/>
        <v>0</v>
      </c>
      <c r="BC204" s="32"/>
    </row>
    <row r="205" spans="1:55" x14ac:dyDescent="0.25">
      <c r="A205" s="29">
        <v>195</v>
      </c>
      <c r="B205" s="32">
        <f t="shared" si="88"/>
        <v>0</v>
      </c>
      <c r="C205" s="32">
        <f t="shared" si="78"/>
        <v>0</v>
      </c>
      <c r="D205" s="32">
        <f t="shared" si="79"/>
        <v>0</v>
      </c>
      <c r="E205" s="32"/>
      <c r="F205" s="32">
        <f t="shared" si="89"/>
        <v>0</v>
      </c>
      <c r="G205" s="32"/>
      <c r="H205" s="32"/>
      <c r="I205" s="32"/>
      <c r="J205" s="32"/>
      <c r="K205" s="32"/>
      <c r="L205" s="32">
        <f t="shared" si="82"/>
        <v>0</v>
      </c>
      <c r="M205" s="32">
        <f t="shared" si="83"/>
        <v>0</v>
      </c>
      <c r="N205" s="80">
        <v>50131</v>
      </c>
      <c r="O205" s="39">
        <f t="shared" si="84"/>
        <v>0</v>
      </c>
      <c r="P205" s="39">
        <f t="shared" si="80"/>
        <v>0.03</v>
      </c>
      <c r="Q205" s="39">
        <f t="shared" si="90"/>
        <v>0</v>
      </c>
      <c r="R205" s="39">
        <f t="shared" si="93"/>
        <v>0</v>
      </c>
      <c r="S205" s="39">
        <f t="shared" si="74"/>
        <v>0</v>
      </c>
      <c r="T205" s="39">
        <f t="shared" ref="T205:T249" si="97">IF(A205&gt;=$D$6,0,(U206-U205)/$T$5)</f>
        <v>0</v>
      </c>
      <c r="U205" s="39">
        <f t="shared" si="75"/>
        <v>0.03</v>
      </c>
      <c r="V205" s="12"/>
      <c r="W205" s="32">
        <f t="shared" si="94"/>
        <v>0</v>
      </c>
      <c r="X205" s="32">
        <f t="shared" si="85"/>
        <v>42000</v>
      </c>
      <c r="Y205" s="32">
        <f t="shared" si="86"/>
        <v>42000</v>
      </c>
      <c r="Z205" s="32">
        <f t="shared" si="87"/>
        <v>42000</v>
      </c>
      <c r="AB205" s="32">
        <f t="shared" ref="AB205:AB250" si="98">IFERROR(D205/O204*(Q204*(1-$X$2)+R204*(1-$X$3)+S204*(1-$X$4)+T204*(1-$X$5)+U204*(1-$X$6)),0)</f>
        <v>0</v>
      </c>
      <c r="AC205" s="32">
        <f t="shared" si="91"/>
        <v>0</v>
      </c>
      <c r="AD205" s="32">
        <f t="shared" si="95"/>
        <v>0</v>
      </c>
      <c r="AE205" s="59">
        <f t="shared" si="96"/>
        <v>0</v>
      </c>
      <c r="AF205" s="32">
        <f t="shared" si="76"/>
        <v>0</v>
      </c>
      <c r="AG205" s="40" t="str">
        <f>IF(A205&gt;$D$6,"",SUM($AB$10:AE205)/($Y$10+Y205)*2/A205*12)</f>
        <v/>
      </c>
      <c r="AH205" s="40" t="str">
        <f>IF(A205&gt;$D$6,"",SUM($AF$10:AF205)/($Y$10+Y205)*2/A205*12)</f>
        <v/>
      </c>
      <c r="AI205" s="32">
        <f t="shared" si="77"/>
        <v>0</v>
      </c>
      <c r="AQ205" s="32">
        <f>SUM(AB$10:AB205)</f>
        <v>930419.62444850942</v>
      </c>
      <c r="AR205" s="32">
        <f>SUM(AC$10:AC205)</f>
        <v>-741728.78666842484</v>
      </c>
      <c r="AS205" s="32">
        <f>SUM(AD$10:AD205)</f>
        <v>13860.000000000002</v>
      </c>
      <c r="AT205" s="32">
        <f>SUM(AE$10:AE205)</f>
        <v>136083.75892605004</v>
      </c>
      <c r="AU205" s="32">
        <f>SUM(AF$10:AF205)</f>
        <v>-42000</v>
      </c>
      <c r="AW205" s="32">
        <f t="shared" si="92"/>
        <v>0</v>
      </c>
      <c r="AX205" s="32">
        <f t="shared" si="92"/>
        <v>0</v>
      </c>
      <c r="AY205" s="32">
        <f t="shared" si="92"/>
        <v>0</v>
      </c>
      <c r="AZ205" s="32">
        <f t="shared" si="92"/>
        <v>0</v>
      </c>
      <c r="BA205" s="32">
        <f t="shared" si="92"/>
        <v>42000</v>
      </c>
      <c r="BB205" s="32">
        <f t="shared" si="81"/>
        <v>0</v>
      </c>
      <c r="BC205" s="32"/>
    </row>
    <row r="206" spans="1:55" x14ac:dyDescent="0.25">
      <c r="A206" s="29">
        <v>196</v>
      </c>
      <c r="B206" s="32">
        <f t="shared" si="88"/>
        <v>0</v>
      </c>
      <c r="C206" s="32">
        <f t="shared" si="78"/>
        <v>0</v>
      </c>
      <c r="D206" s="32">
        <f t="shared" si="79"/>
        <v>0</v>
      </c>
      <c r="E206" s="32"/>
      <c r="F206" s="32">
        <f t="shared" si="89"/>
        <v>0</v>
      </c>
      <c r="G206" s="32"/>
      <c r="H206" s="32"/>
      <c r="I206" s="32"/>
      <c r="J206" s="32"/>
      <c r="K206" s="32"/>
      <c r="L206" s="32">
        <f t="shared" si="82"/>
        <v>0</v>
      </c>
      <c r="M206" s="32">
        <f t="shared" si="83"/>
        <v>0</v>
      </c>
      <c r="N206" s="80">
        <v>50161</v>
      </c>
      <c r="O206" s="39">
        <f t="shared" si="84"/>
        <v>0</v>
      </c>
      <c r="P206" s="39">
        <f t="shared" si="80"/>
        <v>0.03</v>
      </c>
      <c r="Q206" s="39">
        <f t="shared" si="90"/>
        <v>0</v>
      </c>
      <c r="R206" s="39">
        <f t="shared" si="93"/>
        <v>0</v>
      </c>
      <c r="S206" s="39">
        <f t="shared" ref="S206:S249" si="99">IF(A206&gt;=$D$6,0,T207/$T$4)</f>
        <v>0</v>
      </c>
      <c r="T206" s="39">
        <f t="shared" si="97"/>
        <v>0</v>
      </c>
      <c r="U206" s="39">
        <f t="shared" ref="U206:U250" si="100">IF($A206&gt;D$6,Q$4,IF($A206&lt;3,0,Q$4*LN($A206-2)/LN(D$6-2)))</f>
        <v>0.03</v>
      </c>
      <c r="V206" s="12"/>
      <c r="W206" s="32">
        <f t="shared" si="94"/>
        <v>0</v>
      </c>
      <c r="X206" s="32">
        <f t="shared" si="85"/>
        <v>42000</v>
      </c>
      <c r="Y206" s="32">
        <f t="shared" si="86"/>
        <v>42000</v>
      </c>
      <c r="Z206" s="32">
        <f t="shared" si="87"/>
        <v>42000</v>
      </c>
      <c r="AB206" s="32">
        <f t="shared" si="98"/>
        <v>0</v>
      </c>
      <c r="AC206" s="32">
        <f t="shared" si="91"/>
        <v>0</v>
      </c>
      <c r="AD206" s="32">
        <f t="shared" si="95"/>
        <v>0</v>
      </c>
      <c r="AE206" s="59">
        <f t="shared" si="96"/>
        <v>0</v>
      </c>
      <c r="AF206" s="32">
        <f t="shared" ref="AF206:AF250" si="101">-(Z206-Z205)</f>
        <v>0</v>
      </c>
      <c r="AG206" s="40" t="str">
        <f>IF(A206&gt;$D$6,"",SUM($AB$10:AE206)/($Y$10+Y206)*2/A206*12)</f>
        <v/>
      </c>
      <c r="AH206" s="40" t="str">
        <f>IF(A206&gt;$D$6,"",SUM($AF$10:AF206)/($Y$10+Y206)*2/A206*12)</f>
        <v/>
      </c>
      <c r="AI206" s="32">
        <f t="shared" ref="AI206:AI250" si="102">Y205-Y206+AB206+AD206+AE206</f>
        <v>0</v>
      </c>
      <c r="AQ206" s="32">
        <f>SUM(AB$10:AB206)</f>
        <v>930419.62444850942</v>
      </c>
      <c r="AR206" s="32">
        <f>SUM(AC$10:AC206)</f>
        <v>-741728.78666842484</v>
      </c>
      <c r="AS206" s="32">
        <f>SUM(AD$10:AD206)</f>
        <v>13860.000000000002</v>
      </c>
      <c r="AT206" s="32">
        <f>SUM(AE$10:AE206)</f>
        <v>136083.75892605004</v>
      </c>
      <c r="AU206" s="32">
        <f>SUM(AF$10:AF206)</f>
        <v>-42000</v>
      </c>
      <c r="AW206" s="32">
        <f t="shared" si="92"/>
        <v>0</v>
      </c>
      <c r="AX206" s="32">
        <f t="shared" si="92"/>
        <v>0</v>
      </c>
      <c r="AY206" s="32">
        <f t="shared" si="92"/>
        <v>0</v>
      </c>
      <c r="AZ206" s="32">
        <f t="shared" si="92"/>
        <v>0</v>
      </c>
      <c r="BA206" s="32">
        <f t="shared" si="92"/>
        <v>42000</v>
      </c>
      <c r="BB206" s="32">
        <f t="shared" si="81"/>
        <v>0</v>
      </c>
      <c r="BC206" s="32"/>
    </row>
    <row r="207" spans="1:55" x14ac:dyDescent="0.25">
      <c r="A207" s="29">
        <v>197</v>
      </c>
      <c r="B207" s="32">
        <f t="shared" si="88"/>
        <v>0</v>
      </c>
      <c r="C207" s="32">
        <f t="shared" si="78"/>
        <v>0</v>
      </c>
      <c r="D207" s="32">
        <f t="shared" si="79"/>
        <v>0</v>
      </c>
      <c r="E207" s="32"/>
      <c r="F207" s="32">
        <f t="shared" si="89"/>
        <v>0</v>
      </c>
      <c r="G207" s="32"/>
      <c r="H207" s="32"/>
      <c r="I207" s="32"/>
      <c r="J207" s="32"/>
      <c r="K207" s="32"/>
      <c r="L207" s="32">
        <f t="shared" si="82"/>
        <v>0</v>
      </c>
      <c r="M207" s="32">
        <f t="shared" si="83"/>
        <v>0</v>
      </c>
      <c r="N207" s="80">
        <v>50192</v>
      </c>
      <c r="O207" s="39">
        <f t="shared" si="84"/>
        <v>0</v>
      </c>
      <c r="P207" s="39">
        <f t="shared" si="80"/>
        <v>0.03</v>
      </c>
      <c r="Q207" s="39">
        <f t="shared" si="90"/>
        <v>0</v>
      </c>
      <c r="R207" s="39">
        <f t="shared" si="93"/>
        <v>0</v>
      </c>
      <c r="S207" s="39">
        <f t="shared" si="99"/>
        <v>0</v>
      </c>
      <c r="T207" s="39">
        <f t="shared" si="97"/>
        <v>0</v>
      </c>
      <c r="U207" s="39">
        <f t="shared" si="100"/>
        <v>0.03</v>
      </c>
      <c r="V207" s="12"/>
      <c r="W207" s="32">
        <f t="shared" si="94"/>
        <v>0</v>
      </c>
      <c r="X207" s="32">
        <f t="shared" si="85"/>
        <v>42000</v>
      </c>
      <c r="Y207" s="32">
        <f t="shared" si="86"/>
        <v>42000</v>
      </c>
      <c r="Z207" s="32">
        <f t="shared" si="87"/>
        <v>42000</v>
      </c>
      <c r="AB207" s="32">
        <f t="shared" si="98"/>
        <v>0</v>
      </c>
      <c r="AC207" s="32">
        <f t="shared" si="91"/>
        <v>0</v>
      </c>
      <c r="AD207" s="32">
        <f t="shared" si="95"/>
        <v>0</v>
      </c>
      <c r="AE207" s="59">
        <f t="shared" si="96"/>
        <v>0</v>
      </c>
      <c r="AF207" s="32">
        <f t="shared" si="101"/>
        <v>0</v>
      </c>
      <c r="AG207" s="40" t="str">
        <f>IF(A207&gt;$D$6,"",SUM($AB$10:AE207)/($Y$10+Y207)*2/A207*12)</f>
        <v/>
      </c>
      <c r="AH207" s="40" t="str">
        <f>IF(A207&gt;$D$6,"",SUM($AF$10:AF207)/($Y$10+Y207)*2/A207*12)</f>
        <v/>
      </c>
      <c r="AI207" s="32">
        <f t="shared" si="102"/>
        <v>0</v>
      </c>
      <c r="AQ207" s="32">
        <f>SUM(AB$10:AB207)</f>
        <v>930419.62444850942</v>
      </c>
      <c r="AR207" s="32">
        <f>SUM(AC$10:AC207)</f>
        <v>-741728.78666842484</v>
      </c>
      <c r="AS207" s="32">
        <f>SUM(AD$10:AD207)</f>
        <v>13860.000000000002</v>
      </c>
      <c r="AT207" s="32">
        <f>SUM(AE$10:AE207)</f>
        <v>136083.75892605004</v>
      </c>
      <c r="AU207" s="32">
        <f>SUM(AF$10:AF207)</f>
        <v>-42000</v>
      </c>
      <c r="AW207" s="32">
        <f t="shared" si="92"/>
        <v>0</v>
      </c>
      <c r="AX207" s="32">
        <f t="shared" si="92"/>
        <v>0</v>
      </c>
      <c r="AY207" s="32">
        <f t="shared" si="92"/>
        <v>0</v>
      </c>
      <c r="AZ207" s="32">
        <f t="shared" si="92"/>
        <v>0</v>
      </c>
      <c r="BA207" s="32">
        <f t="shared" si="92"/>
        <v>42000</v>
      </c>
      <c r="BB207" s="32">
        <f t="shared" si="81"/>
        <v>0</v>
      </c>
      <c r="BC207" s="32"/>
    </row>
    <row r="208" spans="1:55" x14ac:dyDescent="0.25">
      <c r="A208" s="29">
        <v>198</v>
      </c>
      <c r="B208" s="32">
        <f t="shared" si="88"/>
        <v>0</v>
      </c>
      <c r="C208" s="32">
        <f t="shared" si="78"/>
        <v>0</v>
      </c>
      <c r="D208" s="32">
        <f t="shared" si="79"/>
        <v>0</v>
      </c>
      <c r="E208" s="32"/>
      <c r="F208" s="32">
        <f t="shared" si="89"/>
        <v>0</v>
      </c>
      <c r="G208" s="32"/>
      <c r="H208" s="32"/>
      <c r="I208" s="32"/>
      <c r="J208" s="32"/>
      <c r="K208" s="32"/>
      <c r="L208" s="32">
        <f t="shared" si="82"/>
        <v>0</v>
      </c>
      <c r="M208" s="32">
        <f t="shared" si="83"/>
        <v>0</v>
      </c>
      <c r="N208" s="80">
        <v>50222</v>
      </c>
      <c r="O208" s="39">
        <f t="shared" si="84"/>
        <v>0</v>
      </c>
      <c r="P208" s="39">
        <f t="shared" si="80"/>
        <v>0.03</v>
      </c>
      <c r="Q208" s="39">
        <f t="shared" si="90"/>
        <v>0</v>
      </c>
      <c r="R208" s="39">
        <f t="shared" si="93"/>
        <v>0</v>
      </c>
      <c r="S208" s="39">
        <f t="shared" si="99"/>
        <v>0</v>
      </c>
      <c r="T208" s="39">
        <f t="shared" si="97"/>
        <v>0</v>
      </c>
      <c r="U208" s="39">
        <f t="shared" si="100"/>
        <v>0.03</v>
      </c>
      <c r="V208" s="12"/>
      <c r="W208" s="32">
        <f t="shared" si="94"/>
        <v>0</v>
      </c>
      <c r="X208" s="32">
        <f t="shared" si="85"/>
        <v>42000</v>
      </c>
      <c r="Y208" s="32">
        <f t="shared" si="86"/>
        <v>42000</v>
      </c>
      <c r="Z208" s="32">
        <f t="shared" si="87"/>
        <v>42000</v>
      </c>
      <c r="AB208" s="32">
        <f t="shared" si="98"/>
        <v>0</v>
      </c>
      <c r="AC208" s="32">
        <f t="shared" si="91"/>
        <v>0</v>
      </c>
      <c r="AD208" s="32">
        <f t="shared" si="95"/>
        <v>0</v>
      </c>
      <c r="AE208" s="59">
        <f t="shared" si="96"/>
        <v>0</v>
      </c>
      <c r="AF208" s="32">
        <f t="shared" si="101"/>
        <v>0</v>
      </c>
      <c r="AG208" s="40" t="str">
        <f>IF(A208&gt;$D$6,"",SUM($AB$10:AE208)/($Y$10+Y208)*2/A208*12)</f>
        <v/>
      </c>
      <c r="AH208" s="40" t="str">
        <f>IF(A208&gt;$D$6,"",SUM($AF$10:AF208)/($Y$10+Y208)*2/A208*12)</f>
        <v/>
      </c>
      <c r="AI208" s="32">
        <f t="shared" si="102"/>
        <v>0</v>
      </c>
      <c r="AQ208" s="32">
        <f>SUM(AB$10:AB208)</f>
        <v>930419.62444850942</v>
      </c>
      <c r="AR208" s="32">
        <f>SUM(AC$10:AC208)</f>
        <v>-741728.78666842484</v>
      </c>
      <c r="AS208" s="32">
        <f>SUM(AD$10:AD208)</f>
        <v>13860.000000000002</v>
      </c>
      <c r="AT208" s="32">
        <f>SUM(AE$10:AE208)</f>
        <v>136083.75892605004</v>
      </c>
      <c r="AU208" s="32">
        <f>SUM(AF$10:AF208)</f>
        <v>-42000</v>
      </c>
      <c r="AW208" s="32">
        <f t="shared" si="92"/>
        <v>0</v>
      </c>
      <c r="AX208" s="32">
        <f t="shared" si="92"/>
        <v>0</v>
      </c>
      <c r="AY208" s="32">
        <f t="shared" si="92"/>
        <v>0</v>
      </c>
      <c r="AZ208" s="32">
        <f t="shared" si="92"/>
        <v>0</v>
      </c>
      <c r="BA208" s="32">
        <f t="shared" si="92"/>
        <v>42000</v>
      </c>
      <c r="BB208" s="32">
        <f t="shared" si="81"/>
        <v>0</v>
      </c>
      <c r="BC208" s="32"/>
    </row>
    <row r="209" spans="1:55" x14ac:dyDescent="0.25">
      <c r="A209" s="29">
        <v>199</v>
      </c>
      <c r="B209" s="32">
        <f t="shared" si="88"/>
        <v>0</v>
      </c>
      <c r="C209" s="32">
        <f t="shared" si="78"/>
        <v>0</v>
      </c>
      <c r="D209" s="32">
        <f t="shared" si="79"/>
        <v>0</v>
      </c>
      <c r="E209" s="32"/>
      <c r="F209" s="32">
        <f t="shared" si="89"/>
        <v>0</v>
      </c>
      <c r="G209" s="32"/>
      <c r="H209" s="32"/>
      <c r="I209" s="32"/>
      <c r="J209" s="32"/>
      <c r="K209" s="32"/>
      <c r="L209" s="32">
        <f t="shared" si="82"/>
        <v>0</v>
      </c>
      <c r="M209" s="32">
        <f t="shared" si="83"/>
        <v>0</v>
      </c>
      <c r="N209" s="80">
        <v>50253</v>
      </c>
      <c r="O209" s="39">
        <f t="shared" si="84"/>
        <v>0</v>
      </c>
      <c r="P209" s="39">
        <f t="shared" si="80"/>
        <v>0.03</v>
      </c>
      <c r="Q209" s="39">
        <f t="shared" si="90"/>
        <v>0</v>
      </c>
      <c r="R209" s="39">
        <f t="shared" si="93"/>
        <v>0</v>
      </c>
      <c r="S209" s="39">
        <f t="shared" si="99"/>
        <v>0</v>
      </c>
      <c r="T209" s="39">
        <f t="shared" si="97"/>
        <v>0</v>
      </c>
      <c r="U209" s="39">
        <f t="shared" si="100"/>
        <v>0.03</v>
      </c>
      <c r="V209" s="12"/>
      <c r="W209" s="32">
        <f t="shared" si="94"/>
        <v>0</v>
      </c>
      <c r="X209" s="32">
        <f t="shared" si="85"/>
        <v>42000</v>
      </c>
      <c r="Y209" s="32">
        <f t="shared" si="86"/>
        <v>42000</v>
      </c>
      <c r="Z209" s="32">
        <f t="shared" si="87"/>
        <v>42000</v>
      </c>
      <c r="AB209" s="32">
        <f t="shared" si="98"/>
        <v>0</v>
      </c>
      <c r="AC209" s="32">
        <f t="shared" si="91"/>
        <v>0</v>
      </c>
      <c r="AD209" s="32">
        <f t="shared" si="95"/>
        <v>0</v>
      </c>
      <c r="AE209" s="59">
        <f t="shared" si="96"/>
        <v>0</v>
      </c>
      <c r="AF209" s="32">
        <f t="shared" si="101"/>
        <v>0</v>
      </c>
      <c r="AG209" s="40" t="str">
        <f>IF(A209&gt;$D$6,"",SUM($AB$10:AE209)/($Y$10+Y209)*2/A209*12)</f>
        <v/>
      </c>
      <c r="AH209" s="40" t="str">
        <f>IF(A209&gt;$D$6,"",SUM($AF$10:AF209)/($Y$10+Y209)*2/A209*12)</f>
        <v/>
      </c>
      <c r="AI209" s="32">
        <f t="shared" si="102"/>
        <v>0</v>
      </c>
      <c r="AQ209" s="32">
        <f>SUM(AB$10:AB209)</f>
        <v>930419.62444850942</v>
      </c>
      <c r="AR209" s="32">
        <f>SUM(AC$10:AC209)</f>
        <v>-741728.78666842484</v>
      </c>
      <c r="AS209" s="32">
        <f>SUM(AD$10:AD209)</f>
        <v>13860.000000000002</v>
      </c>
      <c r="AT209" s="32">
        <f>SUM(AE$10:AE209)</f>
        <v>136083.75892605004</v>
      </c>
      <c r="AU209" s="32">
        <f>SUM(AF$10:AF209)</f>
        <v>-42000</v>
      </c>
      <c r="AW209" s="32">
        <f t="shared" si="92"/>
        <v>0</v>
      </c>
      <c r="AX209" s="32">
        <f t="shared" si="92"/>
        <v>0</v>
      </c>
      <c r="AY209" s="32">
        <f t="shared" si="92"/>
        <v>0</v>
      </c>
      <c r="AZ209" s="32">
        <f t="shared" si="92"/>
        <v>0</v>
      </c>
      <c r="BA209" s="32">
        <f t="shared" si="92"/>
        <v>42000</v>
      </c>
      <c r="BB209" s="32">
        <f t="shared" si="81"/>
        <v>0</v>
      </c>
      <c r="BC209" s="32"/>
    </row>
    <row r="210" spans="1:55" x14ac:dyDescent="0.25">
      <c r="A210" s="29">
        <v>200</v>
      </c>
      <c r="B210" s="32">
        <f t="shared" si="88"/>
        <v>0</v>
      </c>
      <c r="C210" s="32">
        <f t="shared" si="78"/>
        <v>0</v>
      </c>
      <c r="D210" s="32">
        <f t="shared" si="79"/>
        <v>0</v>
      </c>
      <c r="E210" s="32"/>
      <c r="F210" s="32">
        <f t="shared" si="89"/>
        <v>0</v>
      </c>
      <c r="G210" s="32"/>
      <c r="H210" s="32"/>
      <c r="I210" s="32"/>
      <c r="J210" s="32"/>
      <c r="K210" s="32"/>
      <c r="L210" s="32">
        <f t="shared" si="82"/>
        <v>0</v>
      </c>
      <c r="M210" s="32">
        <f t="shared" si="83"/>
        <v>0</v>
      </c>
      <c r="N210" s="80">
        <v>50284</v>
      </c>
      <c r="O210" s="39">
        <f t="shared" si="84"/>
        <v>0</v>
      </c>
      <c r="P210" s="39">
        <f t="shared" si="80"/>
        <v>0.03</v>
      </c>
      <c r="Q210" s="39">
        <f t="shared" si="90"/>
        <v>0</v>
      </c>
      <c r="R210" s="39">
        <f t="shared" si="93"/>
        <v>0</v>
      </c>
      <c r="S210" s="39">
        <f t="shared" si="99"/>
        <v>0</v>
      </c>
      <c r="T210" s="39">
        <f t="shared" si="97"/>
        <v>0</v>
      </c>
      <c r="U210" s="39">
        <f t="shared" si="100"/>
        <v>0.03</v>
      </c>
      <c r="V210" s="12"/>
      <c r="W210" s="32">
        <f t="shared" si="94"/>
        <v>0</v>
      </c>
      <c r="X210" s="32">
        <f t="shared" si="85"/>
        <v>42000</v>
      </c>
      <c r="Y210" s="32">
        <f t="shared" si="86"/>
        <v>42000</v>
      </c>
      <c r="Z210" s="32">
        <f t="shared" si="87"/>
        <v>42000</v>
      </c>
      <c r="AB210" s="32">
        <f t="shared" si="98"/>
        <v>0</v>
      </c>
      <c r="AC210" s="32">
        <f t="shared" si="91"/>
        <v>0</v>
      </c>
      <c r="AD210" s="32">
        <f t="shared" si="95"/>
        <v>0</v>
      </c>
      <c r="AE210" s="59">
        <f t="shared" si="96"/>
        <v>0</v>
      </c>
      <c r="AF210" s="32">
        <f t="shared" si="101"/>
        <v>0</v>
      </c>
      <c r="AG210" s="40" t="str">
        <f>IF(A210&gt;$D$6,"",SUM($AB$10:AE210)/($Y$10+Y210)*2/A210*12)</f>
        <v/>
      </c>
      <c r="AH210" s="40" t="str">
        <f>IF(A210&gt;$D$6,"",SUM($AF$10:AF210)/($Y$10+Y210)*2/A210*12)</f>
        <v/>
      </c>
      <c r="AI210" s="32">
        <f t="shared" si="102"/>
        <v>0</v>
      </c>
      <c r="AQ210" s="32">
        <f>SUM(AB$10:AB210)</f>
        <v>930419.62444850942</v>
      </c>
      <c r="AR210" s="32">
        <f>SUM(AC$10:AC210)</f>
        <v>-741728.78666842484</v>
      </c>
      <c r="AS210" s="32">
        <f>SUM(AD$10:AD210)</f>
        <v>13860.000000000002</v>
      </c>
      <c r="AT210" s="32">
        <f>SUM(AE$10:AE210)</f>
        <v>136083.75892605004</v>
      </c>
      <c r="AU210" s="32">
        <f>SUM(AF$10:AF210)</f>
        <v>-42000</v>
      </c>
      <c r="AW210" s="32">
        <f t="shared" si="92"/>
        <v>0</v>
      </c>
      <c r="AX210" s="32">
        <f t="shared" si="92"/>
        <v>0</v>
      </c>
      <c r="AY210" s="32">
        <f t="shared" si="92"/>
        <v>0</v>
      </c>
      <c r="AZ210" s="32">
        <f t="shared" si="92"/>
        <v>0</v>
      </c>
      <c r="BA210" s="32">
        <f t="shared" si="92"/>
        <v>42000</v>
      </c>
      <c r="BB210" s="32">
        <f t="shared" si="81"/>
        <v>0</v>
      </c>
      <c r="BC210" s="32"/>
    </row>
    <row r="211" spans="1:55" x14ac:dyDescent="0.25">
      <c r="A211" s="29">
        <v>201</v>
      </c>
      <c r="B211" s="32">
        <f t="shared" si="88"/>
        <v>0</v>
      </c>
      <c r="C211" s="32">
        <f t="shared" si="78"/>
        <v>0</v>
      </c>
      <c r="D211" s="32">
        <f t="shared" si="79"/>
        <v>0</v>
      </c>
      <c r="E211" s="32"/>
      <c r="F211" s="32">
        <f t="shared" si="89"/>
        <v>0</v>
      </c>
      <c r="G211" s="32"/>
      <c r="H211" s="32"/>
      <c r="I211" s="32"/>
      <c r="J211" s="32"/>
      <c r="K211" s="32"/>
      <c r="L211" s="32">
        <f t="shared" si="82"/>
        <v>0</v>
      </c>
      <c r="M211" s="32">
        <f t="shared" si="83"/>
        <v>0</v>
      </c>
      <c r="N211" s="80">
        <v>50314</v>
      </c>
      <c r="O211" s="39">
        <f t="shared" si="84"/>
        <v>0</v>
      </c>
      <c r="P211" s="39">
        <f t="shared" si="80"/>
        <v>0.03</v>
      </c>
      <c r="Q211" s="39">
        <f t="shared" si="90"/>
        <v>0</v>
      </c>
      <c r="R211" s="39">
        <f t="shared" si="93"/>
        <v>0</v>
      </c>
      <c r="S211" s="39">
        <f t="shared" si="99"/>
        <v>0</v>
      </c>
      <c r="T211" s="39">
        <f t="shared" si="97"/>
        <v>0</v>
      </c>
      <c r="U211" s="39">
        <f t="shared" si="100"/>
        <v>0.03</v>
      </c>
      <c r="V211" s="12"/>
      <c r="W211" s="32">
        <f t="shared" si="94"/>
        <v>0</v>
      </c>
      <c r="X211" s="32">
        <f t="shared" si="85"/>
        <v>42000</v>
      </c>
      <c r="Y211" s="32">
        <f t="shared" si="86"/>
        <v>42000</v>
      </c>
      <c r="Z211" s="32">
        <f t="shared" si="87"/>
        <v>42000</v>
      </c>
      <c r="AB211" s="32">
        <f t="shared" si="98"/>
        <v>0</v>
      </c>
      <c r="AC211" s="32">
        <f t="shared" si="91"/>
        <v>0</v>
      </c>
      <c r="AD211" s="32">
        <f t="shared" si="95"/>
        <v>0</v>
      </c>
      <c r="AE211" s="59">
        <f t="shared" si="96"/>
        <v>0</v>
      </c>
      <c r="AF211" s="32">
        <f t="shared" si="101"/>
        <v>0</v>
      </c>
      <c r="AG211" s="40" t="str">
        <f>IF(A211&gt;$D$6,"",SUM($AB$10:AE211)/($Y$10+Y211)*2/A211*12)</f>
        <v/>
      </c>
      <c r="AH211" s="40" t="str">
        <f>IF(A211&gt;$D$6,"",SUM($AF$10:AF211)/($Y$10+Y211)*2/A211*12)</f>
        <v/>
      </c>
      <c r="AI211" s="32">
        <f t="shared" si="102"/>
        <v>0</v>
      </c>
      <c r="AQ211" s="32">
        <f>SUM(AB$10:AB211)</f>
        <v>930419.62444850942</v>
      </c>
      <c r="AR211" s="32">
        <f>SUM(AC$10:AC211)</f>
        <v>-741728.78666842484</v>
      </c>
      <c r="AS211" s="32">
        <f>SUM(AD$10:AD211)</f>
        <v>13860.000000000002</v>
      </c>
      <c r="AT211" s="32">
        <f>SUM(AE$10:AE211)</f>
        <v>136083.75892605004</v>
      </c>
      <c r="AU211" s="32">
        <f>SUM(AF$10:AF211)</f>
        <v>-42000</v>
      </c>
      <c r="AW211" s="32">
        <f t="shared" si="92"/>
        <v>0</v>
      </c>
      <c r="AX211" s="32">
        <f t="shared" si="92"/>
        <v>0</v>
      </c>
      <c r="AY211" s="32">
        <f t="shared" si="92"/>
        <v>0</v>
      </c>
      <c r="AZ211" s="32">
        <f t="shared" si="92"/>
        <v>0</v>
      </c>
      <c r="BA211" s="32">
        <f t="shared" si="92"/>
        <v>42000</v>
      </c>
      <c r="BB211" s="32">
        <f t="shared" si="81"/>
        <v>0</v>
      </c>
      <c r="BC211" s="32"/>
    </row>
    <row r="212" spans="1:55" x14ac:dyDescent="0.25">
      <c r="A212" s="29">
        <v>202</v>
      </c>
      <c r="B212" s="32">
        <f t="shared" si="88"/>
        <v>0</v>
      </c>
      <c r="C212" s="32">
        <f t="shared" si="78"/>
        <v>0</v>
      </c>
      <c r="D212" s="32">
        <f t="shared" si="79"/>
        <v>0</v>
      </c>
      <c r="E212" s="32"/>
      <c r="F212" s="32">
        <f t="shared" si="89"/>
        <v>0</v>
      </c>
      <c r="G212" s="32"/>
      <c r="H212" s="32"/>
      <c r="I212" s="32"/>
      <c r="J212" s="32"/>
      <c r="K212" s="32"/>
      <c r="L212" s="32">
        <f t="shared" si="82"/>
        <v>0</v>
      </c>
      <c r="M212" s="32">
        <f t="shared" si="83"/>
        <v>0</v>
      </c>
      <c r="N212" s="80">
        <v>50345</v>
      </c>
      <c r="O212" s="39">
        <f t="shared" si="84"/>
        <v>0</v>
      </c>
      <c r="P212" s="39">
        <f t="shared" si="80"/>
        <v>0.03</v>
      </c>
      <c r="Q212" s="39">
        <f t="shared" si="90"/>
        <v>0</v>
      </c>
      <c r="R212" s="39">
        <f t="shared" si="93"/>
        <v>0</v>
      </c>
      <c r="S212" s="39">
        <f t="shared" si="99"/>
        <v>0</v>
      </c>
      <c r="T212" s="39">
        <f t="shared" si="97"/>
        <v>0</v>
      </c>
      <c r="U212" s="39">
        <f t="shared" si="100"/>
        <v>0.03</v>
      </c>
      <c r="V212" s="12"/>
      <c r="W212" s="32">
        <f t="shared" si="94"/>
        <v>0</v>
      </c>
      <c r="X212" s="32">
        <f t="shared" si="85"/>
        <v>42000</v>
      </c>
      <c r="Y212" s="32">
        <f t="shared" si="86"/>
        <v>42000</v>
      </c>
      <c r="Z212" s="32">
        <f t="shared" si="87"/>
        <v>42000</v>
      </c>
      <c r="AB212" s="32">
        <f t="shared" si="98"/>
        <v>0</v>
      </c>
      <c r="AC212" s="32">
        <f t="shared" si="91"/>
        <v>0</v>
      </c>
      <c r="AD212" s="32">
        <f t="shared" si="95"/>
        <v>0</v>
      </c>
      <c r="AE212" s="59">
        <f t="shared" si="96"/>
        <v>0</v>
      </c>
      <c r="AF212" s="32">
        <f t="shared" si="101"/>
        <v>0</v>
      </c>
      <c r="AG212" s="40" t="str">
        <f>IF(A212&gt;$D$6,"",SUM($AB$10:AE212)/($Y$10+Y212)*2/A212*12)</f>
        <v/>
      </c>
      <c r="AH212" s="40" t="str">
        <f>IF(A212&gt;$D$6,"",SUM($AF$10:AF212)/($Y$10+Y212)*2/A212*12)</f>
        <v/>
      </c>
      <c r="AI212" s="32">
        <f t="shared" si="102"/>
        <v>0</v>
      </c>
      <c r="AQ212" s="32">
        <f>SUM(AB$10:AB212)</f>
        <v>930419.62444850942</v>
      </c>
      <c r="AR212" s="32">
        <f>SUM(AC$10:AC212)</f>
        <v>-741728.78666842484</v>
      </c>
      <c r="AS212" s="32">
        <f>SUM(AD$10:AD212)</f>
        <v>13860.000000000002</v>
      </c>
      <c r="AT212" s="32">
        <f>SUM(AE$10:AE212)</f>
        <v>136083.75892605004</v>
      </c>
      <c r="AU212" s="32">
        <f>SUM(AF$10:AF212)</f>
        <v>-42000</v>
      </c>
      <c r="AW212" s="32">
        <f t="shared" si="92"/>
        <v>0</v>
      </c>
      <c r="AX212" s="32">
        <f t="shared" si="92"/>
        <v>0</v>
      </c>
      <c r="AY212" s="32">
        <f t="shared" si="92"/>
        <v>0</v>
      </c>
      <c r="AZ212" s="32">
        <f t="shared" si="92"/>
        <v>0</v>
      </c>
      <c r="BA212" s="32">
        <f t="shared" si="92"/>
        <v>42000</v>
      </c>
      <c r="BB212" s="32">
        <f t="shared" si="81"/>
        <v>0</v>
      </c>
      <c r="BC212" s="32"/>
    </row>
    <row r="213" spans="1:55" x14ac:dyDescent="0.25">
      <c r="A213" s="29">
        <v>203</v>
      </c>
      <c r="B213" s="32">
        <f t="shared" si="88"/>
        <v>0</v>
      </c>
      <c r="C213" s="32">
        <f t="shared" si="78"/>
        <v>0</v>
      </c>
      <c r="D213" s="32">
        <f t="shared" si="79"/>
        <v>0</v>
      </c>
      <c r="E213" s="32"/>
      <c r="F213" s="32">
        <f t="shared" si="89"/>
        <v>0</v>
      </c>
      <c r="G213" s="32"/>
      <c r="H213" s="32"/>
      <c r="I213" s="32"/>
      <c r="J213" s="32"/>
      <c r="K213" s="32"/>
      <c r="L213" s="32">
        <f t="shared" si="82"/>
        <v>0</v>
      </c>
      <c r="M213" s="32">
        <f t="shared" si="83"/>
        <v>0</v>
      </c>
      <c r="N213" s="80">
        <v>50375</v>
      </c>
      <c r="O213" s="39">
        <f t="shared" si="84"/>
        <v>0</v>
      </c>
      <c r="P213" s="39">
        <f t="shared" si="80"/>
        <v>0.03</v>
      </c>
      <c r="Q213" s="39">
        <f t="shared" si="90"/>
        <v>0</v>
      </c>
      <c r="R213" s="39">
        <f t="shared" si="93"/>
        <v>0</v>
      </c>
      <c r="S213" s="39">
        <f t="shared" si="99"/>
        <v>0</v>
      </c>
      <c r="T213" s="39">
        <f t="shared" si="97"/>
        <v>0</v>
      </c>
      <c r="U213" s="39">
        <f t="shared" si="100"/>
        <v>0.03</v>
      </c>
      <c r="V213" s="12"/>
      <c r="W213" s="32">
        <f t="shared" si="94"/>
        <v>0</v>
      </c>
      <c r="X213" s="32">
        <f t="shared" si="85"/>
        <v>42000</v>
      </c>
      <c r="Y213" s="32">
        <f t="shared" si="86"/>
        <v>42000</v>
      </c>
      <c r="Z213" s="32">
        <f t="shared" si="87"/>
        <v>42000</v>
      </c>
      <c r="AB213" s="32">
        <f t="shared" si="98"/>
        <v>0</v>
      </c>
      <c r="AC213" s="32">
        <f t="shared" si="91"/>
        <v>0</v>
      </c>
      <c r="AD213" s="32">
        <f t="shared" si="95"/>
        <v>0</v>
      </c>
      <c r="AE213" s="59">
        <f t="shared" si="96"/>
        <v>0</v>
      </c>
      <c r="AF213" s="32">
        <f t="shared" si="101"/>
        <v>0</v>
      </c>
      <c r="AG213" s="40" t="str">
        <f>IF(A213&gt;$D$6,"",SUM($AB$10:AE213)/($Y$10+Y213)*2/A213*12)</f>
        <v/>
      </c>
      <c r="AH213" s="40" t="str">
        <f>IF(A213&gt;$D$6,"",SUM($AF$10:AF213)/($Y$10+Y213)*2/A213*12)</f>
        <v/>
      </c>
      <c r="AI213" s="32">
        <f t="shared" si="102"/>
        <v>0</v>
      </c>
      <c r="AQ213" s="32">
        <f>SUM(AB$10:AB213)</f>
        <v>930419.62444850942</v>
      </c>
      <c r="AR213" s="32">
        <f>SUM(AC$10:AC213)</f>
        <v>-741728.78666842484</v>
      </c>
      <c r="AS213" s="32">
        <f>SUM(AD$10:AD213)</f>
        <v>13860.000000000002</v>
      </c>
      <c r="AT213" s="32">
        <f>SUM(AE$10:AE213)</f>
        <v>136083.75892605004</v>
      </c>
      <c r="AU213" s="32">
        <f>SUM(AF$10:AF213)</f>
        <v>-42000</v>
      </c>
      <c r="AW213" s="32">
        <f t="shared" si="92"/>
        <v>0</v>
      </c>
      <c r="AX213" s="32">
        <f t="shared" si="92"/>
        <v>0</v>
      </c>
      <c r="AY213" s="32">
        <f t="shared" si="92"/>
        <v>0</v>
      </c>
      <c r="AZ213" s="32">
        <f t="shared" si="92"/>
        <v>0</v>
      </c>
      <c r="BA213" s="32">
        <f t="shared" si="92"/>
        <v>42000</v>
      </c>
      <c r="BB213" s="32">
        <f t="shared" si="81"/>
        <v>0</v>
      </c>
      <c r="BC213" s="32"/>
    </row>
    <row r="214" spans="1:55" x14ac:dyDescent="0.25">
      <c r="A214" s="29">
        <v>204</v>
      </c>
      <c r="B214" s="32">
        <f t="shared" si="88"/>
        <v>0</v>
      </c>
      <c r="C214" s="32">
        <f t="shared" si="78"/>
        <v>0</v>
      </c>
      <c r="D214" s="32">
        <f t="shared" si="79"/>
        <v>0</v>
      </c>
      <c r="E214" s="32"/>
      <c r="F214" s="32">
        <f t="shared" si="89"/>
        <v>0</v>
      </c>
      <c r="G214" s="67">
        <f>IF(B214&gt;0,B214*$J$1,0)</f>
        <v>0</v>
      </c>
      <c r="H214" s="32"/>
      <c r="I214" s="32"/>
      <c r="J214" s="32"/>
      <c r="K214" s="32"/>
      <c r="L214" s="32">
        <f t="shared" si="82"/>
        <v>0</v>
      </c>
      <c r="M214" s="32">
        <f t="shared" si="83"/>
        <v>0</v>
      </c>
      <c r="N214" s="80">
        <v>50406</v>
      </c>
      <c r="O214" s="39">
        <f t="shared" si="84"/>
        <v>0</v>
      </c>
      <c r="P214" s="39">
        <f t="shared" si="80"/>
        <v>0.03</v>
      </c>
      <c r="Q214" s="39">
        <f t="shared" si="90"/>
        <v>0</v>
      </c>
      <c r="R214" s="39">
        <f t="shared" si="93"/>
        <v>0</v>
      </c>
      <c r="S214" s="39">
        <f t="shared" si="99"/>
        <v>0</v>
      </c>
      <c r="T214" s="39">
        <f t="shared" si="97"/>
        <v>0</v>
      </c>
      <c r="U214" s="39">
        <f t="shared" si="100"/>
        <v>0.03</v>
      </c>
      <c r="V214" s="12"/>
      <c r="W214" s="32">
        <f t="shared" si="94"/>
        <v>0</v>
      </c>
      <c r="X214" s="32">
        <f t="shared" si="85"/>
        <v>42000</v>
      </c>
      <c r="Y214" s="32">
        <f t="shared" si="86"/>
        <v>42000</v>
      </c>
      <c r="Z214" s="32">
        <f t="shared" si="87"/>
        <v>42000</v>
      </c>
      <c r="AB214" s="32">
        <f t="shared" si="98"/>
        <v>0</v>
      </c>
      <c r="AC214" s="32">
        <f t="shared" si="91"/>
        <v>0</v>
      </c>
      <c r="AD214" s="32">
        <f t="shared" si="95"/>
        <v>0</v>
      </c>
      <c r="AE214" s="59">
        <f t="shared" si="96"/>
        <v>0</v>
      </c>
      <c r="AF214" s="32">
        <f t="shared" si="101"/>
        <v>0</v>
      </c>
      <c r="AG214" s="40" t="str">
        <f>IF(A214&gt;$D$6,"",SUM($AB$10:AE214)/($Y$10+Y214)*2/A214*12)</f>
        <v/>
      </c>
      <c r="AH214" s="40" t="str">
        <f>IF(A214&gt;$D$6,"",SUM($AF$10:AF214)/($Y$10+Y214)*2/A214*12)</f>
        <v/>
      </c>
      <c r="AI214" s="32">
        <f t="shared" si="102"/>
        <v>0</v>
      </c>
      <c r="AQ214" s="32">
        <f>SUM(AB$10:AB214)</f>
        <v>930419.62444850942</v>
      </c>
      <c r="AR214" s="32">
        <f>SUM(AC$10:AC214)</f>
        <v>-741728.78666842484</v>
      </c>
      <c r="AS214" s="32">
        <f>SUM(AD$10:AD214)</f>
        <v>13860.000000000002</v>
      </c>
      <c r="AT214" s="32">
        <f>SUM(AE$10:AE214)</f>
        <v>136083.75892605004</v>
      </c>
      <c r="AU214" s="32">
        <f>SUM(AF$10:AF214)</f>
        <v>-42000</v>
      </c>
      <c r="AW214" s="32">
        <f t="shared" si="92"/>
        <v>0</v>
      </c>
      <c r="AX214" s="32">
        <f t="shared" si="92"/>
        <v>0</v>
      </c>
      <c r="AY214" s="32">
        <f t="shared" si="92"/>
        <v>0</v>
      </c>
      <c r="AZ214" s="32">
        <f t="shared" si="92"/>
        <v>0</v>
      </c>
      <c r="BA214" s="32">
        <f t="shared" si="92"/>
        <v>42000</v>
      </c>
      <c r="BB214" s="32">
        <f t="shared" si="81"/>
        <v>0</v>
      </c>
      <c r="BC214" s="32"/>
    </row>
    <row r="215" spans="1:55" x14ac:dyDescent="0.25">
      <c r="A215" s="29">
        <v>205</v>
      </c>
      <c r="B215" s="32">
        <f t="shared" si="88"/>
        <v>0</v>
      </c>
      <c r="C215" s="32">
        <f t="shared" ref="C215:C250" si="103">MIN(B214,IF($D$4="Ануїтет",-PMT($G$2/12,$D$6-12,$B$22,0,0)-D215,$D$3/$D$6))</f>
        <v>0</v>
      </c>
      <c r="D215" s="32">
        <f t="shared" ref="D215:D250" si="104">B214*$G$2/12</f>
        <v>0</v>
      </c>
      <c r="E215" s="32"/>
      <c r="F215" s="32">
        <f t="shared" si="89"/>
        <v>0</v>
      </c>
      <c r="G215" s="32"/>
      <c r="H215" s="32"/>
      <c r="I215" s="32"/>
      <c r="J215" s="32"/>
      <c r="K215" s="32"/>
      <c r="L215" s="32">
        <f t="shared" si="82"/>
        <v>0</v>
      </c>
      <c r="M215" s="32">
        <f t="shared" si="83"/>
        <v>0</v>
      </c>
      <c r="N215" s="80">
        <v>50437</v>
      </c>
      <c r="O215" s="39">
        <f t="shared" si="84"/>
        <v>0</v>
      </c>
      <c r="P215" s="39">
        <f t="shared" si="80"/>
        <v>0.03</v>
      </c>
      <c r="Q215" s="39">
        <f t="shared" si="90"/>
        <v>0</v>
      </c>
      <c r="R215" s="39">
        <f t="shared" si="93"/>
        <v>0</v>
      </c>
      <c r="S215" s="39">
        <f t="shared" si="99"/>
        <v>0</v>
      </c>
      <c r="T215" s="39">
        <f t="shared" si="97"/>
        <v>0</v>
      </c>
      <c r="U215" s="39">
        <f t="shared" si="100"/>
        <v>0.03</v>
      </c>
      <c r="V215" s="12"/>
      <c r="W215" s="32">
        <f t="shared" si="94"/>
        <v>0</v>
      </c>
      <c r="X215" s="32">
        <f t="shared" si="85"/>
        <v>42000</v>
      </c>
      <c r="Y215" s="32">
        <f t="shared" si="86"/>
        <v>42000</v>
      </c>
      <c r="Z215" s="32">
        <f t="shared" si="87"/>
        <v>42000</v>
      </c>
      <c r="AB215" s="32">
        <f t="shared" si="98"/>
        <v>0</v>
      </c>
      <c r="AC215" s="32">
        <f t="shared" si="91"/>
        <v>0</v>
      </c>
      <c r="AD215" s="32">
        <f t="shared" si="95"/>
        <v>0</v>
      </c>
      <c r="AE215" s="59">
        <f t="shared" si="96"/>
        <v>0</v>
      </c>
      <c r="AF215" s="32">
        <f t="shared" si="101"/>
        <v>0</v>
      </c>
      <c r="AG215" s="40" t="str">
        <f>IF(A215&gt;$D$6,"",SUM($AB$10:AE215)/($Y$10+Y215)*2/A215*12)</f>
        <v/>
      </c>
      <c r="AH215" s="40" t="str">
        <f>IF(A215&gt;$D$6,"",SUM($AF$10:AF215)/($Y$10+Y215)*2/A215*12)</f>
        <v/>
      </c>
      <c r="AI215" s="32">
        <f t="shared" si="102"/>
        <v>0</v>
      </c>
      <c r="AQ215" s="32">
        <f>SUM(AB$10:AB215)</f>
        <v>930419.62444850942</v>
      </c>
      <c r="AR215" s="32">
        <f>SUM(AC$10:AC215)</f>
        <v>-741728.78666842484</v>
      </c>
      <c r="AS215" s="32">
        <f>SUM(AD$10:AD215)</f>
        <v>13860.000000000002</v>
      </c>
      <c r="AT215" s="32">
        <f>SUM(AE$10:AE215)</f>
        <v>136083.75892605004</v>
      </c>
      <c r="AU215" s="32">
        <f>SUM(AF$10:AF215)</f>
        <v>-42000</v>
      </c>
      <c r="AW215" s="32">
        <f t="shared" si="92"/>
        <v>0</v>
      </c>
      <c r="AX215" s="32">
        <f t="shared" si="92"/>
        <v>0</v>
      </c>
      <c r="AY215" s="32">
        <f t="shared" si="92"/>
        <v>0</v>
      </c>
      <c r="AZ215" s="32">
        <f t="shared" si="92"/>
        <v>0</v>
      </c>
      <c r="BA215" s="32">
        <f t="shared" si="92"/>
        <v>42000</v>
      </c>
      <c r="BB215" s="32">
        <f t="shared" si="81"/>
        <v>0</v>
      </c>
      <c r="BC215" s="32"/>
    </row>
    <row r="216" spans="1:55" x14ac:dyDescent="0.25">
      <c r="A216" s="29">
        <v>206</v>
      </c>
      <c r="B216" s="32">
        <f t="shared" si="88"/>
        <v>0</v>
      </c>
      <c r="C216" s="32">
        <f t="shared" si="103"/>
        <v>0</v>
      </c>
      <c r="D216" s="32">
        <f t="shared" si="104"/>
        <v>0</v>
      </c>
      <c r="E216" s="32"/>
      <c r="F216" s="32">
        <f t="shared" si="89"/>
        <v>0</v>
      </c>
      <c r="G216" s="32"/>
      <c r="H216" s="32"/>
      <c r="I216" s="32"/>
      <c r="J216" s="32"/>
      <c r="K216" s="32"/>
      <c r="L216" s="32">
        <f t="shared" si="82"/>
        <v>0</v>
      </c>
      <c r="M216" s="32">
        <f t="shared" si="83"/>
        <v>0</v>
      </c>
      <c r="N216" s="80">
        <v>50465</v>
      </c>
      <c r="O216" s="39">
        <f t="shared" si="84"/>
        <v>0</v>
      </c>
      <c r="P216" s="39">
        <f t="shared" si="80"/>
        <v>0.03</v>
      </c>
      <c r="Q216" s="39">
        <f t="shared" si="90"/>
        <v>0</v>
      </c>
      <c r="R216" s="39">
        <f t="shared" si="93"/>
        <v>0</v>
      </c>
      <c r="S216" s="39">
        <f t="shared" si="99"/>
        <v>0</v>
      </c>
      <c r="T216" s="39">
        <f t="shared" si="97"/>
        <v>0</v>
      </c>
      <c r="U216" s="39">
        <f t="shared" si="100"/>
        <v>0.03</v>
      </c>
      <c r="V216" s="12"/>
      <c r="W216" s="32">
        <f t="shared" si="94"/>
        <v>0</v>
      </c>
      <c r="X216" s="32">
        <f t="shared" si="85"/>
        <v>42000</v>
      </c>
      <c r="Y216" s="32">
        <f t="shared" si="86"/>
        <v>42000</v>
      </c>
      <c r="Z216" s="32">
        <f t="shared" si="87"/>
        <v>42000</v>
      </c>
      <c r="AB216" s="32">
        <f t="shared" si="98"/>
        <v>0</v>
      </c>
      <c r="AC216" s="32">
        <f t="shared" si="91"/>
        <v>0</v>
      </c>
      <c r="AD216" s="32">
        <f t="shared" si="95"/>
        <v>0</v>
      </c>
      <c r="AE216" s="59">
        <f t="shared" si="96"/>
        <v>0</v>
      </c>
      <c r="AF216" s="32">
        <f t="shared" si="101"/>
        <v>0</v>
      </c>
      <c r="AG216" s="40" t="str">
        <f>IF(A216&gt;$D$6,"",SUM($AB$10:AE216)/($Y$10+Y216)*2/A216*12)</f>
        <v/>
      </c>
      <c r="AH216" s="40" t="str">
        <f>IF(A216&gt;$D$6,"",SUM($AF$10:AF216)/($Y$10+Y216)*2/A216*12)</f>
        <v/>
      </c>
      <c r="AI216" s="32">
        <f t="shared" si="102"/>
        <v>0</v>
      </c>
      <c r="AQ216" s="32">
        <f>SUM(AB$10:AB216)</f>
        <v>930419.62444850942</v>
      </c>
      <c r="AR216" s="32">
        <f>SUM(AC$10:AC216)</f>
        <v>-741728.78666842484</v>
      </c>
      <c r="AS216" s="32">
        <f>SUM(AD$10:AD216)</f>
        <v>13860.000000000002</v>
      </c>
      <c r="AT216" s="32">
        <f>SUM(AE$10:AE216)</f>
        <v>136083.75892605004</v>
      </c>
      <c r="AU216" s="32">
        <f>SUM(AF$10:AF216)</f>
        <v>-42000</v>
      </c>
      <c r="AW216" s="32">
        <f t="shared" si="92"/>
        <v>0</v>
      </c>
      <c r="AX216" s="32">
        <f t="shared" si="92"/>
        <v>0</v>
      </c>
      <c r="AY216" s="32">
        <f t="shared" si="92"/>
        <v>0</v>
      </c>
      <c r="AZ216" s="32">
        <f t="shared" si="92"/>
        <v>0</v>
      </c>
      <c r="BA216" s="32">
        <f t="shared" si="92"/>
        <v>42000</v>
      </c>
      <c r="BB216" s="32">
        <f t="shared" si="81"/>
        <v>0</v>
      </c>
      <c r="BC216" s="32"/>
    </row>
    <row r="217" spans="1:55" x14ac:dyDescent="0.25">
      <c r="A217" s="29">
        <v>207</v>
      </c>
      <c r="B217" s="32">
        <f t="shared" si="88"/>
        <v>0</v>
      </c>
      <c r="C217" s="32">
        <f t="shared" si="103"/>
        <v>0</v>
      </c>
      <c r="D217" s="32">
        <f t="shared" si="104"/>
        <v>0</v>
      </c>
      <c r="E217" s="32"/>
      <c r="F217" s="32">
        <f t="shared" si="89"/>
        <v>0</v>
      </c>
      <c r="G217" s="32"/>
      <c r="H217" s="32"/>
      <c r="I217" s="32"/>
      <c r="J217" s="32"/>
      <c r="K217" s="32"/>
      <c r="L217" s="32">
        <f t="shared" si="82"/>
        <v>0</v>
      </c>
      <c r="M217" s="32">
        <f t="shared" si="83"/>
        <v>0</v>
      </c>
      <c r="N217" s="80">
        <v>50496</v>
      </c>
      <c r="O217" s="39">
        <f t="shared" si="84"/>
        <v>0</v>
      </c>
      <c r="P217" s="39">
        <f t="shared" si="80"/>
        <v>0.03</v>
      </c>
      <c r="Q217" s="39">
        <f t="shared" si="90"/>
        <v>0</v>
      </c>
      <c r="R217" s="39">
        <f t="shared" si="93"/>
        <v>0</v>
      </c>
      <c r="S217" s="39">
        <f t="shared" si="99"/>
        <v>0</v>
      </c>
      <c r="T217" s="39">
        <f t="shared" si="97"/>
        <v>0</v>
      </c>
      <c r="U217" s="39">
        <f t="shared" si="100"/>
        <v>0.03</v>
      </c>
      <c r="V217" s="12"/>
      <c r="W217" s="32">
        <f t="shared" si="94"/>
        <v>0</v>
      </c>
      <c r="X217" s="32">
        <f t="shared" si="85"/>
        <v>42000</v>
      </c>
      <c r="Y217" s="32">
        <f t="shared" si="86"/>
        <v>42000</v>
      </c>
      <c r="Z217" s="32">
        <f t="shared" si="87"/>
        <v>42000</v>
      </c>
      <c r="AB217" s="32">
        <f t="shared" si="98"/>
        <v>0</v>
      </c>
      <c r="AC217" s="32">
        <f t="shared" si="91"/>
        <v>0</v>
      </c>
      <c r="AD217" s="32">
        <f t="shared" si="95"/>
        <v>0</v>
      </c>
      <c r="AE217" s="59">
        <f t="shared" si="96"/>
        <v>0</v>
      </c>
      <c r="AF217" s="32">
        <f t="shared" si="101"/>
        <v>0</v>
      </c>
      <c r="AG217" s="40" t="str">
        <f>IF(A217&gt;$D$6,"",SUM($AB$10:AE217)/($Y$10+Y217)*2/A217*12)</f>
        <v/>
      </c>
      <c r="AH217" s="40" t="str">
        <f>IF(A217&gt;$D$6,"",SUM($AF$10:AF217)/($Y$10+Y217)*2/A217*12)</f>
        <v/>
      </c>
      <c r="AI217" s="32">
        <f t="shared" si="102"/>
        <v>0</v>
      </c>
      <c r="AQ217" s="32">
        <f>SUM(AB$10:AB217)</f>
        <v>930419.62444850942</v>
      </c>
      <c r="AR217" s="32">
        <f>SUM(AC$10:AC217)</f>
        <v>-741728.78666842484</v>
      </c>
      <c r="AS217" s="32">
        <f>SUM(AD$10:AD217)</f>
        <v>13860.000000000002</v>
      </c>
      <c r="AT217" s="32">
        <f>SUM(AE$10:AE217)</f>
        <v>136083.75892605004</v>
      </c>
      <c r="AU217" s="32">
        <f>SUM(AF$10:AF217)</f>
        <v>-42000</v>
      </c>
      <c r="AW217" s="32">
        <f t="shared" si="92"/>
        <v>0</v>
      </c>
      <c r="AX217" s="32">
        <f t="shared" si="92"/>
        <v>0</v>
      </c>
      <c r="AY217" s="32">
        <f t="shared" si="92"/>
        <v>0</v>
      </c>
      <c r="AZ217" s="32">
        <f t="shared" si="92"/>
        <v>0</v>
      </c>
      <c r="BA217" s="32">
        <f t="shared" si="92"/>
        <v>42000</v>
      </c>
      <c r="BB217" s="32">
        <f t="shared" si="81"/>
        <v>0</v>
      </c>
      <c r="BC217" s="32"/>
    </row>
    <row r="218" spans="1:55" x14ac:dyDescent="0.25">
      <c r="A218" s="29">
        <v>208</v>
      </c>
      <c r="B218" s="32">
        <f t="shared" si="88"/>
        <v>0</v>
      </c>
      <c r="C218" s="32">
        <f t="shared" si="103"/>
        <v>0</v>
      </c>
      <c r="D218" s="32">
        <f t="shared" si="104"/>
        <v>0</v>
      </c>
      <c r="E218" s="32"/>
      <c r="F218" s="32">
        <f t="shared" si="89"/>
        <v>0</v>
      </c>
      <c r="G218" s="32"/>
      <c r="H218" s="32"/>
      <c r="I218" s="32"/>
      <c r="J218" s="32"/>
      <c r="K218" s="32"/>
      <c r="L218" s="32">
        <f t="shared" si="82"/>
        <v>0</v>
      </c>
      <c r="M218" s="32">
        <f t="shared" si="83"/>
        <v>0</v>
      </c>
      <c r="N218" s="80">
        <v>50526</v>
      </c>
      <c r="O218" s="39">
        <f t="shared" si="84"/>
        <v>0</v>
      </c>
      <c r="P218" s="39">
        <f t="shared" si="80"/>
        <v>0.03</v>
      </c>
      <c r="Q218" s="39">
        <f t="shared" si="90"/>
        <v>0</v>
      </c>
      <c r="R218" s="39">
        <f t="shared" si="93"/>
        <v>0</v>
      </c>
      <c r="S218" s="39">
        <f t="shared" si="99"/>
        <v>0</v>
      </c>
      <c r="T218" s="39">
        <f t="shared" si="97"/>
        <v>0</v>
      </c>
      <c r="U218" s="39">
        <f t="shared" si="100"/>
        <v>0.03</v>
      </c>
      <c r="V218" s="12"/>
      <c r="W218" s="32">
        <f t="shared" si="94"/>
        <v>0</v>
      </c>
      <c r="X218" s="32">
        <f t="shared" si="85"/>
        <v>42000</v>
      </c>
      <c r="Y218" s="32">
        <f t="shared" si="86"/>
        <v>42000</v>
      </c>
      <c r="Z218" s="32">
        <f t="shared" si="87"/>
        <v>42000</v>
      </c>
      <c r="AB218" s="32">
        <f t="shared" si="98"/>
        <v>0</v>
      </c>
      <c r="AC218" s="32">
        <f t="shared" si="91"/>
        <v>0</v>
      </c>
      <c r="AD218" s="32">
        <f t="shared" si="95"/>
        <v>0</v>
      </c>
      <c r="AE218" s="59">
        <f t="shared" si="96"/>
        <v>0</v>
      </c>
      <c r="AF218" s="32">
        <f t="shared" si="101"/>
        <v>0</v>
      </c>
      <c r="AG218" s="40" t="str">
        <f>IF(A218&gt;$D$6,"",SUM($AB$10:AE218)/($Y$10+Y218)*2/A218*12)</f>
        <v/>
      </c>
      <c r="AH218" s="40" t="str">
        <f>IF(A218&gt;$D$6,"",SUM($AF$10:AF218)/($Y$10+Y218)*2/A218*12)</f>
        <v/>
      </c>
      <c r="AI218" s="32">
        <f t="shared" si="102"/>
        <v>0</v>
      </c>
      <c r="AQ218" s="32">
        <f>SUM(AB$10:AB218)</f>
        <v>930419.62444850942</v>
      </c>
      <c r="AR218" s="32">
        <f>SUM(AC$10:AC218)</f>
        <v>-741728.78666842484</v>
      </c>
      <c r="AS218" s="32">
        <f>SUM(AD$10:AD218)</f>
        <v>13860.000000000002</v>
      </c>
      <c r="AT218" s="32">
        <f>SUM(AE$10:AE218)</f>
        <v>136083.75892605004</v>
      </c>
      <c r="AU218" s="32">
        <f>SUM(AF$10:AF218)</f>
        <v>-42000</v>
      </c>
      <c r="AW218" s="32">
        <f t="shared" si="92"/>
        <v>0</v>
      </c>
      <c r="AX218" s="32">
        <f t="shared" si="92"/>
        <v>0</v>
      </c>
      <c r="AY218" s="32">
        <f t="shared" si="92"/>
        <v>0</v>
      </c>
      <c r="AZ218" s="32">
        <f t="shared" si="92"/>
        <v>0</v>
      </c>
      <c r="BA218" s="32">
        <f t="shared" si="92"/>
        <v>42000</v>
      </c>
      <c r="BB218" s="32">
        <f t="shared" si="81"/>
        <v>0</v>
      </c>
      <c r="BC218" s="32"/>
    </row>
    <row r="219" spans="1:55" x14ac:dyDescent="0.25">
      <c r="A219" s="29">
        <v>209</v>
      </c>
      <c r="B219" s="32">
        <f t="shared" si="88"/>
        <v>0</v>
      </c>
      <c r="C219" s="32">
        <f t="shared" si="103"/>
        <v>0</v>
      </c>
      <c r="D219" s="32">
        <f t="shared" si="104"/>
        <v>0</v>
      </c>
      <c r="E219" s="32"/>
      <c r="F219" s="32">
        <f t="shared" si="89"/>
        <v>0</v>
      </c>
      <c r="G219" s="32"/>
      <c r="H219" s="32"/>
      <c r="I219" s="32"/>
      <c r="J219" s="32"/>
      <c r="K219" s="32"/>
      <c r="L219" s="32">
        <f t="shared" si="82"/>
        <v>0</v>
      </c>
      <c r="M219" s="32">
        <f t="shared" si="83"/>
        <v>0</v>
      </c>
      <c r="N219" s="80">
        <v>50557</v>
      </c>
      <c r="O219" s="39">
        <f t="shared" si="84"/>
        <v>0</v>
      </c>
      <c r="P219" s="39">
        <f t="shared" si="80"/>
        <v>0.03</v>
      </c>
      <c r="Q219" s="39">
        <f t="shared" si="90"/>
        <v>0</v>
      </c>
      <c r="R219" s="39">
        <f t="shared" si="93"/>
        <v>0</v>
      </c>
      <c r="S219" s="39">
        <f t="shared" si="99"/>
        <v>0</v>
      </c>
      <c r="T219" s="39">
        <f t="shared" si="97"/>
        <v>0</v>
      </c>
      <c r="U219" s="39">
        <f t="shared" si="100"/>
        <v>0.03</v>
      </c>
      <c r="V219" s="12"/>
      <c r="W219" s="32">
        <f t="shared" si="94"/>
        <v>0</v>
      </c>
      <c r="X219" s="32">
        <f t="shared" si="85"/>
        <v>42000</v>
      </c>
      <c r="Y219" s="32">
        <f t="shared" si="86"/>
        <v>42000</v>
      </c>
      <c r="Z219" s="32">
        <f t="shared" si="87"/>
        <v>42000</v>
      </c>
      <c r="AB219" s="32">
        <f t="shared" si="98"/>
        <v>0</v>
      </c>
      <c r="AC219" s="32">
        <f t="shared" si="91"/>
        <v>0</v>
      </c>
      <c r="AD219" s="32">
        <f t="shared" si="95"/>
        <v>0</v>
      </c>
      <c r="AE219" s="59">
        <f t="shared" si="96"/>
        <v>0</v>
      </c>
      <c r="AF219" s="32">
        <f t="shared" si="101"/>
        <v>0</v>
      </c>
      <c r="AG219" s="40" t="str">
        <f>IF(A219&gt;$D$6,"",SUM($AB$10:AE219)/($Y$10+Y219)*2/A219*12)</f>
        <v/>
      </c>
      <c r="AH219" s="40" t="str">
        <f>IF(A219&gt;$D$6,"",SUM($AF$10:AF219)/($Y$10+Y219)*2/A219*12)</f>
        <v/>
      </c>
      <c r="AI219" s="32">
        <f t="shared" si="102"/>
        <v>0</v>
      </c>
      <c r="AQ219" s="32">
        <f>SUM(AB$10:AB219)</f>
        <v>930419.62444850942</v>
      </c>
      <c r="AR219" s="32">
        <f>SUM(AC$10:AC219)</f>
        <v>-741728.78666842484</v>
      </c>
      <c r="AS219" s="32">
        <f>SUM(AD$10:AD219)</f>
        <v>13860.000000000002</v>
      </c>
      <c r="AT219" s="32">
        <f>SUM(AE$10:AE219)</f>
        <v>136083.75892605004</v>
      </c>
      <c r="AU219" s="32">
        <f>SUM(AF$10:AF219)</f>
        <v>-42000</v>
      </c>
      <c r="AW219" s="32">
        <f t="shared" si="92"/>
        <v>0</v>
      </c>
      <c r="AX219" s="32">
        <f t="shared" si="92"/>
        <v>0</v>
      </c>
      <c r="AY219" s="32">
        <f t="shared" si="92"/>
        <v>0</v>
      </c>
      <c r="AZ219" s="32">
        <f t="shared" si="92"/>
        <v>0</v>
      </c>
      <c r="BA219" s="32">
        <f t="shared" si="92"/>
        <v>42000</v>
      </c>
      <c r="BB219" s="32">
        <f t="shared" si="81"/>
        <v>0</v>
      </c>
      <c r="BC219" s="32"/>
    </row>
    <row r="220" spans="1:55" x14ac:dyDescent="0.25">
      <c r="A220" s="29">
        <v>210</v>
      </c>
      <c r="B220" s="32">
        <f t="shared" si="88"/>
        <v>0</v>
      </c>
      <c r="C220" s="32">
        <f t="shared" si="103"/>
        <v>0</v>
      </c>
      <c r="D220" s="32">
        <f t="shared" si="104"/>
        <v>0</v>
      </c>
      <c r="E220" s="32"/>
      <c r="F220" s="32">
        <f t="shared" si="89"/>
        <v>0</v>
      </c>
      <c r="G220" s="45"/>
      <c r="H220" s="32"/>
      <c r="I220" s="32"/>
      <c r="J220" s="32"/>
      <c r="K220" s="32"/>
      <c r="L220" s="32">
        <f t="shared" si="82"/>
        <v>0</v>
      </c>
      <c r="M220" s="32">
        <f t="shared" si="83"/>
        <v>0</v>
      </c>
      <c r="N220" s="80">
        <v>50587</v>
      </c>
      <c r="O220" s="39">
        <f t="shared" si="84"/>
        <v>0</v>
      </c>
      <c r="P220" s="39">
        <f t="shared" si="80"/>
        <v>0.03</v>
      </c>
      <c r="Q220" s="39">
        <f t="shared" si="90"/>
        <v>0</v>
      </c>
      <c r="R220" s="39">
        <f t="shared" si="93"/>
        <v>0</v>
      </c>
      <c r="S220" s="39">
        <f t="shared" si="99"/>
        <v>0</v>
      </c>
      <c r="T220" s="39">
        <f t="shared" si="97"/>
        <v>0</v>
      </c>
      <c r="U220" s="39">
        <f t="shared" si="100"/>
        <v>0.03</v>
      </c>
      <c r="V220" s="12"/>
      <c r="W220" s="32">
        <f t="shared" si="94"/>
        <v>0</v>
      </c>
      <c r="X220" s="32">
        <f t="shared" si="85"/>
        <v>42000</v>
      </c>
      <c r="Y220" s="32">
        <f t="shared" si="86"/>
        <v>42000</v>
      </c>
      <c r="Z220" s="32">
        <f t="shared" si="87"/>
        <v>42000</v>
      </c>
      <c r="AB220" s="32">
        <f t="shared" si="98"/>
        <v>0</v>
      </c>
      <c r="AC220" s="32">
        <f t="shared" si="91"/>
        <v>0</v>
      </c>
      <c r="AD220" s="32">
        <f t="shared" si="95"/>
        <v>0</v>
      </c>
      <c r="AE220" s="59">
        <f t="shared" si="96"/>
        <v>0</v>
      </c>
      <c r="AF220" s="32">
        <f t="shared" si="101"/>
        <v>0</v>
      </c>
      <c r="AG220" s="40" t="str">
        <f>IF(A220&gt;$D$6,"",SUM($AB$10:AE220)/($Y$10+Y220)*2/A220*12)</f>
        <v/>
      </c>
      <c r="AH220" s="40" t="str">
        <f>IF(A220&gt;$D$6,"",SUM($AF$10:AF220)/($Y$10+Y220)*2/A220*12)</f>
        <v/>
      </c>
      <c r="AI220" s="32">
        <f t="shared" si="102"/>
        <v>0</v>
      </c>
      <c r="AQ220" s="32">
        <f>SUM(AB$10:AB220)</f>
        <v>930419.62444850942</v>
      </c>
      <c r="AR220" s="32">
        <f>SUM(AC$10:AC220)</f>
        <v>-741728.78666842484</v>
      </c>
      <c r="AS220" s="32">
        <f>SUM(AD$10:AD220)</f>
        <v>13860.000000000002</v>
      </c>
      <c r="AT220" s="32">
        <f>SUM(AE$10:AE220)</f>
        <v>136083.75892605004</v>
      </c>
      <c r="AU220" s="32">
        <f>SUM(AF$10:AF220)</f>
        <v>-42000</v>
      </c>
      <c r="AW220" s="32">
        <f t="shared" si="92"/>
        <v>0</v>
      </c>
      <c r="AX220" s="32">
        <f t="shared" si="92"/>
        <v>0</v>
      </c>
      <c r="AY220" s="32">
        <f t="shared" si="92"/>
        <v>0</v>
      </c>
      <c r="AZ220" s="32">
        <f t="shared" si="92"/>
        <v>0</v>
      </c>
      <c r="BA220" s="32">
        <f t="shared" si="92"/>
        <v>42000</v>
      </c>
      <c r="BB220" s="32">
        <f t="shared" si="81"/>
        <v>0</v>
      </c>
      <c r="BC220" s="32"/>
    </row>
    <row r="221" spans="1:55" x14ac:dyDescent="0.25">
      <c r="A221" s="29">
        <v>211</v>
      </c>
      <c r="B221" s="32">
        <f t="shared" si="88"/>
        <v>0</v>
      </c>
      <c r="C221" s="32">
        <f t="shared" si="103"/>
        <v>0</v>
      </c>
      <c r="D221" s="32">
        <f t="shared" si="104"/>
        <v>0</v>
      </c>
      <c r="E221" s="32"/>
      <c r="F221" s="32">
        <f t="shared" si="89"/>
        <v>0</v>
      </c>
      <c r="G221" s="32"/>
      <c r="H221" s="32"/>
      <c r="I221" s="32"/>
      <c r="J221" s="32"/>
      <c r="K221" s="32"/>
      <c r="L221" s="32">
        <f t="shared" si="82"/>
        <v>0</v>
      </c>
      <c r="M221" s="32">
        <f t="shared" si="83"/>
        <v>0</v>
      </c>
      <c r="N221" s="80">
        <v>50618</v>
      </c>
      <c r="O221" s="39">
        <f t="shared" si="84"/>
        <v>0</v>
      </c>
      <c r="P221" s="39">
        <f t="shared" si="80"/>
        <v>0.03</v>
      </c>
      <c r="Q221" s="39">
        <f t="shared" si="90"/>
        <v>0</v>
      </c>
      <c r="R221" s="39">
        <f t="shared" si="93"/>
        <v>0</v>
      </c>
      <c r="S221" s="39">
        <f t="shared" si="99"/>
        <v>0</v>
      </c>
      <c r="T221" s="39">
        <f t="shared" si="97"/>
        <v>0</v>
      </c>
      <c r="U221" s="39">
        <f t="shared" si="100"/>
        <v>0.03</v>
      </c>
      <c r="V221" s="12"/>
      <c r="W221" s="32">
        <f t="shared" si="94"/>
        <v>0</v>
      </c>
      <c r="X221" s="32">
        <f t="shared" si="85"/>
        <v>42000</v>
      </c>
      <c r="Y221" s="32">
        <f t="shared" si="86"/>
        <v>42000</v>
      </c>
      <c r="Z221" s="32">
        <f t="shared" si="87"/>
        <v>42000</v>
      </c>
      <c r="AB221" s="32">
        <f t="shared" si="98"/>
        <v>0</v>
      </c>
      <c r="AC221" s="32">
        <f t="shared" si="91"/>
        <v>0</v>
      </c>
      <c r="AD221" s="32">
        <f t="shared" si="95"/>
        <v>0</v>
      </c>
      <c r="AE221" s="59">
        <f t="shared" si="96"/>
        <v>0</v>
      </c>
      <c r="AF221" s="32">
        <f t="shared" si="101"/>
        <v>0</v>
      </c>
      <c r="AG221" s="40" t="str">
        <f>IF(A221&gt;$D$6,"",SUM($AB$10:AE221)/($Y$10+Y221)*2/A221*12)</f>
        <v/>
      </c>
      <c r="AH221" s="40" t="str">
        <f>IF(A221&gt;$D$6,"",SUM($AF$10:AF221)/($Y$10+Y221)*2/A221*12)</f>
        <v/>
      </c>
      <c r="AI221" s="32">
        <f t="shared" si="102"/>
        <v>0</v>
      </c>
      <c r="AQ221" s="32">
        <f>SUM(AB$10:AB221)</f>
        <v>930419.62444850942</v>
      </c>
      <c r="AR221" s="32">
        <f>SUM(AC$10:AC221)</f>
        <v>-741728.78666842484</v>
      </c>
      <c r="AS221" s="32">
        <f>SUM(AD$10:AD221)</f>
        <v>13860.000000000002</v>
      </c>
      <c r="AT221" s="32">
        <f>SUM(AE$10:AE221)</f>
        <v>136083.75892605004</v>
      </c>
      <c r="AU221" s="32">
        <f>SUM(AF$10:AF221)</f>
        <v>-42000</v>
      </c>
      <c r="AW221" s="32">
        <f t="shared" si="92"/>
        <v>0</v>
      </c>
      <c r="AX221" s="32">
        <f t="shared" si="92"/>
        <v>0</v>
      </c>
      <c r="AY221" s="32">
        <f t="shared" si="92"/>
        <v>0</v>
      </c>
      <c r="AZ221" s="32">
        <f t="shared" si="92"/>
        <v>0</v>
      </c>
      <c r="BA221" s="32">
        <f t="shared" si="92"/>
        <v>42000</v>
      </c>
      <c r="BB221" s="32">
        <f t="shared" si="81"/>
        <v>0</v>
      </c>
      <c r="BC221" s="32"/>
    </row>
    <row r="222" spans="1:55" x14ac:dyDescent="0.25">
      <c r="A222" s="29">
        <v>212</v>
      </c>
      <c r="B222" s="32">
        <f t="shared" si="88"/>
        <v>0</v>
      </c>
      <c r="C222" s="32">
        <f t="shared" si="103"/>
        <v>0</v>
      </c>
      <c r="D222" s="32">
        <f t="shared" si="104"/>
        <v>0</v>
      </c>
      <c r="E222" s="32"/>
      <c r="F222" s="32">
        <f t="shared" si="89"/>
        <v>0</v>
      </c>
      <c r="G222" s="32"/>
      <c r="H222" s="32"/>
      <c r="I222" s="32"/>
      <c r="J222" s="32"/>
      <c r="K222" s="32"/>
      <c r="L222" s="32">
        <f t="shared" si="82"/>
        <v>0</v>
      </c>
      <c r="M222" s="32">
        <f t="shared" si="83"/>
        <v>0</v>
      </c>
      <c r="N222" s="80">
        <v>50649</v>
      </c>
      <c r="O222" s="39">
        <f t="shared" si="84"/>
        <v>0</v>
      </c>
      <c r="P222" s="39">
        <f t="shared" si="80"/>
        <v>0.03</v>
      </c>
      <c r="Q222" s="39">
        <f t="shared" si="90"/>
        <v>0</v>
      </c>
      <c r="R222" s="39">
        <f t="shared" si="93"/>
        <v>0</v>
      </c>
      <c r="S222" s="39">
        <f t="shared" si="99"/>
        <v>0</v>
      </c>
      <c r="T222" s="39">
        <f t="shared" si="97"/>
        <v>0</v>
      </c>
      <c r="U222" s="39">
        <f t="shared" si="100"/>
        <v>0.03</v>
      </c>
      <c r="V222" s="12"/>
      <c r="W222" s="32">
        <f t="shared" si="94"/>
        <v>0</v>
      </c>
      <c r="X222" s="32">
        <f t="shared" si="85"/>
        <v>42000</v>
      </c>
      <c r="Y222" s="32">
        <f t="shared" si="86"/>
        <v>42000</v>
      </c>
      <c r="Z222" s="32">
        <f t="shared" si="87"/>
        <v>42000</v>
      </c>
      <c r="AB222" s="32">
        <f t="shared" si="98"/>
        <v>0</v>
      </c>
      <c r="AC222" s="32">
        <f t="shared" si="91"/>
        <v>0</v>
      </c>
      <c r="AD222" s="32">
        <f t="shared" si="95"/>
        <v>0</v>
      </c>
      <c r="AE222" s="59">
        <f t="shared" si="96"/>
        <v>0</v>
      </c>
      <c r="AF222" s="32">
        <f t="shared" si="101"/>
        <v>0</v>
      </c>
      <c r="AG222" s="40" t="str">
        <f>IF(A222&gt;$D$6,"",SUM($AB$10:AE222)/($Y$10+Y222)*2/A222*12)</f>
        <v/>
      </c>
      <c r="AH222" s="40" t="str">
        <f>IF(A222&gt;$D$6,"",SUM($AF$10:AF222)/($Y$10+Y222)*2/A222*12)</f>
        <v/>
      </c>
      <c r="AI222" s="32">
        <f t="shared" si="102"/>
        <v>0</v>
      </c>
      <c r="AQ222" s="32">
        <f>SUM(AB$10:AB222)</f>
        <v>930419.62444850942</v>
      </c>
      <c r="AR222" s="32">
        <f>SUM(AC$10:AC222)</f>
        <v>-741728.78666842484</v>
      </c>
      <c r="AS222" s="32">
        <f>SUM(AD$10:AD222)</f>
        <v>13860.000000000002</v>
      </c>
      <c r="AT222" s="32">
        <f>SUM(AE$10:AE222)</f>
        <v>136083.75892605004</v>
      </c>
      <c r="AU222" s="32">
        <f>SUM(AF$10:AF222)</f>
        <v>-42000</v>
      </c>
      <c r="AW222" s="32">
        <f t="shared" si="92"/>
        <v>0</v>
      </c>
      <c r="AX222" s="32">
        <f t="shared" si="92"/>
        <v>0</v>
      </c>
      <c r="AY222" s="32">
        <f t="shared" si="92"/>
        <v>0</v>
      </c>
      <c r="AZ222" s="32">
        <f t="shared" si="92"/>
        <v>0</v>
      </c>
      <c r="BA222" s="32">
        <f t="shared" si="92"/>
        <v>42000</v>
      </c>
      <c r="BB222" s="32">
        <f t="shared" si="81"/>
        <v>0</v>
      </c>
      <c r="BC222" s="32"/>
    </row>
    <row r="223" spans="1:55" x14ac:dyDescent="0.25">
      <c r="A223" s="29">
        <v>213</v>
      </c>
      <c r="B223" s="32">
        <f t="shared" si="88"/>
        <v>0</v>
      </c>
      <c r="C223" s="32">
        <f t="shared" si="103"/>
        <v>0</v>
      </c>
      <c r="D223" s="32">
        <f t="shared" si="104"/>
        <v>0</v>
      </c>
      <c r="E223" s="32"/>
      <c r="F223" s="32">
        <f t="shared" si="89"/>
        <v>0</v>
      </c>
      <c r="G223" s="32"/>
      <c r="H223" s="32"/>
      <c r="I223" s="32"/>
      <c r="J223" s="32"/>
      <c r="K223" s="32"/>
      <c r="L223" s="32">
        <f t="shared" si="82"/>
        <v>0</v>
      </c>
      <c r="M223" s="32">
        <f t="shared" si="83"/>
        <v>0</v>
      </c>
      <c r="N223" s="80">
        <v>50679</v>
      </c>
      <c r="O223" s="39">
        <f t="shared" si="84"/>
        <v>0</v>
      </c>
      <c r="P223" s="39">
        <f t="shared" si="80"/>
        <v>0.03</v>
      </c>
      <c r="Q223" s="39">
        <f t="shared" si="90"/>
        <v>0</v>
      </c>
      <c r="R223" s="39">
        <f t="shared" si="93"/>
        <v>0</v>
      </c>
      <c r="S223" s="39">
        <f t="shared" si="99"/>
        <v>0</v>
      </c>
      <c r="T223" s="39">
        <f t="shared" si="97"/>
        <v>0</v>
      </c>
      <c r="U223" s="39">
        <f t="shared" si="100"/>
        <v>0.03</v>
      </c>
      <c r="V223" s="12"/>
      <c r="W223" s="32">
        <f t="shared" si="94"/>
        <v>0</v>
      </c>
      <c r="X223" s="32">
        <f t="shared" si="85"/>
        <v>42000</v>
      </c>
      <c r="Y223" s="32">
        <f t="shared" si="86"/>
        <v>42000</v>
      </c>
      <c r="Z223" s="32">
        <f t="shared" si="87"/>
        <v>42000</v>
      </c>
      <c r="AB223" s="32">
        <f t="shared" si="98"/>
        <v>0</v>
      </c>
      <c r="AC223" s="32">
        <f t="shared" si="91"/>
        <v>0</v>
      </c>
      <c r="AD223" s="32">
        <f t="shared" si="95"/>
        <v>0</v>
      </c>
      <c r="AE223" s="59">
        <f t="shared" si="96"/>
        <v>0</v>
      </c>
      <c r="AF223" s="32">
        <f t="shared" si="101"/>
        <v>0</v>
      </c>
      <c r="AG223" s="40" t="str">
        <f>IF(A223&gt;$D$6,"",SUM($AB$10:AE223)/($Y$10+Y223)*2/A223*12)</f>
        <v/>
      </c>
      <c r="AH223" s="40" t="str">
        <f>IF(A223&gt;$D$6,"",SUM($AF$10:AF223)/($Y$10+Y223)*2/A223*12)</f>
        <v/>
      </c>
      <c r="AI223" s="32">
        <f t="shared" si="102"/>
        <v>0</v>
      </c>
      <c r="AQ223" s="32">
        <f>SUM(AB$10:AB223)</f>
        <v>930419.62444850942</v>
      </c>
      <c r="AR223" s="32">
        <f>SUM(AC$10:AC223)</f>
        <v>-741728.78666842484</v>
      </c>
      <c r="AS223" s="32">
        <f>SUM(AD$10:AD223)</f>
        <v>13860.000000000002</v>
      </c>
      <c r="AT223" s="32">
        <f>SUM(AE$10:AE223)</f>
        <v>136083.75892605004</v>
      </c>
      <c r="AU223" s="32">
        <f>SUM(AF$10:AF223)</f>
        <v>-42000</v>
      </c>
      <c r="AW223" s="32">
        <f t="shared" si="92"/>
        <v>0</v>
      </c>
      <c r="AX223" s="32">
        <f t="shared" si="92"/>
        <v>0</v>
      </c>
      <c r="AY223" s="32">
        <f t="shared" si="92"/>
        <v>0</v>
      </c>
      <c r="AZ223" s="32">
        <f t="shared" si="92"/>
        <v>0</v>
      </c>
      <c r="BA223" s="32">
        <f t="shared" si="92"/>
        <v>42000</v>
      </c>
      <c r="BB223" s="32">
        <f t="shared" si="81"/>
        <v>0</v>
      </c>
      <c r="BC223" s="32"/>
    </row>
    <row r="224" spans="1:55" x14ac:dyDescent="0.25">
      <c r="A224" s="29">
        <v>214</v>
      </c>
      <c r="B224" s="32">
        <f t="shared" si="88"/>
        <v>0</v>
      </c>
      <c r="C224" s="32">
        <f t="shared" si="103"/>
        <v>0</v>
      </c>
      <c r="D224" s="32">
        <f t="shared" si="104"/>
        <v>0</v>
      </c>
      <c r="E224" s="32"/>
      <c r="F224" s="32">
        <f t="shared" si="89"/>
        <v>0</v>
      </c>
      <c r="G224" s="32"/>
      <c r="H224" s="32"/>
      <c r="I224" s="32"/>
      <c r="J224" s="32"/>
      <c r="K224" s="32"/>
      <c r="L224" s="32">
        <f t="shared" si="82"/>
        <v>0</v>
      </c>
      <c r="M224" s="32">
        <f t="shared" si="83"/>
        <v>0</v>
      </c>
      <c r="N224" s="80">
        <v>50710</v>
      </c>
      <c r="O224" s="39">
        <f t="shared" si="84"/>
        <v>0</v>
      </c>
      <c r="P224" s="39">
        <f t="shared" si="80"/>
        <v>0.03</v>
      </c>
      <c r="Q224" s="39">
        <f t="shared" si="90"/>
        <v>0</v>
      </c>
      <c r="R224" s="39">
        <f t="shared" si="93"/>
        <v>0</v>
      </c>
      <c r="S224" s="39">
        <f t="shared" si="99"/>
        <v>0</v>
      </c>
      <c r="T224" s="39">
        <f t="shared" si="97"/>
        <v>0</v>
      </c>
      <c r="U224" s="39">
        <f t="shared" si="100"/>
        <v>0.03</v>
      </c>
      <c r="V224" s="12"/>
      <c r="W224" s="32">
        <f t="shared" si="94"/>
        <v>0</v>
      </c>
      <c r="X224" s="32">
        <f t="shared" si="85"/>
        <v>42000</v>
      </c>
      <c r="Y224" s="32">
        <f t="shared" si="86"/>
        <v>42000</v>
      </c>
      <c r="Z224" s="32">
        <f t="shared" si="87"/>
        <v>42000</v>
      </c>
      <c r="AB224" s="32">
        <f t="shared" si="98"/>
        <v>0</v>
      </c>
      <c r="AC224" s="32">
        <f t="shared" si="91"/>
        <v>0</v>
      </c>
      <c r="AD224" s="32">
        <f t="shared" si="95"/>
        <v>0</v>
      </c>
      <c r="AE224" s="59">
        <f t="shared" si="96"/>
        <v>0</v>
      </c>
      <c r="AF224" s="32">
        <f t="shared" si="101"/>
        <v>0</v>
      </c>
      <c r="AG224" s="40" t="str">
        <f>IF(A224&gt;$D$6,"",SUM($AB$10:AE224)/($Y$10+Y224)*2/A224*12)</f>
        <v/>
      </c>
      <c r="AH224" s="40" t="str">
        <f>IF(A224&gt;$D$6,"",SUM($AF$10:AF224)/($Y$10+Y224)*2/A224*12)</f>
        <v/>
      </c>
      <c r="AI224" s="32">
        <f t="shared" si="102"/>
        <v>0</v>
      </c>
      <c r="AQ224" s="32">
        <f>SUM(AB$10:AB224)</f>
        <v>930419.62444850942</v>
      </c>
      <c r="AR224" s="32">
        <f>SUM(AC$10:AC224)</f>
        <v>-741728.78666842484</v>
      </c>
      <c r="AS224" s="32">
        <f>SUM(AD$10:AD224)</f>
        <v>13860.000000000002</v>
      </c>
      <c r="AT224" s="32">
        <f>SUM(AE$10:AE224)</f>
        <v>136083.75892605004</v>
      </c>
      <c r="AU224" s="32">
        <f>SUM(AF$10:AF224)</f>
        <v>-42000</v>
      </c>
      <c r="AW224" s="32">
        <f t="shared" si="92"/>
        <v>0</v>
      </c>
      <c r="AX224" s="32">
        <f t="shared" si="92"/>
        <v>0</v>
      </c>
      <c r="AY224" s="32">
        <f t="shared" si="92"/>
        <v>0</v>
      </c>
      <c r="AZ224" s="32">
        <f t="shared" si="92"/>
        <v>0</v>
      </c>
      <c r="BA224" s="32">
        <f t="shared" si="92"/>
        <v>42000</v>
      </c>
      <c r="BB224" s="32">
        <f t="shared" si="81"/>
        <v>0</v>
      </c>
      <c r="BC224" s="32"/>
    </row>
    <row r="225" spans="1:55" x14ac:dyDescent="0.25">
      <c r="A225" s="29">
        <v>215</v>
      </c>
      <c r="B225" s="32">
        <f t="shared" si="88"/>
        <v>0</v>
      </c>
      <c r="C225" s="32">
        <f t="shared" si="103"/>
        <v>0</v>
      </c>
      <c r="D225" s="32">
        <f t="shared" si="104"/>
        <v>0</v>
      </c>
      <c r="E225" s="32"/>
      <c r="F225" s="32">
        <f t="shared" si="89"/>
        <v>0</v>
      </c>
      <c r="G225" s="32"/>
      <c r="H225" s="32"/>
      <c r="I225" s="32"/>
      <c r="J225" s="32"/>
      <c r="K225" s="32"/>
      <c r="L225" s="32">
        <f t="shared" si="82"/>
        <v>0</v>
      </c>
      <c r="M225" s="32">
        <f t="shared" si="83"/>
        <v>0</v>
      </c>
      <c r="N225" s="80">
        <v>50740</v>
      </c>
      <c r="O225" s="39">
        <f t="shared" si="84"/>
        <v>0</v>
      </c>
      <c r="P225" s="39">
        <f t="shared" si="80"/>
        <v>0.03</v>
      </c>
      <c r="Q225" s="39">
        <f t="shared" si="90"/>
        <v>0</v>
      </c>
      <c r="R225" s="39">
        <f t="shared" si="93"/>
        <v>0</v>
      </c>
      <c r="S225" s="39">
        <f t="shared" si="99"/>
        <v>0</v>
      </c>
      <c r="T225" s="39">
        <f t="shared" si="97"/>
        <v>0</v>
      </c>
      <c r="U225" s="39">
        <f t="shared" si="100"/>
        <v>0.03</v>
      </c>
      <c r="V225" s="12"/>
      <c r="W225" s="32">
        <f t="shared" si="94"/>
        <v>0</v>
      </c>
      <c r="X225" s="32">
        <f t="shared" si="85"/>
        <v>42000</v>
      </c>
      <c r="Y225" s="32">
        <f t="shared" si="86"/>
        <v>42000</v>
      </c>
      <c r="Z225" s="32">
        <f t="shared" si="87"/>
        <v>42000</v>
      </c>
      <c r="AB225" s="32">
        <f t="shared" si="98"/>
        <v>0</v>
      </c>
      <c r="AC225" s="32">
        <f t="shared" si="91"/>
        <v>0</v>
      </c>
      <c r="AD225" s="32">
        <f t="shared" si="95"/>
        <v>0</v>
      </c>
      <c r="AE225" s="59">
        <f t="shared" si="96"/>
        <v>0</v>
      </c>
      <c r="AF225" s="32">
        <f t="shared" si="101"/>
        <v>0</v>
      </c>
      <c r="AG225" s="40" t="str">
        <f>IF(A225&gt;$D$6,"",SUM($AB$10:AE225)/($Y$10+Y225)*2/A225*12)</f>
        <v/>
      </c>
      <c r="AH225" s="40" t="str">
        <f>IF(A225&gt;$D$6,"",SUM($AF$10:AF225)/($Y$10+Y225)*2/A225*12)</f>
        <v/>
      </c>
      <c r="AI225" s="32">
        <f t="shared" si="102"/>
        <v>0</v>
      </c>
      <c r="AQ225" s="32">
        <f>SUM(AB$10:AB225)</f>
        <v>930419.62444850942</v>
      </c>
      <c r="AR225" s="32">
        <f>SUM(AC$10:AC225)</f>
        <v>-741728.78666842484</v>
      </c>
      <c r="AS225" s="32">
        <f>SUM(AD$10:AD225)</f>
        <v>13860.000000000002</v>
      </c>
      <c r="AT225" s="32">
        <f>SUM(AE$10:AE225)</f>
        <v>136083.75892605004</v>
      </c>
      <c r="AU225" s="32">
        <f>SUM(AF$10:AF225)</f>
        <v>-42000</v>
      </c>
      <c r="AW225" s="32">
        <f t="shared" si="92"/>
        <v>0</v>
      </c>
      <c r="AX225" s="32">
        <f t="shared" si="92"/>
        <v>0</v>
      </c>
      <c r="AY225" s="32">
        <f t="shared" si="92"/>
        <v>0</v>
      </c>
      <c r="AZ225" s="32">
        <f t="shared" si="92"/>
        <v>0</v>
      </c>
      <c r="BA225" s="32">
        <f t="shared" si="92"/>
        <v>42000</v>
      </c>
      <c r="BB225" s="32">
        <f t="shared" si="81"/>
        <v>0</v>
      </c>
      <c r="BC225" s="32"/>
    </row>
    <row r="226" spans="1:55" x14ac:dyDescent="0.25">
      <c r="A226" s="29">
        <v>216</v>
      </c>
      <c r="B226" s="32">
        <f t="shared" si="88"/>
        <v>0</v>
      </c>
      <c r="C226" s="32">
        <f t="shared" si="103"/>
        <v>0</v>
      </c>
      <c r="D226" s="32">
        <f t="shared" si="104"/>
        <v>0</v>
      </c>
      <c r="E226" s="32"/>
      <c r="F226" s="32">
        <f t="shared" si="89"/>
        <v>0</v>
      </c>
      <c r="G226" s="67">
        <f>IF(B226&gt;0,B226*$J$1,0)</f>
        <v>0</v>
      </c>
      <c r="H226" s="32"/>
      <c r="I226" s="32"/>
      <c r="J226" s="32"/>
      <c r="K226" s="32"/>
      <c r="L226" s="32">
        <f t="shared" si="82"/>
        <v>0</v>
      </c>
      <c r="M226" s="32">
        <f t="shared" si="83"/>
        <v>0</v>
      </c>
      <c r="N226" s="80">
        <v>50771</v>
      </c>
      <c r="O226" s="39">
        <f t="shared" si="84"/>
        <v>0</v>
      </c>
      <c r="P226" s="39">
        <f t="shared" si="80"/>
        <v>0.03</v>
      </c>
      <c r="Q226" s="39">
        <f t="shared" si="90"/>
        <v>0</v>
      </c>
      <c r="R226" s="39">
        <f t="shared" si="93"/>
        <v>0</v>
      </c>
      <c r="S226" s="39">
        <f t="shared" si="99"/>
        <v>0</v>
      </c>
      <c r="T226" s="39">
        <f t="shared" si="97"/>
        <v>0</v>
      </c>
      <c r="U226" s="39">
        <f t="shared" si="100"/>
        <v>0.03</v>
      </c>
      <c r="V226" s="12"/>
      <c r="W226" s="32">
        <f t="shared" si="94"/>
        <v>0</v>
      </c>
      <c r="X226" s="32">
        <f t="shared" si="85"/>
        <v>42000</v>
      </c>
      <c r="Y226" s="32">
        <f t="shared" si="86"/>
        <v>42000</v>
      </c>
      <c r="Z226" s="32">
        <f t="shared" si="87"/>
        <v>42000</v>
      </c>
      <c r="AB226" s="32">
        <f t="shared" si="98"/>
        <v>0</v>
      </c>
      <c r="AC226" s="32">
        <f t="shared" si="91"/>
        <v>0</v>
      </c>
      <c r="AD226" s="32">
        <f t="shared" si="95"/>
        <v>0</v>
      </c>
      <c r="AE226" s="59">
        <f t="shared" si="96"/>
        <v>0</v>
      </c>
      <c r="AF226" s="32">
        <f t="shared" si="101"/>
        <v>0</v>
      </c>
      <c r="AG226" s="40" t="str">
        <f>IF(A226&gt;$D$6,"",SUM($AB$10:AE226)/($Y$10+Y226)*2/A226*12)</f>
        <v/>
      </c>
      <c r="AH226" s="40" t="str">
        <f>IF(A226&gt;$D$6,"",SUM($AF$10:AF226)/($Y$10+Y226)*2/A226*12)</f>
        <v/>
      </c>
      <c r="AI226" s="32">
        <f t="shared" si="102"/>
        <v>0</v>
      </c>
      <c r="AQ226" s="32">
        <f>SUM(AB$10:AB226)</f>
        <v>930419.62444850942</v>
      </c>
      <c r="AR226" s="32">
        <f>SUM(AC$10:AC226)</f>
        <v>-741728.78666842484</v>
      </c>
      <c r="AS226" s="32">
        <f>SUM(AD$10:AD226)</f>
        <v>13860.000000000002</v>
      </c>
      <c r="AT226" s="32">
        <f>SUM(AE$10:AE226)</f>
        <v>136083.75892605004</v>
      </c>
      <c r="AU226" s="32">
        <f>SUM(AF$10:AF226)</f>
        <v>-42000</v>
      </c>
      <c r="AW226" s="32">
        <f t="shared" si="92"/>
        <v>0</v>
      </c>
      <c r="AX226" s="32">
        <f t="shared" si="92"/>
        <v>0</v>
      </c>
      <c r="AY226" s="32">
        <f t="shared" si="92"/>
        <v>0</v>
      </c>
      <c r="AZ226" s="32">
        <f t="shared" si="92"/>
        <v>0</v>
      </c>
      <c r="BA226" s="32">
        <f t="shared" si="92"/>
        <v>42000</v>
      </c>
      <c r="BB226" s="32">
        <f t="shared" si="81"/>
        <v>0</v>
      </c>
      <c r="BC226" s="32"/>
    </row>
    <row r="227" spans="1:55" x14ac:dyDescent="0.25">
      <c r="A227" s="29">
        <v>217</v>
      </c>
      <c r="B227" s="32">
        <f t="shared" si="88"/>
        <v>0</v>
      </c>
      <c r="C227" s="32">
        <f t="shared" si="103"/>
        <v>0</v>
      </c>
      <c r="D227" s="32">
        <f t="shared" si="104"/>
        <v>0</v>
      </c>
      <c r="E227" s="32"/>
      <c r="F227" s="32">
        <f t="shared" si="89"/>
        <v>0</v>
      </c>
      <c r="G227" s="32"/>
      <c r="H227" s="32"/>
      <c r="I227" s="32"/>
      <c r="J227" s="32"/>
      <c r="K227" s="32"/>
      <c r="L227" s="32">
        <f t="shared" si="82"/>
        <v>0</v>
      </c>
      <c r="M227" s="32">
        <f t="shared" si="83"/>
        <v>0</v>
      </c>
      <c r="N227" s="80">
        <v>50802</v>
      </c>
      <c r="O227" s="39">
        <f t="shared" si="84"/>
        <v>0</v>
      </c>
      <c r="P227" s="39">
        <f t="shared" si="80"/>
        <v>0.03</v>
      </c>
      <c r="Q227" s="39">
        <f t="shared" si="90"/>
        <v>0</v>
      </c>
      <c r="R227" s="39">
        <f t="shared" si="93"/>
        <v>0</v>
      </c>
      <c r="S227" s="39">
        <f t="shared" si="99"/>
        <v>0</v>
      </c>
      <c r="T227" s="39">
        <f t="shared" si="97"/>
        <v>0</v>
      </c>
      <c r="U227" s="39">
        <f t="shared" si="100"/>
        <v>0.03</v>
      </c>
      <c r="V227" s="12"/>
      <c r="W227" s="32">
        <f t="shared" si="94"/>
        <v>0</v>
      </c>
      <c r="X227" s="32">
        <f t="shared" si="85"/>
        <v>42000</v>
      </c>
      <c r="Y227" s="32">
        <f t="shared" si="86"/>
        <v>42000</v>
      </c>
      <c r="Z227" s="32">
        <f t="shared" si="87"/>
        <v>42000</v>
      </c>
      <c r="AB227" s="32">
        <f t="shared" si="98"/>
        <v>0</v>
      </c>
      <c r="AC227" s="32">
        <f t="shared" si="91"/>
        <v>0</v>
      </c>
      <c r="AD227" s="32">
        <f t="shared" si="95"/>
        <v>0</v>
      </c>
      <c r="AE227" s="59">
        <f t="shared" si="96"/>
        <v>0</v>
      </c>
      <c r="AF227" s="32">
        <f t="shared" si="101"/>
        <v>0</v>
      </c>
      <c r="AG227" s="40" t="str">
        <f>IF(A227&gt;$D$6,"",SUM($AB$10:AE227)/($Y$10+Y227)*2/A227*12)</f>
        <v/>
      </c>
      <c r="AH227" s="40" t="str">
        <f>IF(A227&gt;$D$6,"",SUM($AF$10:AF227)/($Y$10+Y227)*2/A227*12)</f>
        <v/>
      </c>
      <c r="AI227" s="32">
        <f t="shared" si="102"/>
        <v>0</v>
      </c>
      <c r="AQ227" s="32">
        <f>SUM(AB$10:AB227)</f>
        <v>930419.62444850942</v>
      </c>
      <c r="AR227" s="32">
        <f>SUM(AC$10:AC227)</f>
        <v>-741728.78666842484</v>
      </c>
      <c r="AS227" s="32">
        <f>SUM(AD$10:AD227)</f>
        <v>13860.000000000002</v>
      </c>
      <c r="AT227" s="32">
        <f>SUM(AE$10:AE227)</f>
        <v>136083.75892605004</v>
      </c>
      <c r="AU227" s="32">
        <f>SUM(AF$10:AF227)</f>
        <v>-42000</v>
      </c>
      <c r="AW227" s="32">
        <f t="shared" si="92"/>
        <v>0</v>
      </c>
      <c r="AX227" s="32">
        <f t="shared" si="92"/>
        <v>0</v>
      </c>
      <c r="AY227" s="32">
        <f t="shared" si="92"/>
        <v>0</v>
      </c>
      <c r="AZ227" s="32">
        <f t="shared" si="92"/>
        <v>0</v>
      </c>
      <c r="BA227" s="32">
        <f t="shared" si="92"/>
        <v>42000</v>
      </c>
      <c r="BB227" s="32">
        <f t="shared" si="81"/>
        <v>0</v>
      </c>
      <c r="BC227" s="32"/>
    </row>
    <row r="228" spans="1:55" x14ac:dyDescent="0.25">
      <c r="A228" s="29">
        <v>218</v>
      </c>
      <c r="B228" s="32">
        <f t="shared" si="88"/>
        <v>0</v>
      </c>
      <c r="C228" s="32">
        <f t="shared" si="103"/>
        <v>0</v>
      </c>
      <c r="D228" s="32">
        <f t="shared" si="104"/>
        <v>0</v>
      </c>
      <c r="E228" s="32"/>
      <c r="F228" s="32">
        <f t="shared" si="89"/>
        <v>0</v>
      </c>
      <c r="G228" s="32"/>
      <c r="H228" s="32"/>
      <c r="I228" s="32"/>
      <c r="J228" s="32"/>
      <c r="K228" s="32"/>
      <c r="L228" s="32">
        <f t="shared" si="82"/>
        <v>0</v>
      </c>
      <c r="M228" s="32">
        <f t="shared" si="83"/>
        <v>0</v>
      </c>
      <c r="N228" s="80">
        <v>50830</v>
      </c>
      <c r="O228" s="39">
        <f t="shared" si="84"/>
        <v>0</v>
      </c>
      <c r="P228" s="39">
        <f t="shared" si="80"/>
        <v>0.03</v>
      </c>
      <c r="Q228" s="39">
        <f t="shared" si="90"/>
        <v>0</v>
      </c>
      <c r="R228" s="39">
        <f t="shared" si="93"/>
        <v>0</v>
      </c>
      <c r="S228" s="39">
        <f t="shared" si="99"/>
        <v>0</v>
      </c>
      <c r="T228" s="39">
        <f t="shared" si="97"/>
        <v>0</v>
      </c>
      <c r="U228" s="39">
        <f t="shared" si="100"/>
        <v>0.03</v>
      </c>
      <c r="V228" s="12"/>
      <c r="W228" s="32">
        <f t="shared" si="94"/>
        <v>0</v>
      </c>
      <c r="X228" s="32">
        <f t="shared" si="85"/>
        <v>42000</v>
      </c>
      <c r="Y228" s="32">
        <f t="shared" si="86"/>
        <v>42000</v>
      </c>
      <c r="Z228" s="32">
        <f t="shared" si="87"/>
        <v>42000</v>
      </c>
      <c r="AB228" s="32">
        <f t="shared" si="98"/>
        <v>0</v>
      </c>
      <c r="AC228" s="32">
        <f t="shared" si="91"/>
        <v>0</v>
      </c>
      <c r="AD228" s="32">
        <f t="shared" si="95"/>
        <v>0</v>
      </c>
      <c r="AE228" s="59">
        <f t="shared" si="96"/>
        <v>0</v>
      </c>
      <c r="AF228" s="32">
        <f t="shared" si="101"/>
        <v>0</v>
      </c>
      <c r="AG228" s="40" t="str">
        <f>IF(A228&gt;$D$6,"",SUM($AB$10:AE228)/($Y$10+Y228)*2/A228*12)</f>
        <v/>
      </c>
      <c r="AH228" s="40" t="str">
        <f>IF(A228&gt;$D$6,"",SUM($AF$10:AF228)/($Y$10+Y228)*2/A228*12)</f>
        <v/>
      </c>
      <c r="AI228" s="32">
        <f t="shared" si="102"/>
        <v>0</v>
      </c>
      <c r="AQ228" s="32">
        <f>SUM(AB$10:AB228)</f>
        <v>930419.62444850942</v>
      </c>
      <c r="AR228" s="32">
        <f>SUM(AC$10:AC228)</f>
        <v>-741728.78666842484</v>
      </c>
      <c r="AS228" s="32">
        <f>SUM(AD$10:AD228)</f>
        <v>13860.000000000002</v>
      </c>
      <c r="AT228" s="32">
        <f>SUM(AE$10:AE228)</f>
        <v>136083.75892605004</v>
      </c>
      <c r="AU228" s="32">
        <f>SUM(AF$10:AF228)</f>
        <v>-42000</v>
      </c>
      <c r="AW228" s="32">
        <f t="shared" si="92"/>
        <v>0</v>
      </c>
      <c r="AX228" s="32">
        <f t="shared" si="92"/>
        <v>0</v>
      </c>
      <c r="AY228" s="32">
        <f t="shared" si="92"/>
        <v>0</v>
      </c>
      <c r="AZ228" s="32">
        <f t="shared" si="92"/>
        <v>0</v>
      </c>
      <c r="BA228" s="32">
        <f t="shared" si="92"/>
        <v>42000</v>
      </c>
      <c r="BB228" s="32">
        <f t="shared" si="81"/>
        <v>0</v>
      </c>
      <c r="BC228" s="32"/>
    </row>
    <row r="229" spans="1:55" x14ac:dyDescent="0.25">
      <c r="A229" s="29">
        <v>219</v>
      </c>
      <c r="B229" s="32">
        <f t="shared" si="88"/>
        <v>0</v>
      </c>
      <c r="C229" s="32">
        <f t="shared" si="103"/>
        <v>0</v>
      </c>
      <c r="D229" s="32">
        <f t="shared" si="104"/>
        <v>0</v>
      </c>
      <c r="E229" s="32"/>
      <c r="F229" s="32">
        <f t="shared" si="89"/>
        <v>0</v>
      </c>
      <c r="G229" s="32"/>
      <c r="H229" s="32"/>
      <c r="I229" s="32"/>
      <c r="J229" s="32"/>
      <c r="K229" s="32"/>
      <c r="L229" s="32">
        <f t="shared" si="82"/>
        <v>0</v>
      </c>
      <c r="M229" s="32">
        <f t="shared" si="83"/>
        <v>0</v>
      </c>
      <c r="N229" s="80">
        <v>50861</v>
      </c>
      <c r="O229" s="39">
        <f t="shared" si="84"/>
        <v>0</v>
      </c>
      <c r="P229" s="39">
        <f t="shared" si="80"/>
        <v>0.03</v>
      </c>
      <c r="Q229" s="39">
        <f t="shared" si="90"/>
        <v>0</v>
      </c>
      <c r="R229" s="39">
        <f t="shared" si="93"/>
        <v>0</v>
      </c>
      <c r="S229" s="39">
        <f t="shared" si="99"/>
        <v>0</v>
      </c>
      <c r="T229" s="39">
        <f t="shared" si="97"/>
        <v>0</v>
      </c>
      <c r="U229" s="39">
        <f t="shared" si="100"/>
        <v>0.03</v>
      </c>
      <c r="V229" s="12"/>
      <c r="W229" s="32">
        <f t="shared" si="94"/>
        <v>0</v>
      </c>
      <c r="X229" s="32">
        <f t="shared" si="85"/>
        <v>42000</v>
      </c>
      <c r="Y229" s="32">
        <f t="shared" si="86"/>
        <v>42000</v>
      </c>
      <c r="Z229" s="32">
        <f t="shared" si="87"/>
        <v>42000</v>
      </c>
      <c r="AB229" s="32">
        <f t="shared" si="98"/>
        <v>0</v>
      </c>
      <c r="AC229" s="32">
        <f t="shared" si="91"/>
        <v>0</v>
      </c>
      <c r="AD229" s="32">
        <f t="shared" si="95"/>
        <v>0</v>
      </c>
      <c r="AE229" s="59">
        <f t="shared" si="96"/>
        <v>0</v>
      </c>
      <c r="AF229" s="32">
        <f t="shared" si="101"/>
        <v>0</v>
      </c>
      <c r="AG229" s="40" t="str">
        <f>IF(A229&gt;$D$6,"",SUM($AB$10:AE229)/($Y$10+Y229)*2/A229*12)</f>
        <v/>
      </c>
      <c r="AH229" s="40" t="str">
        <f>IF(A229&gt;$D$6,"",SUM($AF$10:AF229)/($Y$10+Y229)*2/A229*12)</f>
        <v/>
      </c>
      <c r="AI229" s="32">
        <f t="shared" si="102"/>
        <v>0</v>
      </c>
      <c r="AQ229" s="32">
        <f>SUM(AB$10:AB229)</f>
        <v>930419.62444850942</v>
      </c>
      <c r="AR229" s="32">
        <f>SUM(AC$10:AC229)</f>
        <v>-741728.78666842484</v>
      </c>
      <c r="AS229" s="32">
        <f>SUM(AD$10:AD229)</f>
        <v>13860.000000000002</v>
      </c>
      <c r="AT229" s="32">
        <f>SUM(AE$10:AE229)</f>
        <v>136083.75892605004</v>
      </c>
      <c r="AU229" s="32">
        <f>SUM(AF$10:AF229)</f>
        <v>-42000</v>
      </c>
      <c r="AW229" s="32">
        <f t="shared" si="92"/>
        <v>0</v>
      </c>
      <c r="AX229" s="32">
        <f t="shared" si="92"/>
        <v>0</v>
      </c>
      <c r="AY229" s="32">
        <f t="shared" si="92"/>
        <v>0</v>
      </c>
      <c r="AZ229" s="32">
        <f t="shared" si="92"/>
        <v>0</v>
      </c>
      <c r="BA229" s="32">
        <f t="shared" si="92"/>
        <v>42000</v>
      </c>
      <c r="BB229" s="32">
        <f t="shared" si="81"/>
        <v>0</v>
      </c>
      <c r="BC229" s="32"/>
    </row>
    <row r="230" spans="1:55" x14ac:dyDescent="0.25">
      <c r="A230" s="29">
        <v>220</v>
      </c>
      <c r="B230" s="32">
        <f t="shared" si="88"/>
        <v>0</v>
      </c>
      <c r="C230" s="32">
        <f t="shared" si="103"/>
        <v>0</v>
      </c>
      <c r="D230" s="32">
        <f t="shared" si="104"/>
        <v>0</v>
      </c>
      <c r="E230" s="32"/>
      <c r="F230" s="32">
        <f t="shared" si="89"/>
        <v>0</v>
      </c>
      <c r="G230" s="32"/>
      <c r="H230" s="32"/>
      <c r="I230" s="32"/>
      <c r="J230" s="32"/>
      <c r="K230" s="32"/>
      <c r="L230" s="32">
        <f t="shared" si="82"/>
        <v>0</v>
      </c>
      <c r="M230" s="32">
        <f t="shared" si="83"/>
        <v>0</v>
      </c>
      <c r="N230" s="80">
        <v>50891</v>
      </c>
      <c r="O230" s="39">
        <f t="shared" si="84"/>
        <v>0</v>
      </c>
      <c r="P230" s="39">
        <f t="shared" si="80"/>
        <v>0.03</v>
      </c>
      <c r="Q230" s="39">
        <f t="shared" si="90"/>
        <v>0</v>
      </c>
      <c r="R230" s="39">
        <f t="shared" si="93"/>
        <v>0</v>
      </c>
      <c r="S230" s="39">
        <f t="shared" si="99"/>
        <v>0</v>
      </c>
      <c r="T230" s="39">
        <f t="shared" si="97"/>
        <v>0</v>
      </c>
      <c r="U230" s="39">
        <f t="shared" si="100"/>
        <v>0.03</v>
      </c>
      <c r="V230" s="12"/>
      <c r="W230" s="32">
        <f t="shared" si="94"/>
        <v>0</v>
      </c>
      <c r="X230" s="32">
        <f t="shared" si="85"/>
        <v>42000</v>
      </c>
      <c r="Y230" s="32">
        <f t="shared" si="86"/>
        <v>42000</v>
      </c>
      <c r="Z230" s="32">
        <f t="shared" si="87"/>
        <v>42000</v>
      </c>
      <c r="AB230" s="32">
        <f t="shared" si="98"/>
        <v>0</v>
      </c>
      <c r="AC230" s="32">
        <f t="shared" si="91"/>
        <v>0</v>
      </c>
      <c r="AD230" s="32">
        <f t="shared" si="95"/>
        <v>0</v>
      </c>
      <c r="AE230" s="59">
        <f t="shared" si="96"/>
        <v>0</v>
      </c>
      <c r="AF230" s="32">
        <f t="shared" si="101"/>
        <v>0</v>
      </c>
      <c r="AG230" s="40" t="str">
        <f>IF(A230&gt;$D$6,"",SUM($AB$10:AE230)/($Y$10+Y230)*2/A230*12)</f>
        <v/>
      </c>
      <c r="AH230" s="40" t="str">
        <f>IF(A230&gt;$D$6,"",SUM($AF$10:AF230)/($Y$10+Y230)*2/A230*12)</f>
        <v/>
      </c>
      <c r="AI230" s="32">
        <f t="shared" si="102"/>
        <v>0</v>
      </c>
      <c r="AQ230" s="32">
        <f>SUM(AB$10:AB230)</f>
        <v>930419.62444850942</v>
      </c>
      <c r="AR230" s="32">
        <f>SUM(AC$10:AC230)</f>
        <v>-741728.78666842484</v>
      </c>
      <c r="AS230" s="32">
        <f>SUM(AD$10:AD230)</f>
        <v>13860.000000000002</v>
      </c>
      <c r="AT230" s="32">
        <f>SUM(AE$10:AE230)</f>
        <v>136083.75892605004</v>
      </c>
      <c r="AU230" s="32">
        <f>SUM(AF$10:AF230)</f>
        <v>-42000</v>
      </c>
      <c r="AW230" s="32">
        <f t="shared" si="92"/>
        <v>0</v>
      </c>
      <c r="AX230" s="32">
        <f t="shared" si="92"/>
        <v>0</v>
      </c>
      <c r="AY230" s="32">
        <f t="shared" si="92"/>
        <v>0</v>
      </c>
      <c r="AZ230" s="32">
        <f t="shared" si="92"/>
        <v>0</v>
      </c>
      <c r="BA230" s="32">
        <f t="shared" si="92"/>
        <v>42000</v>
      </c>
      <c r="BB230" s="32">
        <f t="shared" si="81"/>
        <v>0</v>
      </c>
      <c r="BC230" s="32"/>
    </row>
    <row r="231" spans="1:55" x14ac:dyDescent="0.25">
      <c r="A231" s="29">
        <v>221</v>
      </c>
      <c r="B231" s="32">
        <f t="shared" si="88"/>
        <v>0</v>
      </c>
      <c r="C231" s="32">
        <f t="shared" si="103"/>
        <v>0</v>
      </c>
      <c r="D231" s="32">
        <f t="shared" si="104"/>
        <v>0</v>
      </c>
      <c r="E231" s="32"/>
      <c r="F231" s="32">
        <f t="shared" si="89"/>
        <v>0</v>
      </c>
      <c r="G231" s="32"/>
      <c r="H231" s="32"/>
      <c r="I231" s="32"/>
      <c r="J231" s="32"/>
      <c r="K231" s="32"/>
      <c r="L231" s="32">
        <f t="shared" si="82"/>
        <v>0</v>
      </c>
      <c r="M231" s="32">
        <f t="shared" si="83"/>
        <v>0</v>
      </c>
      <c r="N231" s="80">
        <v>50922</v>
      </c>
      <c r="O231" s="39">
        <f t="shared" si="84"/>
        <v>0</v>
      </c>
      <c r="P231" s="39">
        <f t="shared" si="80"/>
        <v>0.03</v>
      </c>
      <c r="Q231" s="39">
        <f t="shared" si="90"/>
        <v>0</v>
      </c>
      <c r="R231" s="39">
        <f t="shared" si="93"/>
        <v>0</v>
      </c>
      <c r="S231" s="39">
        <f t="shared" si="99"/>
        <v>0</v>
      </c>
      <c r="T231" s="39">
        <f t="shared" si="97"/>
        <v>0</v>
      </c>
      <c r="U231" s="39">
        <f t="shared" si="100"/>
        <v>0.03</v>
      </c>
      <c r="V231" s="12"/>
      <c r="W231" s="32">
        <f t="shared" si="94"/>
        <v>0</v>
      </c>
      <c r="X231" s="32">
        <f t="shared" si="85"/>
        <v>42000</v>
      </c>
      <c r="Y231" s="32">
        <f t="shared" si="86"/>
        <v>42000</v>
      </c>
      <c r="Z231" s="32">
        <f t="shared" si="87"/>
        <v>42000</v>
      </c>
      <c r="AB231" s="32">
        <f t="shared" si="98"/>
        <v>0</v>
      </c>
      <c r="AC231" s="32">
        <f t="shared" si="91"/>
        <v>0</v>
      </c>
      <c r="AD231" s="32">
        <f t="shared" si="95"/>
        <v>0</v>
      </c>
      <c r="AE231" s="59">
        <f t="shared" si="96"/>
        <v>0</v>
      </c>
      <c r="AF231" s="32">
        <f t="shared" si="101"/>
        <v>0</v>
      </c>
      <c r="AG231" s="40" t="str">
        <f>IF(A231&gt;$D$6,"",SUM($AB$10:AE231)/($Y$10+Y231)*2/A231*12)</f>
        <v/>
      </c>
      <c r="AH231" s="40" t="str">
        <f>IF(A231&gt;$D$6,"",SUM($AF$10:AF231)/($Y$10+Y231)*2/A231*12)</f>
        <v/>
      </c>
      <c r="AI231" s="32">
        <f t="shared" si="102"/>
        <v>0</v>
      </c>
      <c r="AQ231" s="32">
        <f>SUM(AB$10:AB231)</f>
        <v>930419.62444850942</v>
      </c>
      <c r="AR231" s="32">
        <f>SUM(AC$10:AC231)</f>
        <v>-741728.78666842484</v>
      </c>
      <c r="AS231" s="32">
        <f>SUM(AD$10:AD231)</f>
        <v>13860.000000000002</v>
      </c>
      <c r="AT231" s="32">
        <f>SUM(AE$10:AE231)</f>
        <v>136083.75892605004</v>
      </c>
      <c r="AU231" s="32">
        <f>SUM(AF$10:AF231)</f>
        <v>-42000</v>
      </c>
      <c r="AW231" s="32">
        <f t="shared" si="92"/>
        <v>0</v>
      </c>
      <c r="AX231" s="32">
        <f t="shared" si="92"/>
        <v>0</v>
      </c>
      <c r="AY231" s="32">
        <f t="shared" si="92"/>
        <v>0</v>
      </c>
      <c r="AZ231" s="32">
        <f t="shared" si="92"/>
        <v>0</v>
      </c>
      <c r="BA231" s="32">
        <f t="shared" si="92"/>
        <v>42000</v>
      </c>
      <c r="BB231" s="32">
        <f t="shared" si="81"/>
        <v>0</v>
      </c>
      <c r="BC231" s="32"/>
    </row>
    <row r="232" spans="1:55" x14ac:dyDescent="0.25">
      <c r="A232" s="29">
        <v>222</v>
      </c>
      <c r="B232" s="32">
        <f t="shared" si="88"/>
        <v>0</v>
      </c>
      <c r="C232" s="32">
        <f t="shared" si="103"/>
        <v>0</v>
      </c>
      <c r="D232" s="32">
        <f t="shared" si="104"/>
        <v>0</v>
      </c>
      <c r="E232" s="32"/>
      <c r="F232" s="32">
        <f t="shared" si="89"/>
        <v>0</v>
      </c>
      <c r="G232" s="32"/>
      <c r="H232" s="32"/>
      <c r="I232" s="32"/>
      <c r="J232" s="32"/>
      <c r="K232" s="32"/>
      <c r="L232" s="32">
        <f t="shared" si="82"/>
        <v>0</v>
      </c>
      <c r="M232" s="32">
        <f t="shared" si="83"/>
        <v>0</v>
      </c>
      <c r="N232" s="80">
        <v>50952</v>
      </c>
      <c r="O232" s="39">
        <f t="shared" si="84"/>
        <v>0</v>
      </c>
      <c r="P232" s="39">
        <f t="shared" si="80"/>
        <v>0.03</v>
      </c>
      <c r="Q232" s="39">
        <f t="shared" si="90"/>
        <v>0</v>
      </c>
      <c r="R232" s="39">
        <f t="shared" si="93"/>
        <v>0</v>
      </c>
      <c r="S232" s="39">
        <f t="shared" si="99"/>
        <v>0</v>
      </c>
      <c r="T232" s="39">
        <f t="shared" si="97"/>
        <v>0</v>
      </c>
      <c r="U232" s="39">
        <f t="shared" si="100"/>
        <v>0.03</v>
      </c>
      <c r="V232" s="12"/>
      <c r="W232" s="32">
        <f t="shared" si="94"/>
        <v>0</v>
      </c>
      <c r="X232" s="32">
        <f t="shared" si="85"/>
        <v>42000</v>
      </c>
      <c r="Y232" s="32">
        <f t="shared" si="86"/>
        <v>42000</v>
      </c>
      <c r="Z232" s="32">
        <f t="shared" si="87"/>
        <v>42000</v>
      </c>
      <c r="AB232" s="32">
        <f t="shared" si="98"/>
        <v>0</v>
      </c>
      <c r="AC232" s="32">
        <f t="shared" si="91"/>
        <v>0</v>
      </c>
      <c r="AD232" s="32">
        <f t="shared" si="95"/>
        <v>0</v>
      </c>
      <c r="AE232" s="59">
        <f t="shared" si="96"/>
        <v>0</v>
      </c>
      <c r="AF232" s="32">
        <f t="shared" si="101"/>
        <v>0</v>
      </c>
      <c r="AG232" s="40" t="str">
        <f>IF(A232&gt;$D$6,"",SUM($AB$10:AE232)/($Y$10+Y232)*2/A232*12)</f>
        <v/>
      </c>
      <c r="AH232" s="40" t="str">
        <f>IF(A232&gt;$D$6,"",SUM($AF$10:AF232)/($Y$10+Y232)*2/A232*12)</f>
        <v/>
      </c>
      <c r="AI232" s="32">
        <f t="shared" si="102"/>
        <v>0</v>
      </c>
      <c r="AQ232" s="32">
        <f>SUM(AB$10:AB232)</f>
        <v>930419.62444850942</v>
      </c>
      <c r="AR232" s="32">
        <f>SUM(AC$10:AC232)</f>
        <v>-741728.78666842484</v>
      </c>
      <c r="AS232" s="32">
        <f>SUM(AD$10:AD232)</f>
        <v>13860.000000000002</v>
      </c>
      <c r="AT232" s="32">
        <f>SUM(AE$10:AE232)</f>
        <v>136083.75892605004</v>
      </c>
      <c r="AU232" s="32">
        <f>SUM(AF$10:AF232)</f>
        <v>-42000</v>
      </c>
      <c r="AW232" s="32">
        <f t="shared" si="92"/>
        <v>0</v>
      </c>
      <c r="AX232" s="32">
        <f t="shared" si="92"/>
        <v>0</v>
      </c>
      <c r="AY232" s="32">
        <f t="shared" si="92"/>
        <v>0</v>
      </c>
      <c r="AZ232" s="32">
        <f t="shared" si="92"/>
        <v>0</v>
      </c>
      <c r="BA232" s="32">
        <f t="shared" si="92"/>
        <v>42000</v>
      </c>
      <c r="BB232" s="32">
        <f t="shared" si="81"/>
        <v>0</v>
      </c>
      <c r="BC232" s="32"/>
    </row>
    <row r="233" spans="1:55" x14ac:dyDescent="0.25">
      <c r="A233" s="29">
        <v>223</v>
      </c>
      <c r="B233" s="32">
        <f t="shared" si="88"/>
        <v>0</v>
      </c>
      <c r="C233" s="32">
        <f t="shared" si="103"/>
        <v>0</v>
      </c>
      <c r="D233" s="32">
        <f t="shared" si="104"/>
        <v>0</v>
      </c>
      <c r="E233" s="32"/>
      <c r="F233" s="32">
        <f t="shared" si="89"/>
        <v>0</v>
      </c>
      <c r="G233" s="32"/>
      <c r="H233" s="32"/>
      <c r="I233" s="32"/>
      <c r="J233" s="32"/>
      <c r="K233" s="32"/>
      <c r="L233" s="32">
        <f t="shared" si="82"/>
        <v>0</v>
      </c>
      <c r="M233" s="32">
        <f t="shared" si="83"/>
        <v>0</v>
      </c>
      <c r="N233" s="80">
        <v>50983</v>
      </c>
      <c r="O233" s="39">
        <f t="shared" si="84"/>
        <v>0</v>
      </c>
      <c r="P233" s="39">
        <f t="shared" si="80"/>
        <v>0.03</v>
      </c>
      <c r="Q233" s="39">
        <f t="shared" si="90"/>
        <v>0</v>
      </c>
      <c r="R233" s="39">
        <f t="shared" si="93"/>
        <v>0</v>
      </c>
      <c r="S233" s="39">
        <f t="shared" si="99"/>
        <v>0</v>
      </c>
      <c r="T233" s="39">
        <f t="shared" si="97"/>
        <v>0</v>
      </c>
      <c r="U233" s="39">
        <f t="shared" si="100"/>
        <v>0.03</v>
      </c>
      <c r="V233" s="12"/>
      <c r="W233" s="32">
        <f t="shared" si="94"/>
        <v>0</v>
      </c>
      <c r="X233" s="32">
        <f t="shared" si="85"/>
        <v>42000</v>
      </c>
      <c r="Y233" s="32">
        <f t="shared" si="86"/>
        <v>42000</v>
      </c>
      <c r="Z233" s="32">
        <f t="shared" si="87"/>
        <v>42000</v>
      </c>
      <c r="AB233" s="32">
        <f t="shared" si="98"/>
        <v>0</v>
      </c>
      <c r="AC233" s="32">
        <f t="shared" si="91"/>
        <v>0</v>
      </c>
      <c r="AD233" s="32">
        <f t="shared" si="95"/>
        <v>0</v>
      </c>
      <c r="AE233" s="59">
        <f t="shared" si="96"/>
        <v>0</v>
      </c>
      <c r="AF233" s="32">
        <f t="shared" si="101"/>
        <v>0</v>
      </c>
      <c r="AG233" s="40" t="str">
        <f>IF(A233&gt;$D$6,"",SUM($AB$10:AE233)/($Y$10+Y233)*2/A233*12)</f>
        <v/>
      </c>
      <c r="AH233" s="40" t="str">
        <f>IF(A233&gt;$D$6,"",SUM($AF$10:AF233)/($Y$10+Y233)*2/A233*12)</f>
        <v/>
      </c>
      <c r="AI233" s="32">
        <f t="shared" si="102"/>
        <v>0</v>
      </c>
      <c r="AQ233" s="32">
        <f>SUM(AB$10:AB233)</f>
        <v>930419.62444850942</v>
      </c>
      <c r="AR233" s="32">
        <f>SUM(AC$10:AC233)</f>
        <v>-741728.78666842484</v>
      </c>
      <c r="AS233" s="32">
        <f>SUM(AD$10:AD233)</f>
        <v>13860.000000000002</v>
      </c>
      <c r="AT233" s="32">
        <f>SUM(AE$10:AE233)</f>
        <v>136083.75892605004</v>
      </c>
      <c r="AU233" s="32">
        <f>SUM(AF$10:AF233)</f>
        <v>-42000</v>
      </c>
      <c r="AW233" s="32">
        <f t="shared" si="92"/>
        <v>0</v>
      </c>
      <c r="AX233" s="32">
        <f t="shared" si="92"/>
        <v>0</v>
      </c>
      <c r="AY233" s="32">
        <f t="shared" si="92"/>
        <v>0</v>
      </c>
      <c r="AZ233" s="32">
        <f t="shared" si="92"/>
        <v>0</v>
      </c>
      <c r="BA233" s="32">
        <f t="shared" si="92"/>
        <v>42000</v>
      </c>
      <c r="BB233" s="32">
        <f t="shared" si="81"/>
        <v>0</v>
      </c>
      <c r="BC233" s="32"/>
    </row>
    <row r="234" spans="1:55" x14ac:dyDescent="0.25">
      <c r="A234" s="29">
        <v>224</v>
      </c>
      <c r="B234" s="32">
        <f t="shared" si="88"/>
        <v>0</v>
      </c>
      <c r="C234" s="32">
        <f t="shared" si="103"/>
        <v>0</v>
      </c>
      <c r="D234" s="32">
        <f t="shared" si="104"/>
        <v>0</v>
      </c>
      <c r="E234" s="32"/>
      <c r="F234" s="32">
        <f t="shared" si="89"/>
        <v>0</v>
      </c>
      <c r="G234" s="32"/>
      <c r="H234" s="32"/>
      <c r="I234" s="32"/>
      <c r="J234" s="32"/>
      <c r="K234" s="32"/>
      <c r="L234" s="32">
        <f t="shared" si="82"/>
        <v>0</v>
      </c>
      <c r="M234" s="32">
        <f t="shared" si="83"/>
        <v>0</v>
      </c>
      <c r="N234" s="80">
        <v>51014</v>
      </c>
      <c r="O234" s="39">
        <f t="shared" si="84"/>
        <v>0</v>
      </c>
      <c r="P234" s="39">
        <f t="shared" ref="P234:P250" si="105">SUM(Q234:U234)</f>
        <v>0.03</v>
      </c>
      <c r="Q234" s="39">
        <f t="shared" si="90"/>
        <v>0</v>
      </c>
      <c r="R234" s="39">
        <f t="shared" si="93"/>
        <v>0</v>
      </c>
      <c r="S234" s="39">
        <f t="shared" si="99"/>
        <v>0</v>
      </c>
      <c r="T234" s="39">
        <f t="shared" si="97"/>
        <v>0</v>
      </c>
      <c r="U234" s="39">
        <f t="shared" si="100"/>
        <v>0.03</v>
      </c>
      <c r="V234" s="12"/>
      <c r="W234" s="32">
        <f t="shared" si="94"/>
        <v>0</v>
      </c>
      <c r="X234" s="32">
        <f t="shared" si="85"/>
        <v>42000</v>
      </c>
      <c r="Y234" s="32">
        <f t="shared" si="86"/>
        <v>42000</v>
      </c>
      <c r="Z234" s="32">
        <f t="shared" si="87"/>
        <v>42000</v>
      </c>
      <c r="AB234" s="32">
        <f t="shared" si="98"/>
        <v>0</v>
      </c>
      <c r="AC234" s="32">
        <f t="shared" si="91"/>
        <v>0</v>
      </c>
      <c r="AD234" s="32">
        <f t="shared" si="95"/>
        <v>0</v>
      </c>
      <c r="AE234" s="59">
        <f t="shared" si="96"/>
        <v>0</v>
      </c>
      <c r="AF234" s="32">
        <f t="shared" si="101"/>
        <v>0</v>
      </c>
      <c r="AG234" s="40" t="str">
        <f>IF(A234&gt;$D$6,"",SUM($AB$10:AE234)/($Y$10+Y234)*2/A234*12)</f>
        <v/>
      </c>
      <c r="AH234" s="40" t="str">
        <f>IF(A234&gt;$D$6,"",SUM($AF$10:AF234)/($Y$10+Y234)*2/A234*12)</f>
        <v/>
      </c>
      <c r="AI234" s="32">
        <f t="shared" si="102"/>
        <v>0</v>
      </c>
      <c r="AQ234" s="32">
        <f>SUM(AB$10:AB234)</f>
        <v>930419.62444850942</v>
      </c>
      <c r="AR234" s="32">
        <f>SUM(AC$10:AC234)</f>
        <v>-741728.78666842484</v>
      </c>
      <c r="AS234" s="32">
        <f>SUM(AD$10:AD234)</f>
        <v>13860.000000000002</v>
      </c>
      <c r="AT234" s="32">
        <f>SUM(AE$10:AE234)</f>
        <v>136083.75892605004</v>
      </c>
      <c r="AU234" s="32">
        <f>SUM(AF$10:AF234)</f>
        <v>-42000</v>
      </c>
      <c r="AW234" s="32">
        <f t="shared" si="92"/>
        <v>0</v>
      </c>
      <c r="AX234" s="32">
        <f t="shared" si="92"/>
        <v>0</v>
      </c>
      <c r="AY234" s="32">
        <f t="shared" si="92"/>
        <v>0</v>
      </c>
      <c r="AZ234" s="32">
        <f t="shared" si="92"/>
        <v>0</v>
      </c>
      <c r="BA234" s="32">
        <f t="shared" si="92"/>
        <v>42000</v>
      </c>
      <c r="BB234" s="32">
        <f t="shared" ref="BB234:BB250" si="106">MAX(SUM(D234:G234)-AB234-AD234-AE234,0)</f>
        <v>0</v>
      </c>
      <c r="BC234" s="32"/>
    </row>
    <row r="235" spans="1:55" x14ac:dyDescent="0.25">
      <c r="A235" s="29">
        <v>225</v>
      </c>
      <c r="B235" s="32">
        <f t="shared" si="88"/>
        <v>0</v>
      </c>
      <c r="C235" s="32">
        <f t="shared" si="103"/>
        <v>0</v>
      </c>
      <c r="D235" s="32">
        <f t="shared" si="104"/>
        <v>0</v>
      </c>
      <c r="E235" s="32"/>
      <c r="F235" s="32">
        <f t="shared" si="89"/>
        <v>0</v>
      </c>
      <c r="G235" s="32"/>
      <c r="H235" s="32"/>
      <c r="I235" s="32"/>
      <c r="J235" s="32"/>
      <c r="K235" s="32"/>
      <c r="L235" s="32">
        <f t="shared" si="82"/>
        <v>0</v>
      </c>
      <c r="M235" s="32">
        <f t="shared" si="83"/>
        <v>0</v>
      </c>
      <c r="N235" s="80">
        <v>51044</v>
      </c>
      <c r="O235" s="39">
        <f t="shared" si="84"/>
        <v>0</v>
      </c>
      <c r="P235" s="39">
        <f t="shared" si="105"/>
        <v>0.03</v>
      </c>
      <c r="Q235" s="39">
        <f t="shared" si="90"/>
        <v>0</v>
      </c>
      <c r="R235" s="39">
        <f t="shared" si="93"/>
        <v>0</v>
      </c>
      <c r="S235" s="39">
        <f t="shared" si="99"/>
        <v>0</v>
      </c>
      <c r="T235" s="39">
        <f t="shared" si="97"/>
        <v>0</v>
      </c>
      <c r="U235" s="39">
        <f t="shared" si="100"/>
        <v>0.03</v>
      </c>
      <c r="V235" s="12"/>
      <c r="W235" s="32">
        <f t="shared" si="94"/>
        <v>0</v>
      </c>
      <c r="X235" s="32">
        <f t="shared" si="85"/>
        <v>42000</v>
      </c>
      <c r="Y235" s="32">
        <f t="shared" si="86"/>
        <v>42000</v>
      </c>
      <c r="Z235" s="32">
        <f t="shared" si="87"/>
        <v>42000</v>
      </c>
      <c r="AB235" s="32">
        <f t="shared" si="98"/>
        <v>0</v>
      </c>
      <c r="AC235" s="32">
        <f t="shared" si="91"/>
        <v>0</v>
      </c>
      <c r="AD235" s="32">
        <f t="shared" si="95"/>
        <v>0</v>
      </c>
      <c r="AE235" s="59">
        <f t="shared" si="96"/>
        <v>0</v>
      </c>
      <c r="AF235" s="32">
        <f t="shared" si="101"/>
        <v>0</v>
      </c>
      <c r="AG235" s="40" t="str">
        <f>IF(A235&gt;$D$6,"",SUM($AB$10:AE235)/($Y$10+Y235)*2/A235*12)</f>
        <v/>
      </c>
      <c r="AH235" s="40" t="str">
        <f>IF(A235&gt;$D$6,"",SUM($AF$10:AF235)/($Y$10+Y235)*2/A235*12)</f>
        <v/>
      </c>
      <c r="AI235" s="32">
        <f t="shared" si="102"/>
        <v>0</v>
      </c>
      <c r="AQ235" s="32">
        <f>SUM(AB$10:AB235)</f>
        <v>930419.62444850942</v>
      </c>
      <c r="AR235" s="32">
        <f>SUM(AC$10:AC235)</f>
        <v>-741728.78666842484</v>
      </c>
      <c r="AS235" s="32">
        <f>SUM(AD$10:AD235)</f>
        <v>13860.000000000002</v>
      </c>
      <c r="AT235" s="32">
        <f>SUM(AE$10:AE235)</f>
        <v>136083.75892605004</v>
      </c>
      <c r="AU235" s="32">
        <f>SUM(AF$10:AF235)</f>
        <v>-42000</v>
      </c>
      <c r="AW235" s="32">
        <f t="shared" si="92"/>
        <v>0</v>
      </c>
      <c r="AX235" s="32">
        <f t="shared" si="92"/>
        <v>0</v>
      </c>
      <c r="AY235" s="32">
        <f t="shared" si="92"/>
        <v>0</v>
      </c>
      <c r="AZ235" s="32">
        <f t="shared" si="92"/>
        <v>0</v>
      </c>
      <c r="BA235" s="32">
        <f t="shared" si="92"/>
        <v>42000</v>
      </c>
      <c r="BB235" s="32">
        <f t="shared" si="106"/>
        <v>0</v>
      </c>
      <c r="BC235" s="32"/>
    </row>
    <row r="236" spans="1:55" x14ac:dyDescent="0.25">
      <c r="A236" s="29">
        <v>226</v>
      </c>
      <c r="B236" s="32">
        <f t="shared" si="88"/>
        <v>0</v>
      </c>
      <c r="C236" s="32">
        <f t="shared" si="103"/>
        <v>0</v>
      </c>
      <c r="D236" s="32">
        <f t="shared" si="104"/>
        <v>0</v>
      </c>
      <c r="E236" s="32"/>
      <c r="F236" s="32">
        <f t="shared" si="89"/>
        <v>0</v>
      </c>
      <c r="G236" s="32"/>
      <c r="H236" s="32"/>
      <c r="I236" s="32"/>
      <c r="J236" s="32"/>
      <c r="K236" s="32"/>
      <c r="L236" s="32">
        <f t="shared" si="82"/>
        <v>0</v>
      </c>
      <c r="M236" s="32">
        <f t="shared" si="83"/>
        <v>0</v>
      </c>
      <c r="N236" s="80">
        <v>51075</v>
      </c>
      <c r="O236" s="39">
        <f t="shared" si="84"/>
        <v>0</v>
      </c>
      <c r="P236" s="39">
        <f t="shared" si="105"/>
        <v>0.03</v>
      </c>
      <c r="Q236" s="39">
        <f t="shared" si="90"/>
        <v>0</v>
      </c>
      <c r="R236" s="39">
        <f t="shared" si="93"/>
        <v>0</v>
      </c>
      <c r="S236" s="39">
        <f t="shared" si="99"/>
        <v>0</v>
      </c>
      <c r="T236" s="39">
        <f t="shared" si="97"/>
        <v>0</v>
      </c>
      <c r="U236" s="39">
        <f t="shared" si="100"/>
        <v>0.03</v>
      </c>
      <c r="V236" s="12"/>
      <c r="W236" s="32">
        <f t="shared" si="94"/>
        <v>0</v>
      </c>
      <c r="X236" s="32">
        <f t="shared" si="85"/>
        <v>42000</v>
      </c>
      <c r="Y236" s="32">
        <f t="shared" si="86"/>
        <v>42000</v>
      </c>
      <c r="Z236" s="32">
        <f t="shared" si="87"/>
        <v>42000</v>
      </c>
      <c r="AB236" s="32">
        <f t="shared" si="98"/>
        <v>0</v>
      </c>
      <c r="AC236" s="32">
        <f t="shared" si="91"/>
        <v>0</v>
      </c>
      <c r="AD236" s="32">
        <f t="shared" si="95"/>
        <v>0</v>
      </c>
      <c r="AE236" s="59">
        <f t="shared" si="96"/>
        <v>0</v>
      </c>
      <c r="AF236" s="32">
        <f t="shared" si="101"/>
        <v>0</v>
      </c>
      <c r="AG236" s="40" t="str">
        <f>IF(A236&gt;$D$6,"",SUM($AB$10:AE236)/($Y$10+Y236)*2/A236*12)</f>
        <v/>
      </c>
      <c r="AH236" s="40" t="str">
        <f>IF(A236&gt;$D$6,"",SUM($AF$10:AF236)/($Y$10+Y236)*2/A236*12)</f>
        <v/>
      </c>
      <c r="AI236" s="32">
        <f t="shared" si="102"/>
        <v>0</v>
      </c>
      <c r="AQ236" s="32">
        <f>SUM(AB$10:AB236)</f>
        <v>930419.62444850942</v>
      </c>
      <c r="AR236" s="32">
        <f>SUM(AC$10:AC236)</f>
        <v>-741728.78666842484</v>
      </c>
      <c r="AS236" s="32">
        <f>SUM(AD$10:AD236)</f>
        <v>13860.000000000002</v>
      </c>
      <c r="AT236" s="32">
        <f>SUM(AE$10:AE236)</f>
        <v>136083.75892605004</v>
      </c>
      <c r="AU236" s="32">
        <f>SUM(AF$10:AF236)</f>
        <v>-42000</v>
      </c>
      <c r="AW236" s="32">
        <f t="shared" si="92"/>
        <v>0</v>
      </c>
      <c r="AX236" s="32">
        <f t="shared" si="92"/>
        <v>0</v>
      </c>
      <c r="AY236" s="32">
        <f t="shared" si="92"/>
        <v>0</v>
      </c>
      <c r="AZ236" s="32">
        <f t="shared" si="92"/>
        <v>0</v>
      </c>
      <c r="BA236" s="32">
        <f t="shared" si="92"/>
        <v>42000</v>
      </c>
      <c r="BB236" s="32">
        <f t="shared" si="106"/>
        <v>0</v>
      </c>
      <c r="BC236" s="32"/>
    </row>
    <row r="237" spans="1:55" x14ac:dyDescent="0.25">
      <c r="A237" s="29">
        <v>227</v>
      </c>
      <c r="B237" s="32">
        <f t="shared" si="88"/>
        <v>0</v>
      </c>
      <c r="C237" s="32">
        <f t="shared" si="103"/>
        <v>0</v>
      </c>
      <c r="D237" s="32">
        <f t="shared" si="104"/>
        <v>0</v>
      </c>
      <c r="E237" s="32"/>
      <c r="F237" s="32">
        <f t="shared" si="89"/>
        <v>0</v>
      </c>
      <c r="G237" s="32"/>
      <c r="H237" s="32"/>
      <c r="I237" s="32"/>
      <c r="J237" s="32"/>
      <c r="K237" s="32"/>
      <c r="L237" s="32">
        <f t="shared" si="82"/>
        <v>0</v>
      </c>
      <c r="M237" s="32">
        <f t="shared" si="83"/>
        <v>0</v>
      </c>
      <c r="N237" s="80">
        <v>51105</v>
      </c>
      <c r="O237" s="39">
        <f t="shared" si="84"/>
        <v>0</v>
      </c>
      <c r="P237" s="39">
        <f t="shared" si="105"/>
        <v>0.03</v>
      </c>
      <c r="Q237" s="39">
        <f t="shared" si="90"/>
        <v>0</v>
      </c>
      <c r="R237" s="39">
        <f t="shared" si="93"/>
        <v>0</v>
      </c>
      <c r="S237" s="39">
        <f t="shared" si="99"/>
        <v>0</v>
      </c>
      <c r="T237" s="39">
        <f t="shared" si="97"/>
        <v>0</v>
      </c>
      <c r="U237" s="39">
        <f t="shared" si="100"/>
        <v>0.03</v>
      </c>
      <c r="V237" s="12"/>
      <c r="W237" s="32">
        <f t="shared" si="94"/>
        <v>0</v>
      </c>
      <c r="X237" s="32">
        <f t="shared" si="85"/>
        <v>42000</v>
      </c>
      <c r="Y237" s="32">
        <f t="shared" si="86"/>
        <v>42000</v>
      </c>
      <c r="Z237" s="32">
        <f t="shared" si="87"/>
        <v>42000</v>
      </c>
      <c r="AB237" s="32">
        <f t="shared" si="98"/>
        <v>0</v>
      </c>
      <c r="AC237" s="32">
        <f t="shared" si="91"/>
        <v>0</v>
      </c>
      <c r="AD237" s="32">
        <f t="shared" si="95"/>
        <v>0</v>
      </c>
      <c r="AE237" s="59">
        <f t="shared" si="96"/>
        <v>0</v>
      </c>
      <c r="AF237" s="32">
        <f t="shared" si="101"/>
        <v>0</v>
      </c>
      <c r="AG237" s="40" t="str">
        <f>IF(A237&gt;$D$6,"",SUM($AB$10:AE237)/($Y$10+Y237)*2/A237*12)</f>
        <v/>
      </c>
      <c r="AH237" s="40" t="str">
        <f>IF(A237&gt;$D$6,"",SUM($AF$10:AF237)/($Y$10+Y237)*2/A237*12)</f>
        <v/>
      </c>
      <c r="AI237" s="32">
        <f t="shared" si="102"/>
        <v>0</v>
      </c>
      <c r="AQ237" s="32">
        <f>SUM(AB$10:AB237)</f>
        <v>930419.62444850942</v>
      </c>
      <c r="AR237" s="32">
        <f>SUM(AC$10:AC237)</f>
        <v>-741728.78666842484</v>
      </c>
      <c r="AS237" s="32">
        <f>SUM(AD$10:AD237)</f>
        <v>13860.000000000002</v>
      </c>
      <c r="AT237" s="32">
        <f>SUM(AE$10:AE237)</f>
        <v>136083.75892605004</v>
      </c>
      <c r="AU237" s="32">
        <f>SUM(AF$10:AF237)</f>
        <v>-42000</v>
      </c>
      <c r="AW237" s="32">
        <f t="shared" si="92"/>
        <v>0</v>
      </c>
      <c r="AX237" s="32">
        <f t="shared" si="92"/>
        <v>0</v>
      </c>
      <c r="AY237" s="32">
        <f t="shared" si="92"/>
        <v>0</v>
      </c>
      <c r="AZ237" s="32">
        <f t="shared" si="92"/>
        <v>0</v>
      </c>
      <c r="BA237" s="32">
        <f t="shared" si="92"/>
        <v>42000</v>
      </c>
      <c r="BB237" s="32">
        <f t="shared" si="106"/>
        <v>0</v>
      </c>
      <c r="BC237" s="32"/>
    </row>
    <row r="238" spans="1:55" x14ac:dyDescent="0.25">
      <c r="A238" s="29">
        <v>228</v>
      </c>
      <c r="B238" s="32">
        <f t="shared" si="88"/>
        <v>0</v>
      </c>
      <c r="C238" s="32">
        <f t="shared" si="103"/>
        <v>0</v>
      </c>
      <c r="D238" s="32">
        <f t="shared" si="104"/>
        <v>0</v>
      </c>
      <c r="E238" s="32"/>
      <c r="F238" s="32">
        <f t="shared" si="89"/>
        <v>0</v>
      </c>
      <c r="G238" s="67">
        <f>IF(B238&gt;0,B238*$J$1,0)</f>
        <v>0</v>
      </c>
      <c r="H238" s="32"/>
      <c r="I238" s="32"/>
      <c r="J238" s="32"/>
      <c r="K238" s="32"/>
      <c r="L238" s="32">
        <f t="shared" si="82"/>
        <v>0</v>
      </c>
      <c r="M238" s="32">
        <f t="shared" si="83"/>
        <v>0</v>
      </c>
      <c r="N238" s="80">
        <v>51136</v>
      </c>
      <c r="O238" s="39">
        <f t="shared" si="84"/>
        <v>0</v>
      </c>
      <c r="P238" s="39">
        <f t="shared" si="105"/>
        <v>0.03</v>
      </c>
      <c r="Q238" s="39">
        <f t="shared" si="90"/>
        <v>0</v>
      </c>
      <c r="R238" s="39">
        <f t="shared" si="93"/>
        <v>0</v>
      </c>
      <c r="S238" s="39">
        <f t="shared" si="99"/>
        <v>0</v>
      </c>
      <c r="T238" s="39">
        <f t="shared" si="97"/>
        <v>0</v>
      </c>
      <c r="U238" s="39">
        <f t="shared" si="100"/>
        <v>0.03</v>
      </c>
      <c r="V238" s="12"/>
      <c r="W238" s="32">
        <f t="shared" si="94"/>
        <v>0</v>
      </c>
      <c r="X238" s="32">
        <f t="shared" si="85"/>
        <v>42000</v>
      </c>
      <c r="Y238" s="32">
        <f t="shared" si="86"/>
        <v>42000</v>
      </c>
      <c r="Z238" s="32">
        <f t="shared" si="87"/>
        <v>42000</v>
      </c>
      <c r="AB238" s="32">
        <f t="shared" si="98"/>
        <v>0</v>
      </c>
      <c r="AC238" s="32">
        <f t="shared" si="91"/>
        <v>0</v>
      </c>
      <c r="AD238" s="32">
        <f t="shared" si="95"/>
        <v>0</v>
      </c>
      <c r="AE238" s="59">
        <f t="shared" si="96"/>
        <v>0</v>
      </c>
      <c r="AF238" s="32">
        <f t="shared" si="101"/>
        <v>0</v>
      </c>
      <c r="AG238" s="40" t="str">
        <f>IF(A238&gt;$D$6,"",SUM($AB$10:AE238)/($Y$10+Y238)*2/A238*12)</f>
        <v/>
      </c>
      <c r="AH238" s="40" t="str">
        <f>IF(A238&gt;$D$6,"",SUM($AF$10:AF238)/($Y$10+Y238)*2/A238*12)</f>
        <v/>
      </c>
      <c r="AI238" s="32">
        <f t="shared" si="102"/>
        <v>0</v>
      </c>
      <c r="AQ238" s="32">
        <f>SUM(AB$10:AB238)</f>
        <v>930419.62444850942</v>
      </c>
      <c r="AR238" s="32">
        <f>SUM(AC$10:AC238)</f>
        <v>-741728.78666842484</v>
      </c>
      <c r="AS238" s="32">
        <f>SUM(AD$10:AD238)</f>
        <v>13860.000000000002</v>
      </c>
      <c r="AT238" s="32">
        <f>SUM(AE$10:AE238)</f>
        <v>136083.75892605004</v>
      </c>
      <c r="AU238" s="32">
        <f>SUM(AF$10:AF238)</f>
        <v>-42000</v>
      </c>
      <c r="AW238" s="32">
        <f t="shared" si="92"/>
        <v>0</v>
      </c>
      <c r="AX238" s="32">
        <f t="shared" si="92"/>
        <v>0</v>
      </c>
      <c r="AY238" s="32">
        <f t="shared" si="92"/>
        <v>0</v>
      </c>
      <c r="AZ238" s="32">
        <f t="shared" si="92"/>
        <v>0</v>
      </c>
      <c r="BA238" s="32">
        <f t="shared" si="92"/>
        <v>42000</v>
      </c>
      <c r="BB238" s="32">
        <f t="shared" si="106"/>
        <v>0</v>
      </c>
      <c r="BC238" s="32"/>
    </row>
    <row r="239" spans="1:55" x14ac:dyDescent="0.25">
      <c r="A239" s="29">
        <v>229</v>
      </c>
      <c r="B239" s="32">
        <f t="shared" si="88"/>
        <v>0</v>
      </c>
      <c r="C239" s="32">
        <f t="shared" si="103"/>
        <v>0</v>
      </c>
      <c r="D239" s="32">
        <f t="shared" si="104"/>
        <v>0</v>
      </c>
      <c r="E239" s="32"/>
      <c r="F239" s="32">
        <f t="shared" si="89"/>
        <v>0</v>
      </c>
      <c r="G239" s="32"/>
      <c r="H239" s="32"/>
      <c r="I239" s="32"/>
      <c r="J239" s="32"/>
      <c r="K239" s="32"/>
      <c r="L239" s="32">
        <f t="shared" si="82"/>
        <v>0</v>
      </c>
      <c r="M239" s="32">
        <f t="shared" si="83"/>
        <v>0</v>
      </c>
      <c r="N239" s="80">
        <v>51167</v>
      </c>
      <c r="O239" s="39">
        <f t="shared" si="84"/>
        <v>0</v>
      </c>
      <c r="P239" s="39">
        <f t="shared" si="105"/>
        <v>0.03</v>
      </c>
      <c r="Q239" s="39">
        <f t="shared" si="90"/>
        <v>0</v>
      </c>
      <c r="R239" s="39">
        <f t="shared" si="93"/>
        <v>0</v>
      </c>
      <c r="S239" s="39">
        <f t="shared" si="99"/>
        <v>0</v>
      </c>
      <c r="T239" s="39">
        <f t="shared" si="97"/>
        <v>0</v>
      </c>
      <c r="U239" s="39">
        <f t="shared" si="100"/>
        <v>0.03</v>
      </c>
      <c r="V239" s="12"/>
      <c r="W239" s="32">
        <f t="shared" si="94"/>
        <v>0</v>
      </c>
      <c r="X239" s="32">
        <f t="shared" si="85"/>
        <v>42000</v>
      </c>
      <c r="Y239" s="32">
        <f t="shared" si="86"/>
        <v>42000</v>
      </c>
      <c r="Z239" s="32">
        <f t="shared" si="87"/>
        <v>42000</v>
      </c>
      <c r="AB239" s="32">
        <f t="shared" si="98"/>
        <v>0</v>
      </c>
      <c r="AC239" s="32">
        <f t="shared" si="91"/>
        <v>0</v>
      </c>
      <c r="AD239" s="32">
        <f t="shared" si="95"/>
        <v>0</v>
      </c>
      <c r="AE239" s="59">
        <f t="shared" si="96"/>
        <v>0</v>
      </c>
      <c r="AF239" s="32">
        <f t="shared" si="101"/>
        <v>0</v>
      </c>
      <c r="AG239" s="40" t="str">
        <f>IF(A239&gt;$D$6,"",SUM($AB$10:AE239)/($Y$10+Y239)*2/A239*12)</f>
        <v/>
      </c>
      <c r="AH239" s="40" t="str">
        <f>IF(A239&gt;$D$6,"",SUM($AF$10:AF239)/($Y$10+Y239)*2/A239*12)</f>
        <v/>
      </c>
      <c r="AI239" s="32">
        <f t="shared" si="102"/>
        <v>0</v>
      </c>
      <c r="AQ239" s="32">
        <f>SUM(AB$10:AB239)</f>
        <v>930419.62444850942</v>
      </c>
      <c r="AR239" s="32">
        <f>SUM(AC$10:AC239)</f>
        <v>-741728.78666842484</v>
      </c>
      <c r="AS239" s="32">
        <f>SUM(AD$10:AD239)</f>
        <v>13860.000000000002</v>
      </c>
      <c r="AT239" s="32">
        <f>SUM(AE$10:AE239)</f>
        <v>136083.75892605004</v>
      </c>
      <c r="AU239" s="32">
        <f>SUM(AF$10:AF239)</f>
        <v>-42000</v>
      </c>
      <c r="AW239" s="32">
        <f t="shared" si="92"/>
        <v>0</v>
      </c>
      <c r="AX239" s="32">
        <f t="shared" si="92"/>
        <v>0</v>
      </c>
      <c r="AY239" s="32">
        <f t="shared" si="92"/>
        <v>0</v>
      </c>
      <c r="AZ239" s="32">
        <f t="shared" si="92"/>
        <v>0</v>
      </c>
      <c r="BA239" s="32">
        <f t="shared" si="92"/>
        <v>42000</v>
      </c>
      <c r="BB239" s="32">
        <f t="shared" si="106"/>
        <v>0</v>
      </c>
      <c r="BC239" s="32"/>
    </row>
    <row r="240" spans="1:55" x14ac:dyDescent="0.25">
      <c r="A240" s="29">
        <v>230</v>
      </c>
      <c r="B240" s="32">
        <f t="shared" si="88"/>
        <v>0</v>
      </c>
      <c r="C240" s="32">
        <f t="shared" si="103"/>
        <v>0</v>
      </c>
      <c r="D240" s="32">
        <f t="shared" si="104"/>
        <v>0</v>
      </c>
      <c r="E240" s="32"/>
      <c r="F240" s="32">
        <f t="shared" si="89"/>
        <v>0</v>
      </c>
      <c r="G240" s="32"/>
      <c r="H240" s="32"/>
      <c r="I240" s="32"/>
      <c r="J240" s="32"/>
      <c r="K240" s="32"/>
      <c r="L240" s="32">
        <f t="shared" si="82"/>
        <v>0</v>
      </c>
      <c r="M240" s="32">
        <f t="shared" si="83"/>
        <v>0</v>
      </c>
      <c r="N240" s="80">
        <v>51196</v>
      </c>
      <c r="O240" s="39">
        <f t="shared" si="84"/>
        <v>0</v>
      </c>
      <c r="P240" s="39">
        <f t="shared" si="105"/>
        <v>0.03</v>
      </c>
      <c r="Q240" s="39">
        <f t="shared" si="90"/>
        <v>0</v>
      </c>
      <c r="R240" s="39">
        <f t="shared" si="93"/>
        <v>0</v>
      </c>
      <c r="S240" s="39">
        <f t="shared" si="99"/>
        <v>0</v>
      </c>
      <c r="T240" s="39">
        <f t="shared" si="97"/>
        <v>0</v>
      </c>
      <c r="U240" s="39">
        <f t="shared" si="100"/>
        <v>0.03</v>
      </c>
      <c r="V240" s="12"/>
      <c r="W240" s="32">
        <f t="shared" si="94"/>
        <v>0</v>
      </c>
      <c r="X240" s="32">
        <f t="shared" si="85"/>
        <v>42000</v>
      </c>
      <c r="Y240" s="32">
        <f t="shared" si="86"/>
        <v>42000</v>
      </c>
      <c r="Z240" s="32">
        <f t="shared" si="87"/>
        <v>42000</v>
      </c>
      <c r="AB240" s="32">
        <f t="shared" si="98"/>
        <v>0</v>
      </c>
      <c r="AC240" s="32">
        <f t="shared" si="91"/>
        <v>0</v>
      </c>
      <c r="AD240" s="32">
        <f t="shared" si="95"/>
        <v>0</v>
      </c>
      <c r="AE240" s="59">
        <f t="shared" si="96"/>
        <v>0</v>
      </c>
      <c r="AF240" s="32">
        <f t="shared" si="101"/>
        <v>0</v>
      </c>
      <c r="AG240" s="40" t="str">
        <f>IF(A240&gt;$D$6,"",SUM($AB$10:AE240)/($Y$10+Y240)*2/A240*12)</f>
        <v/>
      </c>
      <c r="AH240" s="40" t="str">
        <f>IF(A240&gt;$D$6,"",SUM($AF$10:AF240)/($Y$10+Y240)*2/A240*12)</f>
        <v/>
      </c>
      <c r="AI240" s="32">
        <f t="shared" si="102"/>
        <v>0</v>
      </c>
      <c r="AQ240" s="32">
        <f>SUM(AB$10:AB240)</f>
        <v>930419.62444850942</v>
      </c>
      <c r="AR240" s="32">
        <f>SUM(AC$10:AC240)</f>
        <v>-741728.78666842484</v>
      </c>
      <c r="AS240" s="32">
        <f>SUM(AD$10:AD240)</f>
        <v>13860.000000000002</v>
      </c>
      <c r="AT240" s="32">
        <f>SUM(AE$10:AE240)</f>
        <v>136083.75892605004</v>
      </c>
      <c r="AU240" s="32">
        <f>SUM(AF$10:AF240)</f>
        <v>-42000</v>
      </c>
      <c r="AW240" s="32">
        <f t="shared" si="92"/>
        <v>0</v>
      </c>
      <c r="AX240" s="32">
        <f t="shared" si="92"/>
        <v>0</v>
      </c>
      <c r="AY240" s="32">
        <f t="shared" si="92"/>
        <v>0</v>
      </c>
      <c r="AZ240" s="32">
        <f t="shared" si="92"/>
        <v>0</v>
      </c>
      <c r="BA240" s="32">
        <f t="shared" si="92"/>
        <v>42000</v>
      </c>
      <c r="BB240" s="32">
        <f t="shared" si="106"/>
        <v>0</v>
      </c>
      <c r="BC240" s="32"/>
    </row>
    <row r="241" spans="1:55" x14ac:dyDescent="0.25">
      <c r="A241" s="29">
        <v>231</v>
      </c>
      <c r="B241" s="32">
        <f t="shared" si="88"/>
        <v>0</v>
      </c>
      <c r="C241" s="32">
        <f t="shared" si="103"/>
        <v>0</v>
      </c>
      <c r="D241" s="32">
        <f t="shared" si="104"/>
        <v>0</v>
      </c>
      <c r="E241" s="32"/>
      <c r="F241" s="32">
        <f t="shared" si="89"/>
        <v>0</v>
      </c>
      <c r="G241" s="32"/>
      <c r="H241" s="32"/>
      <c r="I241" s="32"/>
      <c r="J241" s="32"/>
      <c r="K241" s="32"/>
      <c r="L241" s="32">
        <f t="shared" si="82"/>
        <v>0</v>
      </c>
      <c r="M241" s="32">
        <f t="shared" si="83"/>
        <v>0</v>
      </c>
      <c r="N241" s="80">
        <v>51227</v>
      </c>
      <c r="O241" s="39">
        <f t="shared" si="84"/>
        <v>0</v>
      </c>
      <c r="P241" s="39">
        <f t="shared" si="105"/>
        <v>0.03</v>
      </c>
      <c r="Q241" s="39">
        <f t="shared" si="90"/>
        <v>0</v>
      </c>
      <c r="R241" s="39">
        <f t="shared" si="93"/>
        <v>0</v>
      </c>
      <c r="S241" s="39">
        <f t="shared" si="99"/>
        <v>0</v>
      </c>
      <c r="T241" s="39">
        <f t="shared" si="97"/>
        <v>0</v>
      </c>
      <c r="U241" s="39">
        <f t="shared" si="100"/>
        <v>0.03</v>
      </c>
      <c r="V241" s="12"/>
      <c r="W241" s="32">
        <f t="shared" si="94"/>
        <v>0</v>
      </c>
      <c r="X241" s="32">
        <f t="shared" si="85"/>
        <v>42000</v>
      </c>
      <c r="Y241" s="32">
        <f t="shared" si="86"/>
        <v>42000</v>
      </c>
      <c r="Z241" s="32">
        <f t="shared" si="87"/>
        <v>42000</v>
      </c>
      <c r="AB241" s="32">
        <f t="shared" si="98"/>
        <v>0</v>
      </c>
      <c r="AC241" s="32">
        <f t="shared" si="91"/>
        <v>0</v>
      </c>
      <c r="AD241" s="32">
        <f t="shared" si="95"/>
        <v>0</v>
      </c>
      <c r="AE241" s="59">
        <f t="shared" si="96"/>
        <v>0</v>
      </c>
      <c r="AF241" s="32">
        <f t="shared" si="101"/>
        <v>0</v>
      </c>
      <c r="AG241" s="40" t="str">
        <f>IF(A241&gt;$D$6,"",SUM($AB$10:AE241)/($Y$10+Y241)*2/A241*12)</f>
        <v/>
      </c>
      <c r="AH241" s="40" t="str">
        <f>IF(A241&gt;$D$6,"",SUM($AF$10:AF241)/($Y$10+Y241)*2/A241*12)</f>
        <v/>
      </c>
      <c r="AI241" s="32">
        <f t="shared" si="102"/>
        <v>0</v>
      </c>
      <c r="AQ241" s="32">
        <f>SUM(AB$10:AB241)</f>
        <v>930419.62444850942</v>
      </c>
      <c r="AR241" s="32">
        <f>SUM(AC$10:AC241)</f>
        <v>-741728.78666842484</v>
      </c>
      <c r="AS241" s="32">
        <f>SUM(AD$10:AD241)</f>
        <v>13860.000000000002</v>
      </c>
      <c r="AT241" s="32">
        <f>SUM(AE$10:AE241)</f>
        <v>136083.75892605004</v>
      </c>
      <c r="AU241" s="32">
        <f>SUM(AF$10:AF241)</f>
        <v>-42000</v>
      </c>
      <c r="AW241" s="32">
        <f t="shared" si="92"/>
        <v>0</v>
      </c>
      <c r="AX241" s="32">
        <f t="shared" si="92"/>
        <v>0</v>
      </c>
      <c r="AY241" s="32">
        <f t="shared" si="92"/>
        <v>0</v>
      </c>
      <c r="AZ241" s="32">
        <f t="shared" si="92"/>
        <v>0</v>
      </c>
      <c r="BA241" s="32">
        <f t="shared" si="92"/>
        <v>42000</v>
      </c>
      <c r="BB241" s="32">
        <f t="shared" si="106"/>
        <v>0</v>
      </c>
      <c r="BC241" s="32"/>
    </row>
    <row r="242" spans="1:55" x14ac:dyDescent="0.25">
      <c r="A242" s="29">
        <v>232</v>
      </c>
      <c r="B242" s="32">
        <f t="shared" si="88"/>
        <v>0</v>
      </c>
      <c r="C242" s="32">
        <f t="shared" si="103"/>
        <v>0</v>
      </c>
      <c r="D242" s="32">
        <f t="shared" si="104"/>
        <v>0</v>
      </c>
      <c r="E242" s="32"/>
      <c r="F242" s="32">
        <f t="shared" si="89"/>
        <v>0</v>
      </c>
      <c r="G242" s="32"/>
      <c r="H242" s="32"/>
      <c r="I242" s="32"/>
      <c r="J242" s="32"/>
      <c r="K242" s="32"/>
      <c r="L242" s="32">
        <f t="shared" si="82"/>
        <v>0</v>
      </c>
      <c r="M242" s="32">
        <f t="shared" si="83"/>
        <v>0</v>
      </c>
      <c r="N242" s="80">
        <v>51257</v>
      </c>
      <c r="O242" s="39">
        <f t="shared" si="84"/>
        <v>0</v>
      </c>
      <c r="P242" s="39">
        <f t="shared" si="105"/>
        <v>0.03</v>
      </c>
      <c r="Q242" s="39">
        <f t="shared" si="90"/>
        <v>0</v>
      </c>
      <c r="R242" s="39">
        <f t="shared" si="93"/>
        <v>0</v>
      </c>
      <c r="S242" s="39">
        <f t="shared" si="99"/>
        <v>0</v>
      </c>
      <c r="T242" s="39">
        <f t="shared" si="97"/>
        <v>0</v>
      </c>
      <c r="U242" s="39">
        <f t="shared" si="100"/>
        <v>0.03</v>
      </c>
      <c r="V242" s="12"/>
      <c r="W242" s="32">
        <f t="shared" si="94"/>
        <v>0</v>
      </c>
      <c r="X242" s="32">
        <f t="shared" si="85"/>
        <v>42000</v>
      </c>
      <c r="Y242" s="32">
        <f t="shared" si="86"/>
        <v>42000</v>
      </c>
      <c r="Z242" s="32">
        <f t="shared" si="87"/>
        <v>42000</v>
      </c>
      <c r="AB242" s="32">
        <f t="shared" si="98"/>
        <v>0</v>
      </c>
      <c r="AC242" s="32">
        <f t="shared" si="91"/>
        <v>0</v>
      </c>
      <c r="AD242" s="32">
        <f t="shared" si="95"/>
        <v>0</v>
      </c>
      <c r="AE242" s="59">
        <f t="shared" si="96"/>
        <v>0</v>
      </c>
      <c r="AF242" s="32">
        <f t="shared" si="101"/>
        <v>0</v>
      </c>
      <c r="AG242" s="40" t="str">
        <f>IF(A242&gt;$D$6,"",SUM($AB$10:AE242)/($Y$10+Y242)*2/A242*12)</f>
        <v/>
      </c>
      <c r="AH242" s="40" t="str">
        <f>IF(A242&gt;$D$6,"",SUM($AF$10:AF242)/($Y$10+Y242)*2/A242*12)</f>
        <v/>
      </c>
      <c r="AI242" s="32">
        <f t="shared" si="102"/>
        <v>0</v>
      </c>
      <c r="AQ242" s="32">
        <f>SUM(AB$10:AB242)</f>
        <v>930419.62444850942</v>
      </c>
      <c r="AR242" s="32">
        <f>SUM(AC$10:AC242)</f>
        <v>-741728.78666842484</v>
      </c>
      <c r="AS242" s="32">
        <f>SUM(AD$10:AD242)</f>
        <v>13860.000000000002</v>
      </c>
      <c r="AT242" s="32">
        <f>SUM(AE$10:AE242)</f>
        <v>136083.75892605004</v>
      </c>
      <c r="AU242" s="32">
        <f>SUM(AF$10:AF242)</f>
        <v>-42000</v>
      </c>
      <c r="AW242" s="32">
        <f t="shared" si="92"/>
        <v>0</v>
      </c>
      <c r="AX242" s="32">
        <f t="shared" si="92"/>
        <v>0</v>
      </c>
      <c r="AY242" s="32">
        <f t="shared" si="92"/>
        <v>0</v>
      </c>
      <c r="AZ242" s="32">
        <f t="shared" si="92"/>
        <v>0</v>
      </c>
      <c r="BA242" s="32">
        <f t="shared" si="92"/>
        <v>42000</v>
      </c>
      <c r="BB242" s="32">
        <f t="shared" si="106"/>
        <v>0</v>
      </c>
      <c r="BC242" s="32"/>
    </row>
    <row r="243" spans="1:55" x14ac:dyDescent="0.25">
      <c r="A243" s="29">
        <v>233</v>
      </c>
      <c r="B243" s="32">
        <f t="shared" si="88"/>
        <v>0</v>
      </c>
      <c r="C243" s="32">
        <f t="shared" si="103"/>
        <v>0</v>
      </c>
      <c r="D243" s="32">
        <f t="shared" si="104"/>
        <v>0</v>
      </c>
      <c r="E243" s="32"/>
      <c r="F243" s="32">
        <f t="shared" si="89"/>
        <v>0</v>
      </c>
      <c r="G243" s="32"/>
      <c r="H243" s="32"/>
      <c r="I243" s="32"/>
      <c r="J243" s="32"/>
      <c r="K243" s="32"/>
      <c r="L243" s="32">
        <f t="shared" si="82"/>
        <v>0</v>
      </c>
      <c r="M243" s="32">
        <f t="shared" si="83"/>
        <v>0</v>
      </c>
      <c r="N243" s="80">
        <v>51288</v>
      </c>
      <c r="O243" s="39">
        <f t="shared" si="84"/>
        <v>0</v>
      </c>
      <c r="P243" s="39">
        <f t="shared" si="105"/>
        <v>0.03</v>
      </c>
      <c r="Q243" s="39">
        <f t="shared" si="90"/>
        <v>0</v>
      </c>
      <c r="R243" s="39">
        <f t="shared" si="93"/>
        <v>0</v>
      </c>
      <c r="S243" s="39">
        <f t="shared" si="99"/>
        <v>0</v>
      </c>
      <c r="T243" s="39">
        <f t="shared" si="97"/>
        <v>0</v>
      </c>
      <c r="U243" s="39">
        <f t="shared" si="100"/>
        <v>0.03</v>
      </c>
      <c r="V243" s="12"/>
      <c r="W243" s="32">
        <f t="shared" si="94"/>
        <v>0</v>
      </c>
      <c r="X243" s="32">
        <f t="shared" si="85"/>
        <v>42000</v>
      </c>
      <c r="Y243" s="32">
        <f t="shared" si="86"/>
        <v>42000</v>
      </c>
      <c r="Z243" s="32">
        <f t="shared" si="87"/>
        <v>42000</v>
      </c>
      <c r="AB243" s="32">
        <f t="shared" si="98"/>
        <v>0</v>
      </c>
      <c r="AC243" s="32">
        <f t="shared" si="91"/>
        <v>0</v>
      </c>
      <c r="AD243" s="32">
        <f t="shared" si="95"/>
        <v>0</v>
      </c>
      <c r="AE243" s="59">
        <f t="shared" si="96"/>
        <v>0</v>
      </c>
      <c r="AF243" s="32">
        <f t="shared" si="101"/>
        <v>0</v>
      </c>
      <c r="AG243" s="40" t="str">
        <f>IF(A243&gt;$D$6,"",SUM($AB$10:AE243)/($Y$10+Y243)*2/A243*12)</f>
        <v/>
      </c>
      <c r="AH243" s="40" t="str">
        <f>IF(A243&gt;$D$6,"",SUM($AF$10:AF243)/($Y$10+Y243)*2/A243*12)</f>
        <v/>
      </c>
      <c r="AI243" s="32">
        <f t="shared" si="102"/>
        <v>0</v>
      </c>
      <c r="AQ243" s="32">
        <f>SUM(AB$10:AB243)</f>
        <v>930419.62444850942</v>
      </c>
      <c r="AR243" s="32">
        <f>SUM(AC$10:AC243)</f>
        <v>-741728.78666842484</v>
      </c>
      <c r="AS243" s="32">
        <f>SUM(AD$10:AD243)</f>
        <v>13860.000000000002</v>
      </c>
      <c r="AT243" s="32">
        <f>SUM(AE$10:AE243)</f>
        <v>136083.75892605004</v>
      </c>
      <c r="AU243" s="32">
        <f>SUM(AF$10:AF243)</f>
        <v>-42000</v>
      </c>
      <c r="AW243" s="32">
        <f t="shared" si="92"/>
        <v>0</v>
      </c>
      <c r="AX243" s="32">
        <f t="shared" si="92"/>
        <v>0</v>
      </c>
      <c r="AY243" s="32">
        <f t="shared" si="92"/>
        <v>0</v>
      </c>
      <c r="AZ243" s="32">
        <f t="shared" si="92"/>
        <v>0</v>
      </c>
      <c r="BA243" s="32">
        <f t="shared" si="92"/>
        <v>42000</v>
      </c>
      <c r="BB243" s="32">
        <f t="shared" si="106"/>
        <v>0</v>
      </c>
      <c r="BC243" s="32"/>
    </row>
    <row r="244" spans="1:55" x14ac:dyDescent="0.25">
      <c r="A244" s="29">
        <v>234</v>
      </c>
      <c r="B244" s="32">
        <f t="shared" si="88"/>
        <v>0</v>
      </c>
      <c r="C244" s="32">
        <f t="shared" si="103"/>
        <v>0</v>
      </c>
      <c r="D244" s="32">
        <f t="shared" si="104"/>
        <v>0</v>
      </c>
      <c r="E244" s="32"/>
      <c r="F244" s="32">
        <f t="shared" si="89"/>
        <v>0</v>
      </c>
      <c r="G244" s="32"/>
      <c r="H244" s="32"/>
      <c r="I244" s="32"/>
      <c r="J244" s="32"/>
      <c r="K244" s="32"/>
      <c r="L244" s="32">
        <f t="shared" si="82"/>
        <v>0</v>
      </c>
      <c r="M244" s="32">
        <f t="shared" si="83"/>
        <v>0</v>
      </c>
      <c r="N244" s="80">
        <v>51318</v>
      </c>
      <c r="O244" s="39">
        <f t="shared" si="84"/>
        <v>0</v>
      </c>
      <c r="P244" s="39">
        <f t="shared" si="105"/>
        <v>0.03</v>
      </c>
      <c r="Q244" s="39">
        <f t="shared" si="90"/>
        <v>0</v>
      </c>
      <c r="R244" s="39">
        <f t="shared" si="93"/>
        <v>0</v>
      </c>
      <c r="S244" s="39">
        <f t="shared" si="99"/>
        <v>0</v>
      </c>
      <c r="T244" s="39">
        <f t="shared" si="97"/>
        <v>0</v>
      </c>
      <c r="U244" s="39">
        <f t="shared" si="100"/>
        <v>0.03</v>
      </c>
      <c r="V244" s="12"/>
      <c r="W244" s="32">
        <f t="shared" si="94"/>
        <v>0</v>
      </c>
      <c r="X244" s="32">
        <f t="shared" si="85"/>
        <v>42000</v>
      </c>
      <c r="Y244" s="32">
        <f t="shared" si="86"/>
        <v>42000</v>
      </c>
      <c r="Z244" s="32">
        <f t="shared" si="87"/>
        <v>42000</v>
      </c>
      <c r="AB244" s="32">
        <f t="shared" si="98"/>
        <v>0</v>
      </c>
      <c r="AC244" s="32">
        <f t="shared" si="91"/>
        <v>0</v>
      </c>
      <c r="AD244" s="32">
        <f t="shared" si="95"/>
        <v>0</v>
      </c>
      <c r="AE244" s="59">
        <f t="shared" si="96"/>
        <v>0</v>
      </c>
      <c r="AF244" s="32">
        <f t="shared" si="101"/>
        <v>0</v>
      </c>
      <c r="AG244" s="40" t="str">
        <f>IF(A244&gt;$D$6,"",SUM($AB$10:AE244)/($Y$10+Y244)*2/A244*12)</f>
        <v/>
      </c>
      <c r="AH244" s="40" t="str">
        <f>IF(A244&gt;$D$6,"",SUM($AF$10:AF244)/($Y$10+Y244)*2/A244*12)</f>
        <v/>
      </c>
      <c r="AI244" s="32">
        <f t="shared" si="102"/>
        <v>0</v>
      </c>
      <c r="AQ244" s="32">
        <f>SUM(AB$10:AB244)</f>
        <v>930419.62444850942</v>
      </c>
      <c r="AR244" s="32">
        <f>SUM(AC$10:AC244)</f>
        <v>-741728.78666842484</v>
      </c>
      <c r="AS244" s="32">
        <f>SUM(AD$10:AD244)</f>
        <v>13860.000000000002</v>
      </c>
      <c r="AT244" s="32">
        <f>SUM(AE$10:AE244)</f>
        <v>136083.75892605004</v>
      </c>
      <c r="AU244" s="32">
        <f>SUM(AF$10:AF244)</f>
        <v>-42000</v>
      </c>
      <c r="AW244" s="32">
        <f t="shared" si="92"/>
        <v>0</v>
      </c>
      <c r="AX244" s="32">
        <f t="shared" si="92"/>
        <v>0</v>
      </c>
      <c r="AY244" s="32">
        <f t="shared" si="92"/>
        <v>0</v>
      </c>
      <c r="AZ244" s="32">
        <f t="shared" si="92"/>
        <v>0</v>
      </c>
      <c r="BA244" s="32">
        <f t="shared" si="92"/>
        <v>42000</v>
      </c>
      <c r="BB244" s="32">
        <f t="shared" si="106"/>
        <v>0</v>
      </c>
      <c r="BC244" s="32"/>
    </row>
    <row r="245" spans="1:55" x14ac:dyDescent="0.25">
      <c r="A245" s="29">
        <v>235</v>
      </c>
      <c r="B245" s="32">
        <f t="shared" si="88"/>
        <v>0</v>
      </c>
      <c r="C245" s="32">
        <f t="shared" si="103"/>
        <v>0</v>
      </c>
      <c r="D245" s="32">
        <f t="shared" si="104"/>
        <v>0</v>
      </c>
      <c r="E245" s="32"/>
      <c r="F245" s="32">
        <f t="shared" si="89"/>
        <v>0</v>
      </c>
      <c r="G245" s="32"/>
      <c r="H245" s="32"/>
      <c r="I245" s="32"/>
      <c r="J245" s="32"/>
      <c r="K245" s="32"/>
      <c r="L245" s="32">
        <f t="shared" si="82"/>
        <v>0</v>
      </c>
      <c r="M245" s="32">
        <f t="shared" si="83"/>
        <v>0</v>
      </c>
      <c r="N245" s="80">
        <v>51349</v>
      </c>
      <c r="O245" s="39">
        <f t="shared" si="84"/>
        <v>0</v>
      </c>
      <c r="P245" s="39">
        <f t="shared" si="105"/>
        <v>0.03</v>
      </c>
      <c r="Q245" s="39">
        <f t="shared" si="90"/>
        <v>0</v>
      </c>
      <c r="R245" s="39">
        <f t="shared" si="93"/>
        <v>0</v>
      </c>
      <c r="S245" s="39">
        <f t="shared" si="99"/>
        <v>0</v>
      </c>
      <c r="T245" s="39">
        <f t="shared" si="97"/>
        <v>0</v>
      </c>
      <c r="U245" s="39">
        <f t="shared" si="100"/>
        <v>0.03</v>
      </c>
      <c r="V245" s="12"/>
      <c r="W245" s="32">
        <f t="shared" si="94"/>
        <v>0</v>
      </c>
      <c r="X245" s="32">
        <f t="shared" si="85"/>
        <v>42000</v>
      </c>
      <c r="Y245" s="32">
        <f t="shared" si="86"/>
        <v>42000</v>
      </c>
      <c r="Z245" s="32">
        <f t="shared" si="87"/>
        <v>42000</v>
      </c>
      <c r="AB245" s="32">
        <f t="shared" si="98"/>
        <v>0</v>
      </c>
      <c r="AC245" s="32">
        <f t="shared" si="91"/>
        <v>0</v>
      </c>
      <c r="AD245" s="32">
        <f t="shared" si="95"/>
        <v>0</v>
      </c>
      <c r="AE245" s="59">
        <f t="shared" si="96"/>
        <v>0</v>
      </c>
      <c r="AF245" s="32">
        <f t="shared" si="101"/>
        <v>0</v>
      </c>
      <c r="AG245" s="40" t="str">
        <f>IF(A245&gt;$D$6,"",SUM($AB$10:AE245)/($Y$10+Y245)*2/A245*12)</f>
        <v/>
      </c>
      <c r="AH245" s="40" t="str">
        <f>IF(A245&gt;$D$6,"",SUM($AF$10:AF245)/($Y$10+Y245)*2/A245*12)</f>
        <v/>
      </c>
      <c r="AI245" s="32">
        <f t="shared" si="102"/>
        <v>0</v>
      </c>
      <c r="AQ245" s="32">
        <f>SUM(AB$10:AB245)</f>
        <v>930419.62444850942</v>
      </c>
      <c r="AR245" s="32">
        <f>SUM(AC$10:AC245)</f>
        <v>-741728.78666842484</v>
      </c>
      <c r="AS245" s="32">
        <f>SUM(AD$10:AD245)</f>
        <v>13860.000000000002</v>
      </c>
      <c r="AT245" s="32">
        <f>SUM(AE$10:AE245)</f>
        <v>136083.75892605004</v>
      </c>
      <c r="AU245" s="32">
        <f>SUM(AF$10:AF245)</f>
        <v>-42000</v>
      </c>
      <c r="AW245" s="32">
        <f t="shared" si="92"/>
        <v>0</v>
      </c>
      <c r="AX245" s="32">
        <f t="shared" si="92"/>
        <v>0</v>
      </c>
      <c r="AY245" s="32">
        <f t="shared" si="92"/>
        <v>0</v>
      </c>
      <c r="AZ245" s="32">
        <f t="shared" si="92"/>
        <v>0</v>
      </c>
      <c r="BA245" s="32">
        <f t="shared" si="92"/>
        <v>42000</v>
      </c>
      <c r="BB245" s="32">
        <f t="shared" si="106"/>
        <v>0</v>
      </c>
      <c r="BC245" s="32"/>
    </row>
    <row r="246" spans="1:55" x14ac:dyDescent="0.25">
      <c r="A246" s="29">
        <v>236</v>
      </c>
      <c r="B246" s="32">
        <f t="shared" si="88"/>
        <v>0</v>
      </c>
      <c r="C246" s="32">
        <f t="shared" si="103"/>
        <v>0</v>
      </c>
      <c r="D246" s="32">
        <f t="shared" si="104"/>
        <v>0</v>
      </c>
      <c r="E246" s="32"/>
      <c r="F246" s="32">
        <f t="shared" si="89"/>
        <v>0</v>
      </c>
      <c r="G246" s="32"/>
      <c r="H246" s="32"/>
      <c r="I246" s="32"/>
      <c r="J246" s="32"/>
      <c r="K246" s="32"/>
      <c r="L246" s="32">
        <f t="shared" si="82"/>
        <v>0</v>
      </c>
      <c r="M246" s="32">
        <f t="shared" si="83"/>
        <v>0</v>
      </c>
      <c r="N246" s="80">
        <v>51380</v>
      </c>
      <c r="O246" s="39">
        <f t="shared" si="84"/>
        <v>0</v>
      </c>
      <c r="P246" s="39">
        <f t="shared" si="105"/>
        <v>0.03</v>
      </c>
      <c r="Q246" s="39">
        <f t="shared" si="90"/>
        <v>0</v>
      </c>
      <c r="R246" s="39">
        <f t="shared" si="93"/>
        <v>0</v>
      </c>
      <c r="S246" s="39">
        <f t="shared" si="99"/>
        <v>0</v>
      </c>
      <c r="T246" s="39">
        <f t="shared" si="97"/>
        <v>0</v>
      </c>
      <c r="U246" s="39">
        <f t="shared" si="100"/>
        <v>0.03</v>
      </c>
      <c r="V246" s="12"/>
      <c r="W246" s="32">
        <f t="shared" si="94"/>
        <v>0</v>
      </c>
      <c r="X246" s="32">
        <f t="shared" si="85"/>
        <v>42000</v>
      </c>
      <c r="Y246" s="32">
        <f t="shared" si="86"/>
        <v>42000</v>
      </c>
      <c r="Z246" s="32">
        <f t="shared" si="87"/>
        <v>42000</v>
      </c>
      <c r="AB246" s="32">
        <f t="shared" si="98"/>
        <v>0</v>
      </c>
      <c r="AC246" s="32">
        <f t="shared" si="91"/>
        <v>0</v>
      </c>
      <c r="AD246" s="32">
        <f t="shared" si="95"/>
        <v>0</v>
      </c>
      <c r="AE246" s="59">
        <f t="shared" si="96"/>
        <v>0</v>
      </c>
      <c r="AF246" s="32">
        <f t="shared" si="101"/>
        <v>0</v>
      </c>
      <c r="AG246" s="40" t="str">
        <f>IF(A246&gt;$D$6,"",SUM($AB$10:AE246)/($Y$10+Y246)*2/A246*12)</f>
        <v/>
      </c>
      <c r="AH246" s="40" t="str">
        <f>IF(A246&gt;$D$6,"",SUM($AF$10:AF246)/($Y$10+Y246)*2/A246*12)</f>
        <v/>
      </c>
      <c r="AI246" s="32">
        <f t="shared" si="102"/>
        <v>0</v>
      </c>
      <c r="AQ246" s="32">
        <f>SUM(AB$10:AB246)</f>
        <v>930419.62444850942</v>
      </c>
      <c r="AR246" s="32">
        <f>SUM(AC$10:AC246)</f>
        <v>-741728.78666842484</v>
      </c>
      <c r="AS246" s="32">
        <f>SUM(AD$10:AD246)</f>
        <v>13860.000000000002</v>
      </c>
      <c r="AT246" s="32">
        <f>SUM(AE$10:AE246)</f>
        <v>136083.75892605004</v>
      </c>
      <c r="AU246" s="32">
        <f>SUM(AF$10:AF246)</f>
        <v>-42000</v>
      </c>
      <c r="AW246" s="32">
        <f t="shared" si="92"/>
        <v>0</v>
      </c>
      <c r="AX246" s="32">
        <f t="shared" si="92"/>
        <v>0</v>
      </c>
      <c r="AY246" s="32">
        <f t="shared" si="92"/>
        <v>0</v>
      </c>
      <c r="AZ246" s="32">
        <f t="shared" si="92"/>
        <v>0</v>
      </c>
      <c r="BA246" s="32">
        <f t="shared" si="92"/>
        <v>42000</v>
      </c>
      <c r="BB246" s="32">
        <f t="shared" si="106"/>
        <v>0</v>
      </c>
      <c r="BC246" s="32"/>
    </row>
    <row r="247" spans="1:55" x14ac:dyDescent="0.25">
      <c r="A247" s="29">
        <v>237</v>
      </c>
      <c r="B247" s="32">
        <f t="shared" si="88"/>
        <v>0</v>
      </c>
      <c r="C247" s="32">
        <f t="shared" si="103"/>
        <v>0</v>
      </c>
      <c r="D247" s="32">
        <f t="shared" si="104"/>
        <v>0</v>
      </c>
      <c r="E247" s="32"/>
      <c r="F247" s="32">
        <f t="shared" si="89"/>
        <v>0</v>
      </c>
      <c r="G247" s="32"/>
      <c r="H247" s="32"/>
      <c r="I247" s="32"/>
      <c r="J247" s="32"/>
      <c r="K247" s="32"/>
      <c r="L247" s="32">
        <f t="shared" si="82"/>
        <v>0</v>
      </c>
      <c r="M247" s="32">
        <f t="shared" si="83"/>
        <v>0</v>
      </c>
      <c r="N247" s="80">
        <v>51410</v>
      </c>
      <c r="O247" s="39">
        <f t="shared" si="84"/>
        <v>0</v>
      </c>
      <c r="P247" s="39">
        <f t="shared" si="105"/>
        <v>0.03</v>
      </c>
      <c r="Q247" s="39">
        <f t="shared" si="90"/>
        <v>0</v>
      </c>
      <c r="R247" s="39">
        <f t="shared" si="93"/>
        <v>0</v>
      </c>
      <c r="S247" s="39">
        <f t="shared" si="99"/>
        <v>0</v>
      </c>
      <c r="T247" s="39">
        <f t="shared" si="97"/>
        <v>0</v>
      </c>
      <c r="U247" s="39">
        <f t="shared" si="100"/>
        <v>0.03</v>
      </c>
      <c r="V247" s="12"/>
      <c r="W247" s="32">
        <f t="shared" si="94"/>
        <v>0</v>
      </c>
      <c r="X247" s="32">
        <f t="shared" si="85"/>
        <v>42000</v>
      </c>
      <c r="Y247" s="32">
        <f t="shared" si="86"/>
        <v>42000</v>
      </c>
      <c r="Z247" s="32">
        <f t="shared" si="87"/>
        <v>42000</v>
      </c>
      <c r="AB247" s="32">
        <f t="shared" si="98"/>
        <v>0</v>
      </c>
      <c r="AC247" s="32">
        <f t="shared" si="91"/>
        <v>0</v>
      </c>
      <c r="AD247" s="32">
        <f t="shared" si="95"/>
        <v>0</v>
      </c>
      <c r="AE247" s="59">
        <f t="shared" si="96"/>
        <v>0</v>
      </c>
      <c r="AF247" s="32">
        <f t="shared" si="101"/>
        <v>0</v>
      </c>
      <c r="AG247" s="40" t="str">
        <f>IF(A247&gt;$D$6,"",SUM($AB$10:AE247)/($Y$10+Y247)*2/A247*12)</f>
        <v/>
      </c>
      <c r="AH247" s="40" t="str">
        <f>IF(A247&gt;$D$6,"",SUM($AF$10:AF247)/($Y$10+Y247)*2/A247*12)</f>
        <v/>
      </c>
      <c r="AI247" s="32">
        <f t="shared" si="102"/>
        <v>0</v>
      </c>
      <c r="AQ247" s="32">
        <f>SUM(AB$10:AB247)</f>
        <v>930419.62444850942</v>
      </c>
      <c r="AR247" s="32">
        <f>SUM(AC$10:AC247)</f>
        <v>-741728.78666842484</v>
      </c>
      <c r="AS247" s="32">
        <f>SUM(AD$10:AD247)</f>
        <v>13860.000000000002</v>
      </c>
      <c r="AT247" s="32">
        <f>SUM(AE$10:AE247)</f>
        <v>136083.75892605004</v>
      </c>
      <c r="AU247" s="32">
        <f>SUM(AF$10:AF247)</f>
        <v>-42000</v>
      </c>
      <c r="AW247" s="32">
        <f t="shared" si="92"/>
        <v>0</v>
      </c>
      <c r="AX247" s="32">
        <f t="shared" si="92"/>
        <v>0</v>
      </c>
      <c r="AY247" s="32">
        <f t="shared" si="92"/>
        <v>0</v>
      </c>
      <c r="AZ247" s="32">
        <f t="shared" si="92"/>
        <v>0</v>
      </c>
      <c r="BA247" s="32">
        <f t="shared" si="92"/>
        <v>42000</v>
      </c>
      <c r="BB247" s="32">
        <f t="shared" si="106"/>
        <v>0</v>
      </c>
      <c r="BC247" s="32"/>
    </row>
    <row r="248" spans="1:55" x14ac:dyDescent="0.25">
      <c r="A248" s="29">
        <v>238</v>
      </c>
      <c r="B248" s="32">
        <f t="shared" si="88"/>
        <v>0</v>
      </c>
      <c r="C248" s="32">
        <f t="shared" si="103"/>
        <v>0</v>
      </c>
      <c r="D248" s="32">
        <f t="shared" si="104"/>
        <v>0</v>
      </c>
      <c r="E248" s="32"/>
      <c r="F248" s="32">
        <f t="shared" si="89"/>
        <v>0</v>
      </c>
      <c r="G248" s="32"/>
      <c r="H248" s="32"/>
      <c r="I248" s="32"/>
      <c r="J248" s="32"/>
      <c r="K248" s="32"/>
      <c r="L248" s="32">
        <f t="shared" si="82"/>
        <v>0</v>
      </c>
      <c r="M248" s="32">
        <f t="shared" si="83"/>
        <v>0</v>
      </c>
      <c r="N248" s="80">
        <v>51441</v>
      </c>
      <c r="O248" s="39">
        <f t="shared" si="84"/>
        <v>0</v>
      </c>
      <c r="P248" s="39">
        <f t="shared" si="105"/>
        <v>0.03</v>
      </c>
      <c r="Q248" s="39">
        <f t="shared" si="90"/>
        <v>0</v>
      </c>
      <c r="R248" s="39">
        <f t="shared" si="93"/>
        <v>0</v>
      </c>
      <c r="S248" s="39">
        <f t="shared" si="99"/>
        <v>0</v>
      </c>
      <c r="T248" s="39">
        <f t="shared" si="97"/>
        <v>0</v>
      </c>
      <c r="U248" s="39">
        <f t="shared" si="100"/>
        <v>0.03</v>
      </c>
      <c r="V248" s="12"/>
      <c r="W248" s="32">
        <f t="shared" si="94"/>
        <v>0</v>
      </c>
      <c r="X248" s="32">
        <f t="shared" si="85"/>
        <v>42000</v>
      </c>
      <c r="Y248" s="32">
        <f t="shared" si="86"/>
        <v>42000</v>
      </c>
      <c r="Z248" s="32">
        <f t="shared" si="87"/>
        <v>42000</v>
      </c>
      <c r="AB248" s="32">
        <f t="shared" si="98"/>
        <v>0</v>
      </c>
      <c r="AC248" s="32">
        <f t="shared" si="91"/>
        <v>0</v>
      </c>
      <c r="AD248" s="32">
        <f t="shared" si="95"/>
        <v>0</v>
      </c>
      <c r="AE248" s="59">
        <f t="shared" si="96"/>
        <v>0</v>
      </c>
      <c r="AF248" s="32">
        <f t="shared" si="101"/>
        <v>0</v>
      </c>
      <c r="AG248" s="40" t="str">
        <f>IF(A248&gt;$D$6,"",SUM($AB$10:AE248)/($Y$10+Y248)*2/A248*12)</f>
        <v/>
      </c>
      <c r="AH248" s="40" t="str">
        <f>IF(A248&gt;$D$6,"",SUM($AF$10:AF248)/($Y$10+Y248)*2/A248*12)</f>
        <v/>
      </c>
      <c r="AI248" s="32">
        <f t="shared" si="102"/>
        <v>0</v>
      </c>
      <c r="AQ248" s="32">
        <f>SUM(AB$10:AB248)</f>
        <v>930419.62444850942</v>
      </c>
      <c r="AR248" s="32">
        <f>SUM(AC$10:AC248)</f>
        <v>-741728.78666842484</v>
      </c>
      <c r="AS248" s="32">
        <f>SUM(AD$10:AD248)</f>
        <v>13860.000000000002</v>
      </c>
      <c r="AT248" s="32">
        <f>SUM(AE$10:AE248)</f>
        <v>136083.75892605004</v>
      </c>
      <c r="AU248" s="32">
        <f>SUM(AF$10:AF248)</f>
        <v>-42000</v>
      </c>
      <c r="AW248" s="32">
        <f t="shared" si="92"/>
        <v>0</v>
      </c>
      <c r="AX248" s="32">
        <f t="shared" si="92"/>
        <v>0</v>
      </c>
      <c r="AY248" s="32">
        <f t="shared" si="92"/>
        <v>0</v>
      </c>
      <c r="AZ248" s="32">
        <f t="shared" si="92"/>
        <v>0</v>
      </c>
      <c r="BA248" s="32">
        <f t="shared" si="92"/>
        <v>42000</v>
      </c>
      <c r="BB248" s="32">
        <f t="shared" si="106"/>
        <v>0</v>
      </c>
      <c r="BC248" s="32"/>
    </row>
    <row r="249" spans="1:55" x14ac:dyDescent="0.25">
      <c r="A249" s="29">
        <v>239</v>
      </c>
      <c r="B249" s="32">
        <f t="shared" si="88"/>
        <v>0</v>
      </c>
      <c r="C249" s="32">
        <f t="shared" si="103"/>
        <v>0</v>
      </c>
      <c r="D249" s="32">
        <f t="shared" si="104"/>
        <v>0</v>
      </c>
      <c r="E249" s="32"/>
      <c r="F249" s="32">
        <f t="shared" si="89"/>
        <v>0</v>
      </c>
      <c r="G249" s="32"/>
      <c r="H249" s="32"/>
      <c r="I249" s="32"/>
      <c r="J249" s="32"/>
      <c r="K249" s="32"/>
      <c r="L249" s="32">
        <f t="shared" si="82"/>
        <v>0</v>
      </c>
      <c r="M249" s="32">
        <f t="shared" si="83"/>
        <v>0</v>
      </c>
      <c r="N249" s="80">
        <v>51471</v>
      </c>
      <c r="O249" s="39">
        <f t="shared" si="84"/>
        <v>0</v>
      </c>
      <c r="P249" s="39">
        <f t="shared" si="105"/>
        <v>0.03</v>
      </c>
      <c r="Q249" s="39">
        <f t="shared" si="90"/>
        <v>0</v>
      </c>
      <c r="R249" s="39">
        <f t="shared" si="93"/>
        <v>0</v>
      </c>
      <c r="S249" s="39">
        <f t="shared" si="99"/>
        <v>0</v>
      </c>
      <c r="T249" s="39">
        <f t="shared" si="97"/>
        <v>0</v>
      </c>
      <c r="U249" s="39">
        <f t="shared" si="100"/>
        <v>0.03</v>
      </c>
      <c r="V249" s="12"/>
      <c r="W249" s="32">
        <f t="shared" si="94"/>
        <v>0</v>
      </c>
      <c r="X249" s="32">
        <f t="shared" si="85"/>
        <v>42000</v>
      </c>
      <c r="Y249" s="32">
        <f t="shared" si="86"/>
        <v>42000</v>
      </c>
      <c r="Z249" s="32">
        <f t="shared" si="87"/>
        <v>42000</v>
      </c>
      <c r="AB249" s="32">
        <f t="shared" si="98"/>
        <v>0</v>
      </c>
      <c r="AC249" s="32">
        <f t="shared" si="91"/>
        <v>0</v>
      </c>
      <c r="AD249" s="32">
        <f t="shared" si="95"/>
        <v>0</v>
      </c>
      <c r="AE249" s="59">
        <f t="shared" si="96"/>
        <v>0</v>
      </c>
      <c r="AF249" s="32">
        <f t="shared" si="101"/>
        <v>0</v>
      </c>
      <c r="AG249" s="40" t="str">
        <f>IF(A249&gt;$D$6,"",SUM($AB$10:AE249)/($Y$10+Y249)*2/A249*12)</f>
        <v/>
      </c>
      <c r="AH249" s="40" t="str">
        <f>IF(A249&gt;$D$6,"",SUM($AF$10:AF249)/($Y$10+Y249)*2/A249*12)</f>
        <v/>
      </c>
      <c r="AI249" s="32">
        <f t="shared" si="102"/>
        <v>0</v>
      </c>
      <c r="AQ249" s="32">
        <f>SUM(AB$10:AB249)</f>
        <v>930419.62444850942</v>
      </c>
      <c r="AR249" s="32">
        <f>SUM(AC$10:AC249)</f>
        <v>-741728.78666842484</v>
      </c>
      <c r="AS249" s="32">
        <f>SUM(AD$10:AD249)</f>
        <v>13860.000000000002</v>
      </c>
      <c r="AT249" s="32">
        <f>SUM(AE$10:AE249)</f>
        <v>136083.75892605004</v>
      </c>
      <c r="AU249" s="32">
        <f>SUM(AF$10:AF249)</f>
        <v>-42000</v>
      </c>
      <c r="AW249" s="32">
        <f t="shared" si="92"/>
        <v>0</v>
      </c>
      <c r="AX249" s="32">
        <f t="shared" si="92"/>
        <v>0</v>
      </c>
      <c r="AY249" s="32">
        <f t="shared" si="92"/>
        <v>0</v>
      </c>
      <c r="AZ249" s="32">
        <f t="shared" si="92"/>
        <v>0</v>
      </c>
      <c r="BA249" s="32">
        <f t="shared" si="92"/>
        <v>42000</v>
      </c>
      <c r="BB249" s="32">
        <f t="shared" si="106"/>
        <v>0</v>
      </c>
      <c r="BC249" s="32"/>
    </row>
    <row r="250" spans="1:55" x14ac:dyDescent="0.25">
      <c r="A250" s="29">
        <v>240</v>
      </c>
      <c r="B250" s="32">
        <f t="shared" si="88"/>
        <v>0</v>
      </c>
      <c r="C250" s="32">
        <f t="shared" si="103"/>
        <v>0</v>
      </c>
      <c r="D250" s="32">
        <f t="shared" si="104"/>
        <v>0</v>
      </c>
      <c r="E250" s="32"/>
      <c r="F250" s="32">
        <f t="shared" si="89"/>
        <v>0</v>
      </c>
      <c r="G250" s="67">
        <f>IF(B250&gt;0,B250*$J$1,0)</f>
        <v>0</v>
      </c>
      <c r="H250" s="32"/>
      <c r="I250" s="32"/>
      <c r="J250" s="32"/>
      <c r="K250" s="32"/>
      <c r="L250" s="32">
        <f t="shared" si="82"/>
        <v>0</v>
      </c>
      <c r="M250" s="32">
        <f t="shared" si="83"/>
        <v>0</v>
      </c>
      <c r="N250" s="80">
        <v>51502</v>
      </c>
      <c r="O250" s="39">
        <f t="shared" si="84"/>
        <v>0</v>
      </c>
      <c r="P250" s="39">
        <f t="shared" si="105"/>
        <v>0.03</v>
      </c>
      <c r="Q250" s="39">
        <f t="shared" si="90"/>
        <v>0</v>
      </c>
      <c r="R250" s="39">
        <f>IF(A250&gt;=$D$6,0,#REF!/$T$3)</f>
        <v>0</v>
      </c>
      <c r="S250" s="39">
        <f>IF(A250&gt;=$D$6,0,#REF!/$T$4)</f>
        <v>0</v>
      </c>
      <c r="T250" s="39">
        <f>IF(A250&gt;=$D$6,0,(#REF!-U250)/$T$5)</f>
        <v>0</v>
      </c>
      <c r="U250" s="39">
        <f t="shared" si="100"/>
        <v>0.03</v>
      </c>
      <c r="V250" s="12"/>
      <c r="W250" s="32">
        <f t="shared" si="94"/>
        <v>0</v>
      </c>
      <c r="X250" s="32">
        <f t="shared" si="85"/>
        <v>42000</v>
      </c>
      <c r="Y250" s="32">
        <f t="shared" si="86"/>
        <v>42000</v>
      </c>
      <c r="Z250" s="32">
        <f t="shared" si="87"/>
        <v>42000</v>
      </c>
      <c r="AB250" s="32">
        <f t="shared" si="98"/>
        <v>0</v>
      </c>
      <c r="AC250" s="32">
        <f t="shared" si="91"/>
        <v>0</v>
      </c>
      <c r="AD250" s="32">
        <f t="shared" si="95"/>
        <v>0</v>
      </c>
      <c r="AE250" s="59">
        <f t="shared" si="96"/>
        <v>0</v>
      </c>
      <c r="AF250" s="32">
        <f t="shared" si="101"/>
        <v>0</v>
      </c>
      <c r="AG250" s="40" t="str">
        <f>IF(A250&gt;$D$6,"",SUM($AB$10:AE250)/($Y$10+Y250)*2/A250*12)</f>
        <v/>
      </c>
      <c r="AH250" s="40" t="str">
        <f>IF(A250&gt;$D$6,"",SUM($AF$10:AF250)/($Y$10+Y250)*2/A250*12)</f>
        <v/>
      </c>
      <c r="AI250" s="32">
        <f t="shared" si="102"/>
        <v>0</v>
      </c>
      <c r="AQ250" s="32">
        <f>SUM(AB$10:AB250)</f>
        <v>930419.62444850942</v>
      </c>
      <c r="AR250" s="32">
        <f>SUM(AC$10:AC250)</f>
        <v>-741728.78666842484</v>
      </c>
      <c r="AS250" s="32">
        <f>SUM(AD$10:AD250)</f>
        <v>13860.000000000002</v>
      </c>
      <c r="AT250" s="32">
        <f>SUM(AE$10:AE250)</f>
        <v>136083.75892605004</v>
      </c>
      <c r="AU250" s="32">
        <f>SUM(AF$10:AF250)</f>
        <v>-42000</v>
      </c>
      <c r="AW250" s="32">
        <f t="shared" si="92"/>
        <v>0</v>
      </c>
      <c r="AX250" s="32">
        <f t="shared" si="92"/>
        <v>0</v>
      </c>
      <c r="AY250" s="32">
        <f t="shared" si="92"/>
        <v>0</v>
      </c>
      <c r="AZ250" s="32">
        <f t="shared" si="92"/>
        <v>0</v>
      </c>
      <c r="BA250" s="32">
        <f t="shared" si="92"/>
        <v>42000</v>
      </c>
      <c r="BB250" s="32">
        <f t="shared" si="106"/>
        <v>0</v>
      </c>
      <c r="BC250" s="32"/>
    </row>
    <row r="251" spans="1:55" x14ac:dyDescent="0.25">
      <c r="AS251" s="32">
        <f>SUM(AQ250:AU250)</f>
        <v>296634.59670613462</v>
      </c>
    </row>
    <row r="252" spans="1:55" customFormat="1" x14ac:dyDescent="0.25">
      <c r="N252" s="57"/>
    </row>
    <row r="253" spans="1:55" customFormat="1" x14ac:dyDescent="0.25">
      <c r="N253" s="57"/>
    </row>
    <row r="254" spans="1:55" customFormat="1" x14ac:dyDescent="0.25">
      <c r="N254" s="57"/>
    </row>
    <row r="255" spans="1:55" customFormat="1" x14ac:dyDescent="0.25">
      <c r="N255" s="57"/>
    </row>
    <row r="256" spans="1:55" customFormat="1" x14ac:dyDescent="0.25">
      <c r="N256" s="57"/>
    </row>
    <row r="257" spans="14:14" customFormat="1" x14ac:dyDescent="0.25">
      <c r="N257" s="57"/>
    </row>
    <row r="258" spans="14:14" customFormat="1" x14ac:dyDescent="0.25">
      <c r="N258" s="57"/>
    </row>
    <row r="259" spans="14:14" customFormat="1" x14ac:dyDescent="0.25">
      <c r="N259" s="57"/>
    </row>
    <row r="260" spans="14:14" customFormat="1" x14ac:dyDescent="0.25">
      <c r="N260" s="57"/>
    </row>
    <row r="261" spans="14:14" customFormat="1" x14ac:dyDescent="0.25">
      <c r="N261" s="57"/>
    </row>
    <row r="262" spans="14:14" customFormat="1" x14ac:dyDescent="0.25">
      <c r="N262" s="57"/>
    </row>
    <row r="263" spans="14:14" customFormat="1" x14ac:dyDescent="0.25">
      <c r="N263" s="57"/>
    </row>
    <row r="264" spans="14:14" customFormat="1" x14ac:dyDescent="0.25">
      <c r="N264" s="57"/>
    </row>
    <row r="265" spans="14:14" customFormat="1" x14ac:dyDescent="0.25">
      <c r="N265" s="57"/>
    </row>
    <row r="266" spans="14:14" customFormat="1" x14ac:dyDescent="0.25">
      <c r="N266" s="57"/>
    </row>
    <row r="267" spans="14:14" customFormat="1" x14ac:dyDescent="0.25">
      <c r="N267" s="57"/>
    </row>
    <row r="268" spans="14:14" customFormat="1" x14ac:dyDescent="0.25">
      <c r="N268" s="57"/>
    </row>
    <row r="269" spans="14:14" customFormat="1" x14ac:dyDescent="0.25">
      <c r="N269" s="57"/>
    </row>
    <row r="270" spans="14:14" customFormat="1" x14ac:dyDescent="0.25">
      <c r="N270" s="57"/>
    </row>
    <row r="271" spans="14:14" customFormat="1" x14ac:dyDescent="0.25">
      <c r="N271" s="57"/>
    </row>
    <row r="272" spans="14:14" customFormat="1" x14ac:dyDescent="0.25">
      <c r="N272" s="57"/>
    </row>
    <row r="273" spans="14:14" customFormat="1" x14ac:dyDescent="0.25">
      <c r="N273" s="57"/>
    </row>
    <row r="274" spans="14:14" customFormat="1" x14ac:dyDescent="0.25">
      <c r="N274" s="57"/>
    </row>
    <row r="275" spans="14:14" customFormat="1" x14ac:dyDescent="0.25">
      <c r="N275" s="57"/>
    </row>
  </sheetData>
  <mergeCells count="5">
    <mergeCell ref="B8:M8"/>
    <mergeCell ref="O8:U8"/>
    <mergeCell ref="W8:Z8"/>
    <mergeCell ref="AB8:AI8"/>
    <mergeCell ref="AK8:AO8"/>
  </mergeCells>
  <dataValidations count="1">
    <dataValidation type="list" allowBlank="1" showInputMessage="1" showErrorMessage="1" sqref="D4">
      <formula1>"Ануїтет,Класика"</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00B0F0"/>
  </sheetPr>
  <dimension ref="A1:BK275"/>
  <sheetViews>
    <sheetView showGridLines="0" zoomScale="70" zoomScaleNormal="70" workbookViewId="0">
      <selection activeCell="G2" sqref="G2"/>
    </sheetView>
  </sheetViews>
  <sheetFormatPr defaultColWidth="11.5703125" defaultRowHeight="15" x14ac:dyDescent="0.25"/>
  <cols>
    <col min="1" max="1" width="5" style="30" bestFit="1" customWidth="1"/>
    <col min="2" max="2" width="12.42578125" style="30" bestFit="1" customWidth="1"/>
    <col min="3" max="3" width="14.85546875" style="30" customWidth="1"/>
    <col min="4" max="4" width="15" style="30" bestFit="1" customWidth="1"/>
    <col min="5" max="11" width="11.5703125" style="30"/>
    <col min="12" max="13" width="13.7109375" style="30" customWidth="1"/>
    <col min="14" max="14" width="1.7109375" style="80" customWidth="1"/>
    <col min="15" max="15" width="11.5703125" style="30"/>
    <col min="16" max="16" width="15.28515625" style="30" bestFit="1" customWidth="1"/>
    <col min="17" max="21" width="11.5703125" style="30"/>
    <col min="22" max="22" width="6.7109375" style="10" customWidth="1"/>
    <col min="23" max="24" width="16.7109375" style="30" customWidth="1"/>
    <col min="25" max="26" width="12.28515625" style="30" customWidth="1"/>
    <col min="27" max="27" width="1.7109375" style="30" customWidth="1"/>
    <col min="28" max="28" width="11.5703125" style="30"/>
    <col min="29" max="32" width="15.5703125" style="30" customWidth="1"/>
    <col min="33" max="35" width="14.28515625" style="30" customWidth="1"/>
    <col min="36" max="36" width="1.7109375" style="30" customWidth="1"/>
    <col min="37" max="37" width="14.7109375" style="30" hidden="1" customWidth="1"/>
    <col min="38" max="38" width="0" style="30" hidden="1" customWidth="1"/>
    <col min="39" max="39" width="12.42578125" style="30" hidden="1" customWidth="1"/>
    <col min="40" max="40" width="14.42578125" style="30" hidden="1" customWidth="1"/>
    <col min="41" max="41" width="0" style="30" hidden="1" customWidth="1"/>
    <col min="42" max="42" width="1.7109375" style="30" hidden="1" customWidth="1"/>
    <col min="43" max="46" width="11.5703125" style="30"/>
    <col min="47" max="47" width="11.5703125" style="30" customWidth="1"/>
    <col min="48" max="48" width="2.28515625" style="30" customWidth="1"/>
    <col min="49" max="49" width="13.28515625" style="30" bestFit="1" customWidth="1"/>
    <col min="50" max="55" width="11.5703125" style="30"/>
    <col min="56" max="56" width="15" bestFit="1" customWidth="1"/>
    <col min="63" max="63" width="13.28515625" bestFit="1" customWidth="1"/>
    <col min="64" max="16384" width="11.5703125" style="30"/>
  </cols>
  <sheetData>
    <row r="1" spans="1:63" s="10" customFormat="1" x14ac:dyDescent="0.25">
      <c r="C1" s="14" t="s">
        <v>103</v>
      </c>
      <c r="D1" s="62">
        <v>2000000</v>
      </c>
      <c r="F1" s="11" t="s">
        <v>124</v>
      </c>
      <c r="G1" s="16">
        <v>0.15989999999999999</v>
      </c>
      <c r="I1" s="14" t="s">
        <v>106</v>
      </c>
      <c r="J1" s="17">
        <v>5.0000000000000001E-3</v>
      </c>
      <c r="K1" s="69"/>
      <c r="N1" s="80"/>
      <c r="Q1" s="14" t="s">
        <v>17</v>
      </c>
      <c r="T1" s="14" t="s">
        <v>18</v>
      </c>
      <c r="X1" s="10" t="s">
        <v>4</v>
      </c>
      <c r="AB1" s="14"/>
      <c r="AC1" s="63" t="s">
        <v>96</v>
      </c>
      <c r="AD1" s="13">
        <f>AD6-AD2</f>
        <v>3.7482843014183975E-2</v>
      </c>
      <c r="AF1" s="14" t="str">
        <f>AB9</f>
        <v>% доход</v>
      </c>
      <c r="AG1" s="12">
        <f>SUM(AB10:AB130)</f>
        <v>992488.97898143239</v>
      </c>
      <c r="AI1" s="12"/>
      <c r="BD1"/>
      <c r="BE1"/>
      <c r="BF1"/>
      <c r="BG1"/>
      <c r="BH1"/>
      <c r="BI1"/>
      <c r="BJ1"/>
      <c r="BK1"/>
    </row>
    <row r="2" spans="1:63" s="10" customFormat="1" x14ac:dyDescent="0.25">
      <c r="C2" s="14" t="s">
        <v>104</v>
      </c>
      <c r="D2" s="15">
        <v>0.7</v>
      </c>
      <c r="F2" s="14" t="s">
        <v>125</v>
      </c>
      <c r="G2" s="16">
        <f>MIN(MAX(G1,8.17%+7.5%),35%)</f>
        <v>0.15989999999999999</v>
      </c>
      <c r="I2" s="14" t="s">
        <v>27</v>
      </c>
      <c r="J2" s="17">
        <v>0.35</v>
      </c>
      <c r="K2" s="69"/>
      <c r="N2" s="80"/>
      <c r="P2" s="10" t="s">
        <v>21</v>
      </c>
      <c r="Q2" s="17">
        <v>1E-3</v>
      </c>
      <c r="S2" s="10" t="s">
        <v>22</v>
      </c>
      <c r="T2" s="18">
        <v>0.01</v>
      </c>
      <c r="W2" s="14" t="s">
        <v>23</v>
      </c>
      <c r="X2" s="13">
        <f>'стави резерва'!L4</f>
        <v>0.10625000000000001</v>
      </c>
      <c r="AC2" s="14" t="s">
        <v>24</v>
      </c>
      <c r="AD2" s="19">
        <v>0.1195</v>
      </c>
      <c r="AF2" s="14" t="str">
        <f>AC9</f>
        <v>% расход (фондирование)</v>
      </c>
      <c r="AG2" s="12">
        <f>SUM(AC10:AC130)</f>
        <v>-741728.78666842484</v>
      </c>
      <c r="AH2" s="20" t="s">
        <v>25</v>
      </c>
      <c r="AI2" s="76">
        <f>SUM(AG1:AG4)/AG6/D6*12</f>
        <v>4.98560124723431E-2</v>
      </c>
      <c r="AM2" s="21"/>
      <c r="BD2"/>
      <c r="BE2"/>
      <c r="BF2"/>
      <c r="BG2"/>
      <c r="BH2"/>
      <c r="BI2"/>
      <c r="BJ2"/>
      <c r="BK2"/>
    </row>
    <row r="3" spans="1:63" s="10" customFormat="1" x14ac:dyDescent="0.25">
      <c r="C3" s="11" t="s">
        <v>16</v>
      </c>
      <c r="D3" s="58">
        <f>D1*D2</f>
        <v>1400000</v>
      </c>
      <c r="F3" s="14" t="s">
        <v>20</v>
      </c>
      <c r="G3" s="16">
        <v>9.9000000000000008E-3</v>
      </c>
      <c r="I3" s="14" t="s">
        <v>107</v>
      </c>
      <c r="J3" s="17">
        <v>3.0000000000000001E-3</v>
      </c>
      <c r="K3" s="69"/>
      <c r="N3" s="80"/>
      <c r="P3" s="10" t="s">
        <v>28</v>
      </c>
      <c r="Q3" s="17">
        <v>0.01</v>
      </c>
      <c r="S3" s="10" t="s">
        <v>29</v>
      </c>
      <c r="T3" s="18">
        <v>0.1</v>
      </c>
      <c r="U3" s="23"/>
      <c r="W3" s="14" t="s">
        <v>30</v>
      </c>
      <c r="X3" s="13">
        <f>'стави резерва'!L5</f>
        <v>0.3075</v>
      </c>
      <c r="AB3" s="14"/>
      <c r="AC3" s="19"/>
      <c r="AF3" s="14" t="str">
        <f>AD9</f>
        <v>комис.доход</v>
      </c>
      <c r="AG3" s="12">
        <f>SUM(AD10:AD130)</f>
        <v>13860.000000000002</v>
      </c>
      <c r="AH3" s="20" t="s">
        <v>31</v>
      </c>
      <c r="AI3" s="76">
        <f>AG5/AG6/D6*12</f>
        <v>-5.8051832164451034E-3</v>
      </c>
      <c r="BD3"/>
      <c r="BE3"/>
      <c r="BF3"/>
      <c r="BG3"/>
      <c r="BH3"/>
      <c r="BI3"/>
      <c r="BJ3"/>
      <c r="BK3"/>
    </row>
    <row r="4" spans="1:63" s="10" customFormat="1" ht="14.45" customHeight="1" x14ac:dyDescent="0.25">
      <c r="C4" s="14" t="s">
        <v>19</v>
      </c>
      <c r="D4" s="11" t="s">
        <v>127</v>
      </c>
      <c r="F4" s="14" t="s">
        <v>33</v>
      </c>
      <c r="G4" s="16">
        <v>0</v>
      </c>
      <c r="I4" s="14" t="s">
        <v>27</v>
      </c>
      <c r="J4" s="17">
        <v>0.45</v>
      </c>
      <c r="K4" s="69"/>
      <c r="N4" s="80"/>
      <c r="P4" s="10" t="s">
        <v>34</v>
      </c>
      <c r="Q4" s="17">
        <v>0.03</v>
      </c>
      <c r="S4" s="10" t="s">
        <v>35</v>
      </c>
      <c r="T4" s="18">
        <v>0.6</v>
      </c>
      <c r="U4" s="23"/>
      <c r="W4" s="14" t="s">
        <v>36</v>
      </c>
      <c r="X4" s="13">
        <f>'стави резерва'!L6</f>
        <v>0.57250000000000001</v>
      </c>
      <c r="Z4" s="12"/>
      <c r="AB4" s="14"/>
      <c r="AC4" s="15"/>
      <c r="AF4" s="14" t="str">
        <f>AE9</f>
        <v>страховка (выносим отдельно)</v>
      </c>
      <c r="AG4" s="12">
        <f>SUM(AE10:AE130)</f>
        <v>96083.758926050039</v>
      </c>
      <c r="AH4" s="20" t="s">
        <v>37</v>
      </c>
      <c r="AI4" s="77">
        <v>0</v>
      </c>
      <c r="BD4"/>
      <c r="BE4"/>
      <c r="BF4"/>
      <c r="BG4"/>
      <c r="BH4"/>
      <c r="BI4"/>
      <c r="BJ4"/>
      <c r="BK4"/>
    </row>
    <row r="5" spans="1:63" s="10" customFormat="1" ht="15.75" thickBot="1" x14ac:dyDescent="0.3">
      <c r="C5" s="14" t="s">
        <v>26</v>
      </c>
      <c r="D5" s="22">
        <v>120</v>
      </c>
      <c r="E5" s="78"/>
      <c r="F5" s="14" t="s">
        <v>108</v>
      </c>
      <c r="G5" s="79">
        <f>14000+D1*1%</f>
        <v>34000</v>
      </c>
      <c r="H5" s="14"/>
      <c r="I5" s="14" t="s">
        <v>109</v>
      </c>
      <c r="J5" s="69">
        <f>IRR(L10:L130)*12</f>
        <v>0.18465422091085415</v>
      </c>
      <c r="K5" s="69"/>
      <c r="N5" s="80"/>
      <c r="Q5" s="22"/>
      <c r="S5" s="10" t="s">
        <v>38</v>
      </c>
      <c r="T5" s="18">
        <v>0.8</v>
      </c>
      <c r="U5" s="23"/>
      <c r="W5" s="14" t="s">
        <v>39</v>
      </c>
      <c r="X5" s="13">
        <f>'стави резерва'!L7</f>
        <v>0.90500000000000003</v>
      </c>
      <c r="AB5" s="14"/>
      <c r="AC5" s="25"/>
      <c r="AD5" s="64">
        <f>J6-AD6</f>
        <v>2.3970179458851604E-2</v>
      </c>
      <c r="AF5" s="14" t="str">
        <f>AF9</f>
        <v>дофрм.резерва</v>
      </c>
      <c r="AG5" s="12">
        <f>SUM(AF10:AF130)</f>
        <v>-42000</v>
      </c>
      <c r="AH5" s="20" t="s">
        <v>40</v>
      </c>
      <c r="AI5" s="77">
        <f>SUM(AI2:AI4)</f>
        <v>4.4050829255897997E-2</v>
      </c>
      <c r="BD5"/>
      <c r="BE5"/>
      <c r="BF5"/>
      <c r="BG5"/>
      <c r="BH5"/>
      <c r="BI5"/>
      <c r="BJ5"/>
      <c r="BK5"/>
    </row>
    <row r="6" spans="1:63" s="10" customFormat="1" ht="15.75" thickBot="1" x14ac:dyDescent="0.3">
      <c r="C6" s="14" t="s">
        <v>32</v>
      </c>
      <c r="D6" s="24">
        <v>120</v>
      </c>
      <c r="F6" s="14" t="s">
        <v>105</v>
      </c>
      <c r="G6" s="15">
        <v>0.03</v>
      </c>
      <c r="I6" s="26" t="s">
        <v>110</v>
      </c>
      <c r="J6" s="60">
        <f>IRR(M10:M130)*12</f>
        <v>0.18095302247303557</v>
      </c>
      <c r="K6" s="89"/>
      <c r="N6" s="80"/>
      <c r="U6" s="23"/>
      <c r="W6" s="14" t="s">
        <v>5</v>
      </c>
      <c r="X6" s="13">
        <f>'стави резерва'!L8</f>
        <v>1</v>
      </c>
      <c r="Y6" s="27"/>
      <c r="AC6" s="26" t="s">
        <v>41</v>
      </c>
      <c r="AD6" s="60">
        <f>IRR(AI10:AI130)*12</f>
        <v>0.15698284301418397</v>
      </c>
      <c r="AF6" s="14" t="s">
        <v>42</v>
      </c>
      <c r="AG6" s="12">
        <f>AVERAGE(Y10:Y130)</f>
        <v>723491.37717171607</v>
      </c>
      <c r="AH6" s="21"/>
      <c r="BD6"/>
      <c r="BE6"/>
      <c r="BF6"/>
      <c r="BG6"/>
      <c r="BH6"/>
      <c r="BI6"/>
      <c r="BJ6"/>
      <c r="BK6"/>
    </row>
    <row r="7" spans="1:63" x14ac:dyDescent="0.25">
      <c r="A7" s="10"/>
      <c r="B7" s="28"/>
      <c r="C7" s="29"/>
      <c r="E7" s="41"/>
      <c r="F7" s="87" t="s">
        <v>128</v>
      </c>
      <c r="G7" s="88">
        <f>(3500+2000)/0.805*1.22</f>
        <v>8335.4037267080748</v>
      </c>
      <c r="I7" s="84" t="s">
        <v>126</v>
      </c>
      <c r="J7" s="85">
        <f>XIRR(L10:L250,N10:N250)</f>
        <v>0.20117183327674867</v>
      </c>
      <c r="K7" s="85"/>
      <c r="N7" s="81"/>
      <c r="Q7" s="31" t="s">
        <v>43</v>
      </c>
      <c r="AG7" s="32"/>
    </row>
    <row r="8" spans="1:63" x14ac:dyDescent="0.25">
      <c r="A8" s="29"/>
      <c r="B8" s="177" t="s">
        <v>44</v>
      </c>
      <c r="C8" s="178"/>
      <c r="D8" s="178"/>
      <c r="E8" s="178"/>
      <c r="F8" s="178"/>
      <c r="G8" s="178"/>
      <c r="H8" s="178"/>
      <c r="I8" s="178"/>
      <c r="J8" s="178"/>
      <c r="K8" s="178"/>
      <c r="L8" s="178"/>
      <c r="M8" s="179"/>
      <c r="N8" s="82"/>
      <c r="O8" s="180" t="s">
        <v>45</v>
      </c>
      <c r="P8" s="181"/>
      <c r="Q8" s="181"/>
      <c r="R8" s="181"/>
      <c r="S8" s="181"/>
      <c r="T8" s="181"/>
      <c r="U8" s="182"/>
      <c r="W8" s="180" t="s">
        <v>46</v>
      </c>
      <c r="X8" s="181"/>
      <c r="Y8" s="181"/>
      <c r="Z8" s="182"/>
      <c r="AB8" s="180" t="s">
        <v>47</v>
      </c>
      <c r="AC8" s="181"/>
      <c r="AD8" s="181"/>
      <c r="AE8" s="181"/>
      <c r="AF8" s="181"/>
      <c r="AG8" s="181"/>
      <c r="AH8" s="181"/>
      <c r="AI8" s="182"/>
      <c r="AK8" s="180" t="s">
        <v>48</v>
      </c>
      <c r="AL8" s="181"/>
      <c r="AM8" s="181"/>
      <c r="AN8" s="181"/>
      <c r="AO8" s="182"/>
    </row>
    <row r="9" spans="1:63" ht="51" x14ac:dyDescent="0.25">
      <c r="A9" s="33" t="s">
        <v>49</v>
      </c>
      <c r="B9" s="34" t="s">
        <v>50</v>
      </c>
      <c r="C9" s="35" t="s">
        <v>51</v>
      </c>
      <c r="D9" s="34" t="s">
        <v>52</v>
      </c>
      <c r="E9" s="34" t="s">
        <v>53</v>
      </c>
      <c r="F9" s="34" t="s">
        <v>55</v>
      </c>
      <c r="G9" s="34" t="s">
        <v>97</v>
      </c>
      <c r="H9" s="34" t="s">
        <v>98</v>
      </c>
      <c r="I9" s="34" t="s">
        <v>99</v>
      </c>
      <c r="J9" s="34" t="s">
        <v>100</v>
      </c>
      <c r="K9" s="86" t="s">
        <v>129</v>
      </c>
      <c r="L9" s="34" t="s">
        <v>101</v>
      </c>
      <c r="M9" s="34" t="s">
        <v>102</v>
      </c>
      <c r="N9" s="83"/>
      <c r="O9" s="33" t="s">
        <v>56</v>
      </c>
      <c r="P9" s="37" t="s">
        <v>57</v>
      </c>
      <c r="Q9" s="33" t="s">
        <v>23</v>
      </c>
      <c r="R9" s="33" t="s">
        <v>30</v>
      </c>
      <c r="S9" s="33" t="s">
        <v>36</v>
      </c>
      <c r="T9" s="33" t="s">
        <v>39</v>
      </c>
      <c r="U9" s="37" t="s">
        <v>58</v>
      </c>
      <c r="V9" s="36"/>
      <c r="W9" s="33" t="s">
        <v>59</v>
      </c>
      <c r="X9" s="33" t="s">
        <v>60</v>
      </c>
      <c r="Y9" s="33" t="s">
        <v>10</v>
      </c>
      <c r="Z9" s="33" t="s">
        <v>61</v>
      </c>
      <c r="AB9" s="33" t="s">
        <v>3</v>
      </c>
      <c r="AC9" s="33" t="s">
        <v>62</v>
      </c>
      <c r="AD9" s="33" t="s">
        <v>63</v>
      </c>
      <c r="AE9" s="33" t="s">
        <v>64</v>
      </c>
      <c r="AF9" s="33" t="s">
        <v>65</v>
      </c>
      <c r="AG9" s="33" t="s">
        <v>66</v>
      </c>
      <c r="AH9" s="33" t="s">
        <v>67</v>
      </c>
      <c r="AI9" s="33" t="s">
        <v>68</v>
      </c>
      <c r="AK9" s="33" t="s">
        <v>69</v>
      </c>
      <c r="AL9" s="33" t="s">
        <v>70</v>
      </c>
      <c r="AM9" s="33" t="s">
        <v>71</v>
      </c>
      <c r="AN9" s="33" t="s">
        <v>72</v>
      </c>
      <c r="AO9" s="33" t="s">
        <v>73</v>
      </c>
      <c r="AQ9" s="38" t="s">
        <v>3</v>
      </c>
      <c r="AR9" s="38" t="s">
        <v>62</v>
      </c>
      <c r="AS9" s="38" t="s">
        <v>63</v>
      </c>
      <c r="AT9" s="38" t="s">
        <v>1</v>
      </c>
      <c r="AU9" s="38" t="s">
        <v>65</v>
      </c>
      <c r="AW9" s="33" t="s">
        <v>23</v>
      </c>
      <c r="AX9" s="33" t="s">
        <v>30</v>
      </c>
      <c r="AY9" s="33" t="s">
        <v>36</v>
      </c>
      <c r="AZ9" s="33" t="s">
        <v>39</v>
      </c>
      <c r="BA9" s="33" t="s">
        <v>58</v>
      </c>
      <c r="BB9" s="33" t="s">
        <v>74</v>
      </c>
      <c r="BC9" s="36"/>
    </row>
    <row r="10" spans="1:63" x14ac:dyDescent="0.25">
      <c r="A10" s="66">
        <v>0</v>
      </c>
      <c r="B10" s="67">
        <f>D3</f>
        <v>1400000</v>
      </c>
      <c r="C10" s="67">
        <f>-D3</f>
        <v>-1400000</v>
      </c>
      <c r="D10" s="67"/>
      <c r="E10" s="68">
        <f>D3*G3</f>
        <v>13860.000000000002</v>
      </c>
      <c r="F10" s="68"/>
      <c r="G10" s="67">
        <f>D3*J1</f>
        <v>7000</v>
      </c>
      <c r="H10" s="67">
        <f>D1*J3</f>
        <v>6000</v>
      </c>
      <c r="I10" s="67">
        <f>G5</f>
        <v>34000</v>
      </c>
      <c r="J10" s="67">
        <f>D1*G6</f>
        <v>60000</v>
      </c>
      <c r="K10" s="67">
        <f>-G7</f>
        <v>-8335.4037267080748</v>
      </c>
      <c r="L10" s="67">
        <f>SUM(C10:I10)</f>
        <v>-1339140</v>
      </c>
      <c r="M10" s="67">
        <f>SUM(C10:F10)+G10*$J$2+H10*$J$4+J10+K10</f>
        <v>-1329325.4037267081</v>
      </c>
      <c r="N10" s="80">
        <v>44197</v>
      </c>
      <c r="O10" s="39">
        <f t="shared" ref="O10:O73" si="0">B10/$D$3</f>
        <v>1</v>
      </c>
      <c r="P10" s="39">
        <f t="shared" ref="P10:P41" si="1">SUM(Q10:U10)</f>
        <v>1</v>
      </c>
      <c r="Q10" s="39">
        <f>IF(A10&gt;=$D$6,0,O10-SUM(R10:U10))</f>
        <v>1</v>
      </c>
      <c r="R10" s="1"/>
      <c r="S10" s="1"/>
      <c r="T10" s="1"/>
      <c r="U10" s="39">
        <v>0</v>
      </c>
      <c r="V10" s="12"/>
      <c r="W10" s="32">
        <f>SUM(Q10:T10)*$D$3</f>
        <v>1400000</v>
      </c>
      <c r="X10" s="32">
        <f t="shared" ref="X10:X73" si="2">U10*$D$3</f>
        <v>0</v>
      </c>
      <c r="Y10" s="32">
        <f t="shared" ref="Y10:Y73" si="3">X10+W10</f>
        <v>1400000</v>
      </c>
      <c r="Z10" s="32">
        <f t="shared" ref="Z10:Z73" si="4">(Q10*$X$2+R10*$X$3+S10*$X$4+T10*$X$5+U10*$X$6)*$D$3</f>
        <v>148750.00000000003</v>
      </c>
      <c r="AB10" s="32">
        <f>IFERROR(D10/O10*SUM(Q10:T10),0)</f>
        <v>0</v>
      </c>
      <c r="AC10" s="32">
        <v>0</v>
      </c>
      <c r="AD10" s="32">
        <f>E10+F10</f>
        <v>13860.000000000002</v>
      </c>
      <c r="AE10" s="32">
        <f>G10*J2+H10*J4+J10</f>
        <v>65150</v>
      </c>
      <c r="AF10" s="32">
        <f>-Z10</f>
        <v>-148750.00000000003</v>
      </c>
      <c r="AG10" s="40">
        <f>IF(A10&gt;$D$6,"",SUM($AB$10:AE10)/($Y$10)*2*12)</f>
        <v>1.3544571428571428</v>
      </c>
      <c r="AH10" s="40">
        <f>IF(A10&gt;$D$6,"",SUM($AF$10:AF10)/($Y$10)*2*12)</f>
        <v>-2.5500000000000007</v>
      </c>
      <c r="AI10" s="61">
        <f>-D3+AB10+AD10+AE10</f>
        <v>-1320990</v>
      </c>
      <c r="AQ10" s="32">
        <f>SUM(AB$10:AB10)</f>
        <v>0</v>
      </c>
      <c r="AR10" s="32">
        <f>SUM(AC$10:AC10)</f>
        <v>0</v>
      </c>
      <c r="AS10" s="32">
        <f>SUM(AD$10:AD10)</f>
        <v>13860.000000000002</v>
      </c>
      <c r="AT10" s="32">
        <f>SUM(AE$10:AE10)</f>
        <v>65150</v>
      </c>
      <c r="AU10" s="32">
        <f>SUM(AF$10:AF10)</f>
        <v>-148750.00000000003</v>
      </c>
      <c r="AW10" s="32">
        <f>Q10*$D$3</f>
        <v>1400000</v>
      </c>
      <c r="AX10" s="32">
        <f t="shared" ref="AX10:BA73" si="5">R10*$D$3</f>
        <v>0</v>
      </c>
      <c r="AY10" s="32">
        <f t="shared" si="5"/>
        <v>0</v>
      </c>
      <c r="AZ10" s="32">
        <f t="shared" si="5"/>
        <v>0</v>
      </c>
      <c r="BA10" s="32">
        <f t="shared" si="5"/>
        <v>0</v>
      </c>
      <c r="BB10" s="32">
        <f t="shared" ref="BB10:BB41" si="6">MAX(SUM(D10:G10)-AB10-AD10-AE10,0)</f>
        <v>0</v>
      </c>
      <c r="BC10" s="32"/>
    </row>
    <row r="11" spans="1:63" x14ac:dyDescent="0.25">
      <c r="A11" s="29">
        <v>1</v>
      </c>
      <c r="B11" s="32">
        <f t="shared" ref="B11:B74" si="7">B10-C11</f>
        <v>1388333.3333333333</v>
      </c>
      <c r="C11" s="32">
        <f>MIN(B10,IF($D$4="Ануїтет",-PMT($G$1/12,$D$6,$D$3,0,0)-D11,$D$3/$D$6))</f>
        <v>11666.666666666666</v>
      </c>
      <c r="D11" s="32">
        <f>B10*$G$1/12</f>
        <v>18654.999999999996</v>
      </c>
      <c r="E11" s="32"/>
      <c r="F11" s="32">
        <f t="shared" ref="F11:F74" si="8">IF(B11&gt;0,$D$3*$G$4,0)</f>
        <v>0</v>
      </c>
      <c r="G11" s="32"/>
      <c r="H11" s="32"/>
      <c r="I11" s="32"/>
      <c r="J11" s="32"/>
      <c r="K11" s="32"/>
      <c r="L11" s="32">
        <f t="shared" ref="L11:L73" si="9">SUM(C11:I11)</f>
        <v>30321.666666666664</v>
      </c>
      <c r="M11" s="32">
        <f t="shared" ref="M11:M73" si="10">SUM(C11:F11)+G11*$J$2+H11*$J$4+J11</f>
        <v>30321.666666666664</v>
      </c>
      <c r="N11" s="80">
        <v>44228</v>
      </c>
      <c r="O11" s="39">
        <f t="shared" si="0"/>
        <v>0.99166666666666659</v>
      </c>
      <c r="P11" s="39">
        <f t="shared" si="1"/>
        <v>0.99166666666666659</v>
      </c>
      <c r="Q11" s="41">
        <f t="shared" ref="Q11:Q74" si="11">IFERROR((Q10+R10*(1-$T$3)+S10*(1-$T$4)+T10*(1-$T$5))*(O11/O10)-R11,0)</f>
        <v>0.99066666666666658</v>
      </c>
      <c r="R11" s="42">
        <f>Q2</f>
        <v>1E-3</v>
      </c>
      <c r="S11" s="43"/>
      <c r="T11" s="43"/>
      <c r="U11" s="39">
        <v>0</v>
      </c>
      <c r="V11" s="12"/>
      <c r="W11" s="32">
        <f>SUM(Q11:T11)*$D$3</f>
        <v>1388333.3333333333</v>
      </c>
      <c r="X11" s="32">
        <f t="shared" si="2"/>
        <v>0</v>
      </c>
      <c r="Y11" s="32">
        <f>X11+W11</f>
        <v>1388333.3333333333</v>
      </c>
      <c r="Z11" s="32">
        <f t="shared" si="4"/>
        <v>147792.16666666666</v>
      </c>
      <c r="AB11" s="32">
        <f>IFERROR(D11/O10*(Q10*(1-$X$2)+R10*(1-$X$3)+S10*(1-$X$4)+T10*(1-$X$5)+U10*(1-$X$6)),0)</f>
        <v>16672.906249999996</v>
      </c>
      <c r="AC11" s="32">
        <f t="shared" ref="AC11:AC74" si="12">-(Q10*(1-$X$2)+R10*(1-$X$3)+S10*(1-$X$4)+T10*(1-$X$5)+U10*(1-$X$6))*$D$3*$AD$2/12</f>
        <v>-12460.364583333334</v>
      </c>
      <c r="AD11" s="32">
        <f>IFERROR((E11+F11)*(Q11*(1-$X$2)+R11*(1-$X$3)+S11*(1-$X$4)+T11*(1-$X$5)+U11*(1-$X$6))/O11,0)</f>
        <v>0</v>
      </c>
      <c r="AE11" s="59">
        <f>IFERROR((G11*$J$2+H11*$J$4+J11)*(Q11*(1-$X$2)+R11*(1-$X$3)+S11*(1-$X$4)+T11*(1-$X$5)+U11*(1-$X$6))/O11,0)</f>
        <v>0</v>
      </c>
      <c r="AF11" s="32">
        <f>-(Z11-Z10)</f>
        <v>957.83333333337214</v>
      </c>
      <c r="AG11" s="40">
        <f>IF(A11&gt;$D$6,"",SUM($AB$10:AE11)/($Y$10+Y11)*2/A11*12)</f>
        <v>0.71632074118350286</v>
      </c>
      <c r="AH11" s="40">
        <f>IF(A11&gt;$D$6,"",SUM($AF$10:AF11)/($Y$10+Y11)*2/A11*12)</f>
        <v>-1.2720903765690377</v>
      </c>
      <c r="AI11" s="32">
        <f>Y10-Y11+AB11+AD11+AE11</f>
        <v>28339.572916666741</v>
      </c>
      <c r="AQ11" s="32">
        <f>SUM(AB$10:AB11)</f>
        <v>16672.906249999996</v>
      </c>
      <c r="AR11" s="32">
        <f>SUM(AC$10:AC11)</f>
        <v>-12460.364583333334</v>
      </c>
      <c r="AS11" s="32">
        <f>SUM(AD$10:AD11)</f>
        <v>13860.000000000002</v>
      </c>
      <c r="AT11" s="32">
        <f>SUM(AE$10:AE11)</f>
        <v>65150</v>
      </c>
      <c r="AU11" s="32">
        <f>SUM(AF$10:AF11)</f>
        <v>-147792.16666666666</v>
      </c>
      <c r="AW11" s="32">
        <f t="shared" ref="AW11:AZ74" si="13">Q11*$D$3</f>
        <v>1386933.3333333333</v>
      </c>
      <c r="AX11" s="32">
        <f t="shared" si="5"/>
        <v>1400</v>
      </c>
      <c r="AY11" s="32">
        <f t="shared" si="5"/>
        <v>0</v>
      </c>
      <c r="AZ11" s="32">
        <f t="shared" si="5"/>
        <v>0</v>
      </c>
      <c r="BA11" s="32">
        <f t="shared" si="5"/>
        <v>0</v>
      </c>
      <c r="BB11" s="32">
        <f>MAX(SUM(D11:G11)-AB11-AD11-AE11,0)</f>
        <v>1982.09375</v>
      </c>
      <c r="BC11" s="32"/>
    </row>
    <row r="12" spans="1:63" x14ac:dyDescent="0.25">
      <c r="A12" s="29">
        <v>2</v>
      </c>
      <c r="B12" s="32">
        <f t="shared" si="7"/>
        <v>1376666.6666666665</v>
      </c>
      <c r="C12" s="32">
        <f t="shared" ref="C12:C22" si="14">MIN(B11,IF($D$4="Ануїтет",-PMT($G$1/12,$D$6,$D$3,0,0)-D12,$D$3/$D$6))</f>
        <v>11666.666666666666</v>
      </c>
      <c r="D12" s="32">
        <f t="shared" ref="D12:D22" si="15">B11*$G$1/12</f>
        <v>18499.541666666664</v>
      </c>
      <c r="E12" s="32"/>
      <c r="F12" s="32">
        <f t="shared" si="8"/>
        <v>0</v>
      </c>
      <c r="G12" s="32"/>
      <c r="H12" s="32"/>
      <c r="I12" s="32"/>
      <c r="J12" s="32"/>
      <c r="K12" s="32"/>
      <c r="L12" s="32">
        <f t="shared" si="9"/>
        <v>30166.208333333328</v>
      </c>
      <c r="M12" s="32">
        <f t="shared" si="10"/>
        <v>30166.208333333328</v>
      </c>
      <c r="N12" s="80">
        <v>44256</v>
      </c>
      <c r="O12" s="39">
        <f t="shared" si="0"/>
        <v>0.98333333333333317</v>
      </c>
      <c r="P12" s="39">
        <f t="shared" si="1"/>
        <v>0.99231498747192026</v>
      </c>
      <c r="Q12" s="39">
        <f t="shared" si="11"/>
        <v>0.93771905648418374</v>
      </c>
      <c r="R12" s="43">
        <f t="shared" ref="R12:R75" si="16">IF(A12&gt;=$D$6,0,S13/$T$3)</f>
        <v>4.5515117185283949E-2</v>
      </c>
      <c r="S12" s="43">
        <f>IF(A12&gt;=$D$6,0,T13/$T$4)</f>
        <v>9.0808138024526756E-3</v>
      </c>
      <c r="T12" s="43"/>
      <c r="U12" s="39">
        <v>0</v>
      </c>
      <c r="V12" s="12"/>
      <c r="W12" s="32">
        <f t="shared" ref="W12:W75" si="17">SUM(Q12:T12)*$D$3</f>
        <v>1389240.9824606883</v>
      </c>
      <c r="X12" s="32">
        <f>U12*$D$3</f>
        <v>0</v>
      </c>
      <c r="Y12" s="32">
        <f>X12+W12</f>
        <v>1389240.9824606883</v>
      </c>
      <c r="Z12" s="32">
        <f t="shared" si="4"/>
        <v>166358.23986295291</v>
      </c>
      <c r="AB12" s="32">
        <f>IFERROR(D12/O11*(Q11*(1-$X$2)+R11*(1-$X$3)+S11*(1-$X$4)+T11*(1-$X$5)+U11*(1-$X$6)),0)</f>
        <v>16530.211045833334</v>
      </c>
      <c r="AC12" s="32">
        <f t="shared" si="12"/>
        <v>-12353.722451388889</v>
      </c>
      <c r="AD12" s="32">
        <f t="shared" ref="AD12:AD75" si="18">IFERROR((E12+F12)*(Q12*(1-$X$2)+R12*(1-$X$3)+S12*(1-$X$4)+T12*(1-$X$5)+U12*(1-$X$6))/O12,0)</f>
        <v>0</v>
      </c>
      <c r="AE12" s="59">
        <f t="shared" ref="AE12:AE75" si="19">IFERROR((G12*$J$2+H12*$J$4+J12)*(Q12*(1-$X$2)+R12*(1-$X$3)+S12*(1-$X$4)+T12*(1-$X$5)+U12*(1-$X$6))/O12,0)</f>
        <v>0</v>
      </c>
      <c r="AF12" s="32">
        <f>-(Z12-Z11)</f>
        <v>-18566.073196286248</v>
      </c>
      <c r="AG12" s="40">
        <f>IF(A12&gt;$D$6,"",SUM($AB$10:AE12)/($Y$10+Y12)*2/A12*12)</f>
        <v>0.37601210140261337</v>
      </c>
      <c r="AH12" s="40">
        <f>IF(A12&gt;$D$6,"",SUM($AF$10:AF12)/($Y$10+Y12)*2/A12*12)</f>
        <v>-0.715714020734876</v>
      </c>
      <c r="AI12" s="32">
        <f>Y11-Y12+AB12+AD12+AE12</f>
        <v>15622.561918478255</v>
      </c>
      <c r="AQ12" s="32">
        <f>SUM(AB$10:AB12)</f>
        <v>33203.117295833334</v>
      </c>
      <c r="AR12" s="32">
        <f>SUM(AC$10:AC12)</f>
        <v>-24814.087034722223</v>
      </c>
      <c r="AS12" s="32">
        <f>SUM(AD$10:AD12)</f>
        <v>13860.000000000002</v>
      </c>
      <c r="AT12" s="32">
        <f>SUM(AE$10:AE12)</f>
        <v>65150</v>
      </c>
      <c r="AU12" s="32">
        <f>SUM(AF$10:AF12)</f>
        <v>-166358.23986295291</v>
      </c>
      <c r="AW12" s="32">
        <f t="shared" si="13"/>
        <v>1312806.6790778572</v>
      </c>
      <c r="AX12" s="32">
        <f t="shared" si="5"/>
        <v>63721.164059397532</v>
      </c>
      <c r="AY12" s="32">
        <f t="shared" si="5"/>
        <v>12713.139323433747</v>
      </c>
      <c r="AZ12" s="32">
        <f t="shared" si="5"/>
        <v>0</v>
      </c>
      <c r="BA12" s="32">
        <f t="shared" si="5"/>
        <v>0</v>
      </c>
      <c r="BB12" s="32">
        <f t="shared" si="6"/>
        <v>1969.3306208333306</v>
      </c>
      <c r="BC12" s="32"/>
    </row>
    <row r="13" spans="1:63" x14ac:dyDescent="0.25">
      <c r="A13" s="29">
        <v>3</v>
      </c>
      <c r="B13" s="32">
        <f t="shared" si="7"/>
        <v>1364999.9999999998</v>
      </c>
      <c r="C13" s="32">
        <f t="shared" si="14"/>
        <v>11666.666666666666</v>
      </c>
      <c r="D13" s="32">
        <f t="shared" si="15"/>
        <v>18344.083333333332</v>
      </c>
      <c r="E13" s="32"/>
      <c r="F13" s="32">
        <f t="shared" si="8"/>
        <v>0</v>
      </c>
      <c r="G13" s="32"/>
      <c r="H13" s="32"/>
      <c r="I13" s="32"/>
      <c r="J13" s="32"/>
      <c r="K13" s="32"/>
      <c r="L13" s="32">
        <f t="shared" si="9"/>
        <v>30010.75</v>
      </c>
      <c r="M13" s="32">
        <f t="shared" si="10"/>
        <v>30010.75</v>
      </c>
      <c r="N13" s="80">
        <v>44287</v>
      </c>
      <c r="O13" s="39">
        <f t="shared" si="0"/>
        <v>0.97499999999999987</v>
      </c>
      <c r="P13" s="39">
        <f t="shared" si="1"/>
        <v>0.98399028418826007</v>
      </c>
      <c r="Q13" s="39">
        <f>IFERROR((Q12+R12*(1-$T$3)+S12*(1-$T$4)+T12*(1-$T$5))*(O13/O12)-R13,0)</f>
        <v>0.93630150166839243</v>
      </c>
      <c r="R13" s="43">
        <f t="shared" si="16"/>
        <v>3.7688782519867625E-2</v>
      </c>
      <c r="S13" s="42">
        <f>Q3-T13</f>
        <v>4.551511718528395E-3</v>
      </c>
      <c r="T13" s="42">
        <f t="shared" ref="T13:T76" si="20">IF(A13&gt;=$D$6,0,(U14-U13)/$T$5)</f>
        <v>5.4484882814716052E-3</v>
      </c>
      <c r="U13" s="39">
        <v>0</v>
      </c>
      <c r="V13" s="12"/>
      <c r="W13" s="32">
        <f t="shared" si="17"/>
        <v>1377586.3978635641</v>
      </c>
      <c r="X13" s="32">
        <f t="shared" si="2"/>
        <v>0</v>
      </c>
      <c r="Y13" s="32">
        <f>X13+W13</f>
        <v>1377586.3978635641</v>
      </c>
      <c r="Z13" s="32">
        <f t="shared" si="4"/>
        <v>166051.14054300141</v>
      </c>
      <c r="AB13" s="32">
        <f t="shared" ref="AB13:AB76" si="21">IFERROR(D13/O12*(Q12*(1-$X$2)+R12*(1-$X$3)+S12*(1-$X$4)+T12*(1-$X$5)+U12*(1-$X$6)),0)</f>
        <v>16294.91254511483</v>
      </c>
      <c r="AC13" s="32">
        <f t="shared" si="12"/>
        <v>-12177.873978369114</v>
      </c>
      <c r="AD13" s="32">
        <f t="shared" si="18"/>
        <v>0</v>
      </c>
      <c r="AE13" s="59">
        <f t="shared" si="19"/>
        <v>0</v>
      </c>
      <c r="AF13" s="32">
        <f>-(Z13-Z12)</f>
        <v>307.09931995149236</v>
      </c>
      <c r="AG13" s="40">
        <f>IF(A13&gt;$D$6,"",SUM($AB$10:AE13)/($Y$10+Y13)*2/A13*12)</f>
        <v>0.26358443834041884</v>
      </c>
      <c r="AH13" s="40">
        <f>IF(A13&gt;$D$6,"",SUM($AF$10:AF13)/($Y$10+Y13)*2/A13*12)</f>
        <v>-0.47826023534885664</v>
      </c>
      <c r="AI13" s="32">
        <f>Y12-Y13+AB13+AD13+AE13</f>
        <v>27949.497142239081</v>
      </c>
      <c r="AQ13" s="32">
        <f>SUM(AB$10:AB13)</f>
        <v>49498.029840948162</v>
      </c>
      <c r="AR13" s="32">
        <f>SUM(AC$10:AC13)</f>
        <v>-36991.961013091335</v>
      </c>
      <c r="AS13" s="32">
        <f>SUM(AD$10:AD13)</f>
        <v>13860.000000000002</v>
      </c>
      <c r="AT13" s="32">
        <f>SUM(AE$10:AE13)</f>
        <v>65150</v>
      </c>
      <c r="AU13" s="32">
        <f>SUM(AF$10:AF13)</f>
        <v>-166051.14054300141</v>
      </c>
      <c r="AW13" s="32">
        <f t="shared" si="13"/>
        <v>1310822.1023357494</v>
      </c>
      <c r="AX13" s="32">
        <f t="shared" si="5"/>
        <v>52764.295527814676</v>
      </c>
      <c r="AY13" s="32">
        <f t="shared" si="5"/>
        <v>6372.1164059397533</v>
      </c>
      <c r="AZ13" s="32">
        <f t="shared" si="5"/>
        <v>7627.8835940602476</v>
      </c>
      <c r="BA13" s="32">
        <f t="shared" si="5"/>
        <v>0</v>
      </c>
      <c r="BB13" s="32">
        <f t="shared" si="6"/>
        <v>2049.1707882185019</v>
      </c>
      <c r="BC13" s="32"/>
    </row>
    <row r="14" spans="1:63" x14ac:dyDescent="0.25">
      <c r="A14" s="29">
        <v>4</v>
      </c>
      <c r="B14" s="32">
        <f t="shared" si="7"/>
        <v>1353333.333333333</v>
      </c>
      <c r="C14" s="32">
        <f t="shared" si="14"/>
        <v>11666.666666666666</v>
      </c>
      <c r="D14" s="32">
        <f t="shared" si="15"/>
        <v>18188.624999999996</v>
      </c>
      <c r="E14" s="32"/>
      <c r="F14" s="32">
        <f t="shared" si="8"/>
        <v>0</v>
      </c>
      <c r="G14" s="32"/>
      <c r="H14" s="32"/>
      <c r="I14" s="32"/>
      <c r="J14" s="32"/>
      <c r="K14" s="32"/>
      <c r="L14" s="32">
        <f t="shared" si="9"/>
        <v>29855.291666666664</v>
      </c>
      <c r="M14" s="32">
        <f t="shared" si="10"/>
        <v>29855.291666666664</v>
      </c>
      <c r="N14" s="80">
        <v>44317</v>
      </c>
      <c r="O14" s="39">
        <f t="shared" si="0"/>
        <v>0.96666666666666645</v>
      </c>
      <c r="P14" s="39">
        <f>SUM(Q14:U14)</f>
        <v>0.97612917345938854</v>
      </c>
      <c r="Q14" s="39">
        <f>IFERROR((Q13+R13*(1-$T$3)+S13*(1-$T$4)+T13*(1-$T$5))*(O14/O13)-R14,0)</f>
        <v>0.93558065237744037</v>
      </c>
      <c r="R14" s="43">
        <f t="shared" si="16"/>
        <v>2.9233690874504559E-2</v>
      </c>
      <c r="S14" s="43">
        <f t="shared" ref="S14:S77" si="22">IF(A14&gt;=$D$6,0,T15/$T$4)</f>
        <v>3.7688782519867629E-3</v>
      </c>
      <c r="T14" s="43">
        <f t="shared" si="20"/>
        <v>3.1871613302795476E-3</v>
      </c>
      <c r="U14" s="39">
        <f t="shared" ref="U14:U77" si="23">IF($A14&gt;D$6,Q$4,IF($A14&lt;3,0,Q$4*LN($A14-2)/LN(D$6-2)))</f>
        <v>4.3587906251772845E-3</v>
      </c>
      <c r="V14" s="12"/>
      <c r="W14" s="32">
        <f t="shared" si="17"/>
        <v>1360478.5359678958</v>
      </c>
      <c r="X14" s="32">
        <f t="shared" si="2"/>
        <v>6102.3068752481986</v>
      </c>
      <c r="Y14" s="32">
        <f t="shared" si="3"/>
        <v>1366580.842843144</v>
      </c>
      <c r="Z14" s="32">
        <f>(Q14*$X$2+R14*$X$3+S14*$X$4+T14*$X$5+U14*$X$6)*$D$3</f>
        <v>164913.92216229826</v>
      </c>
      <c r="AB14" s="32">
        <f t="shared" si="21"/>
        <v>16143.707303796498</v>
      </c>
      <c r="AC14" s="32">
        <f t="shared" si="12"/>
        <v>-12064.871937483935</v>
      </c>
      <c r="AD14" s="32">
        <f t="shared" si="18"/>
        <v>0</v>
      </c>
      <c r="AE14" s="59">
        <f t="shared" si="19"/>
        <v>0</v>
      </c>
      <c r="AF14" s="32">
        <f t="shared" ref="AF14:AF77" si="24">-(Z14-Z13)</f>
        <v>1137.2183807031543</v>
      </c>
      <c r="AG14" s="40">
        <f>IF(A14&gt;$D$6,"",SUM($AB$10:AE14)/($Y$10+Y14)*2/A14*12)</f>
        <v>0.20732068128382389</v>
      </c>
      <c r="AH14" s="40">
        <f>IF(A14&gt;$D$6,"",SUM($AF$10:AF14)/($Y$10+Y14)*2/A14*12)</f>
        <v>-0.35765574518940235</v>
      </c>
      <c r="AI14" s="32">
        <f t="shared" ref="AI14:AI77" si="25">Y13-Y14+AB14+AD14+AE14</f>
        <v>27149.262324216612</v>
      </c>
      <c r="AQ14" s="32">
        <f>SUM(AB$10:AB14)</f>
        <v>65641.737144744664</v>
      </c>
      <c r="AR14" s="32">
        <f>SUM(AC$10:AC14)</f>
        <v>-49056.83295057527</v>
      </c>
      <c r="AS14" s="32">
        <f>SUM(AD$10:AD14)</f>
        <v>13860.000000000002</v>
      </c>
      <c r="AT14" s="32">
        <f>SUM(AE$10:AE14)</f>
        <v>65150</v>
      </c>
      <c r="AU14" s="32">
        <f>SUM(AF$10:AF14)</f>
        <v>-164913.92216229826</v>
      </c>
      <c r="AW14" s="32">
        <f t="shared" si="13"/>
        <v>1309812.9133284164</v>
      </c>
      <c r="AX14" s="32">
        <f t="shared" si="5"/>
        <v>40927.16722430638</v>
      </c>
      <c r="AY14" s="32">
        <f t="shared" si="5"/>
        <v>5276.4295527814684</v>
      </c>
      <c r="AZ14" s="32">
        <f t="shared" si="5"/>
        <v>4462.0258623913669</v>
      </c>
      <c r="BA14" s="32">
        <f t="shared" si="5"/>
        <v>6102.3068752481986</v>
      </c>
      <c r="BB14" s="32">
        <f t="shared" si="6"/>
        <v>2044.9176962034981</v>
      </c>
      <c r="BC14" s="32"/>
    </row>
    <row r="15" spans="1:63" x14ac:dyDescent="0.25">
      <c r="A15" s="29">
        <v>5</v>
      </c>
      <c r="B15" s="32">
        <f t="shared" si="7"/>
        <v>1341666.6666666663</v>
      </c>
      <c r="C15" s="32">
        <f t="shared" si="14"/>
        <v>11666.666666666666</v>
      </c>
      <c r="D15" s="32">
        <f t="shared" si="15"/>
        <v>18033.166666666661</v>
      </c>
      <c r="E15" s="32"/>
      <c r="F15" s="32">
        <f t="shared" si="8"/>
        <v>0</v>
      </c>
      <c r="G15" s="32"/>
      <c r="H15" s="32"/>
      <c r="I15" s="32"/>
      <c r="J15" s="32"/>
      <c r="K15" s="32"/>
      <c r="L15" s="32">
        <f t="shared" si="9"/>
        <v>29699.833333333328</v>
      </c>
      <c r="M15" s="32">
        <f t="shared" si="10"/>
        <v>29699.833333333328</v>
      </c>
      <c r="N15" s="80">
        <v>44348</v>
      </c>
      <c r="O15" s="39">
        <f t="shared" si="0"/>
        <v>0.95833333333333304</v>
      </c>
      <c r="P15" s="39">
        <f t="shared" si="1"/>
        <v>0.96781851865135959</v>
      </c>
      <c r="Q15" s="39">
        <f t="shared" si="11"/>
        <v>0.93183963829316163</v>
      </c>
      <c r="R15" s="39">
        <f t="shared" si="16"/>
        <v>2.3885664630154551E-2</v>
      </c>
      <c r="S15" s="39">
        <f t="shared" si="22"/>
        <v>2.923369087450456E-3</v>
      </c>
      <c r="T15" s="39">
        <f t="shared" si="20"/>
        <v>2.2613269511920575E-3</v>
      </c>
      <c r="U15" s="39">
        <f t="shared" si="23"/>
        <v>6.9085196894009228E-3</v>
      </c>
      <c r="V15" s="12"/>
      <c r="W15" s="32">
        <f t="shared" si="17"/>
        <v>1345273.9985467421</v>
      </c>
      <c r="X15" s="32">
        <f t="shared" si="2"/>
        <v>9671.9275651612916</v>
      </c>
      <c r="Y15" s="32">
        <f t="shared" si="3"/>
        <v>1354945.9261119035</v>
      </c>
      <c r="Z15" s="32">
        <f t="shared" si="4"/>
        <v>163774.0339553025</v>
      </c>
      <c r="AB15" s="32">
        <f>IFERROR(D15/O14*(Q14*(1-$X$2)+R14*(1-$X$3)+S14*(1-$X$4)+T14*(1-$X$5)+U14*(1-$X$6)),0)</f>
        <v>16012.211718072267</v>
      </c>
      <c r="AC15" s="32">
        <f t="shared" si="12"/>
        <v>-11966.599751780088</v>
      </c>
      <c r="AD15" s="32">
        <f t="shared" si="18"/>
        <v>0</v>
      </c>
      <c r="AE15" s="59">
        <f t="shared" si="19"/>
        <v>0</v>
      </c>
      <c r="AF15" s="32">
        <f t="shared" si="24"/>
        <v>1139.8882069957617</v>
      </c>
      <c r="AG15" s="40">
        <f>IF(A15&gt;$D$6,"",SUM($AB$10:AE15)/($Y$10+Y15)*2/A15*12)</f>
        <v>0.17360575866010242</v>
      </c>
      <c r="AH15" s="40">
        <f>IF(A15&gt;$D$6,"",SUM($AF$10:AF15)/($Y$10+Y15)*2/A15*12)</f>
        <v>-0.28534693023717839</v>
      </c>
      <c r="AI15" s="32">
        <f>Y14-Y15+AB15+AD15+AE15</f>
        <v>27647.128449312728</v>
      </c>
      <c r="AQ15" s="32">
        <f>SUM(AB$10:AB15)</f>
        <v>81653.948862816935</v>
      </c>
      <c r="AR15" s="32">
        <f>SUM(AC$10:AC15)</f>
        <v>-61023.432702355356</v>
      </c>
      <c r="AS15" s="32">
        <f>SUM(AD$10:AD15)</f>
        <v>13860.000000000002</v>
      </c>
      <c r="AT15" s="32">
        <f>SUM(AE$10:AE15)</f>
        <v>65150</v>
      </c>
      <c r="AU15" s="32">
        <f>SUM(AF$10:AF15)</f>
        <v>-163774.0339553025</v>
      </c>
      <c r="AW15" s="32">
        <f t="shared" si="13"/>
        <v>1304575.4936104263</v>
      </c>
      <c r="AX15" s="32">
        <f t="shared" si="5"/>
        <v>33439.930482216369</v>
      </c>
      <c r="AY15" s="32">
        <f t="shared" si="5"/>
        <v>4092.7167224306386</v>
      </c>
      <c r="AZ15" s="32">
        <f t="shared" si="5"/>
        <v>3165.8577316688807</v>
      </c>
      <c r="BA15" s="32">
        <f t="shared" si="5"/>
        <v>9671.9275651612916</v>
      </c>
      <c r="BB15" s="32">
        <f t="shared" si="6"/>
        <v>2020.9549485943935</v>
      </c>
      <c r="BC15" s="32"/>
    </row>
    <row r="16" spans="1:63" x14ac:dyDescent="0.25">
      <c r="A16" s="29">
        <v>6</v>
      </c>
      <c r="B16" s="32">
        <f t="shared" si="7"/>
        <v>1329999.9999999995</v>
      </c>
      <c r="C16" s="32">
        <f t="shared" si="14"/>
        <v>11666.666666666666</v>
      </c>
      <c r="D16" s="32">
        <f t="shared" si="15"/>
        <v>17877.708333333325</v>
      </c>
      <c r="E16" s="32"/>
      <c r="F16" s="32">
        <f t="shared" si="8"/>
        <v>0</v>
      </c>
      <c r="G16" s="32"/>
      <c r="H16" s="32"/>
      <c r="I16" s="32"/>
      <c r="J16" s="32"/>
      <c r="K16" s="32"/>
      <c r="L16" s="32">
        <f t="shared" si="9"/>
        <v>29544.374999999993</v>
      </c>
      <c r="M16" s="32">
        <f t="shared" si="10"/>
        <v>29544.374999999993</v>
      </c>
      <c r="N16" s="80">
        <v>44378</v>
      </c>
      <c r="O16" s="39">
        <f t="shared" si="0"/>
        <v>0.94999999999999962</v>
      </c>
      <c r="P16" s="39">
        <f t="shared" si="1"/>
        <v>0.95951453300365952</v>
      </c>
      <c r="Q16" s="39">
        <f t="shared" si="11"/>
        <v>0.92645932214549032</v>
      </c>
      <c r="R16" s="39">
        <f t="shared" si="16"/>
        <v>2.0195041692328893E-2</v>
      </c>
      <c r="S16" s="39">
        <f t="shared" si="22"/>
        <v>2.3885664630154554E-3</v>
      </c>
      <c r="T16" s="39">
        <f t="shared" si="20"/>
        <v>1.7540214524702736E-3</v>
      </c>
      <c r="U16" s="39">
        <f t="shared" si="23"/>
        <v>8.717581250354569E-3</v>
      </c>
      <c r="V16" s="12"/>
      <c r="W16" s="32">
        <f t="shared" si="17"/>
        <v>1331115.7324546268</v>
      </c>
      <c r="X16" s="32">
        <f t="shared" si="2"/>
        <v>12204.613750496397</v>
      </c>
      <c r="Y16" s="32">
        <f t="shared" si="3"/>
        <v>1343320.3462051232</v>
      </c>
      <c r="Z16" s="32">
        <f t="shared" si="4"/>
        <v>162846.18456857241</v>
      </c>
      <c r="AB16" s="32">
        <f t="shared" si="21"/>
        <v>15872.365462986709</v>
      </c>
      <c r="AC16" s="32">
        <f t="shared" si="12"/>
        <v>-11862.08675939282</v>
      </c>
      <c r="AD16" s="32">
        <f t="shared" si="18"/>
        <v>0</v>
      </c>
      <c r="AE16" s="59">
        <f t="shared" si="19"/>
        <v>0</v>
      </c>
      <c r="AF16" s="32">
        <f t="shared" si="24"/>
        <v>927.84938673008583</v>
      </c>
      <c r="AG16" s="40">
        <f>IF(A16&gt;$D$6,"",SUM($AB$10:AE16)/($Y$10+Y16)*2/A16*12)</f>
        <v>0.15113188659492457</v>
      </c>
      <c r="AH16" s="40">
        <f>IF(A16&gt;$D$6,"",SUM($AF$10:AF16)/($Y$10+Y16)*2/A16*12)</f>
        <v>-0.23744392053059354</v>
      </c>
      <c r="AI16" s="32">
        <f t="shared" si="25"/>
        <v>27497.945369766981</v>
      </c>
      <c r="AQ16" s="32">
        <f>SUM(AB$10:AB16)</f>
        <v>97526.314325803643</v>
      </c>
      <c r="AR16" s="32">
        <f>SUM(AC$10:AC16)</f>
        <v>-72885.519461748176</v>
      </c>
      <c r="AS16" s="32">
        <f>SUM(AD$10:AD16)</f>
        <v>13860.000000000002</v>
      </c>
      <c r="AT16" s="32">
        <f>SUM(AE$10:AE16)</f>
        <v>65150</v>
      </c>
      <c r="AU16" s="32">
        <f>SUM(AF$10:AF16)</f>
        <v>-162846.18456857241</v>
      </c>
      <c r="AW16" s="32">
        <f t="shared" si="13"/>
        <v>1297043.0510036864</v>
      </c>
      <c r="AX16" s="32">
        <f t="shared" si="5"/>
        <v>28273.058369260449</v>
      </c>
      <c r="AY16" s="32">
        <f t="shared" si="5"/>
        <v>3343.9930482216373</v>
      </c>
      <c r="AZ16" s="32">
        <f t="shared" si="5"/>
        <v>2455.630033458383</v>
      </c>
      <c r="BA16" s="32">
        <f t="shared" si="5"/>
        <v>12204.613750496397</v>
      </c>
      <c r="BB16" s="32">
        <f t="shared" si="6"/>
        <v>2005.3428703466161</v>
      </c>
      <c r="BC16" s="32"/>
    </row>
    <row r="17" spans="1:63" x14ac:dyDescent="0.25">
      <c r="A17" s="29">
        <v>7</v>
      </c>
      <c r="B17" s="32">
        <f t="shared" si="7"/>
        <v>1318333.3333333328</v>
      </c>
      <c r="C17" s="32">
        <f t="shared" si="14"/>
        <v>11666.666666666666</v>
      </c>
      <c r="D17" s="32">
        <f t="shared" si="15"/>
        <v>17722.249999999993</v>
      </c>
      <c r="E17" s="32"/>
      <c r="F17" s="32">
        <f t="shared" si="8"/>
        <v>0</v>
      </c>
      <c r="G17" s="32"/>
      <c r="H17" s="32"/>
      <c r="I17" s="32"/>
      <c r="J17" s="32"/>
      <c r="K17" s="32"/>
      <c r="L17" s="32">
        <f t="shared" si="9"/>
        <v>29388.916666666657</v>
      </c>
      <c r="M17" s="32">
        <f t="shared" si="10"/>
        <v>29388.916666666657</v>
      </c>
      <c r="N17" s="80">
        <v>44409</v>
      </c>
      <c r="O17" s="39">
        <f t="shared" si="0"/>
        <v>0.94166666666666632</v>
      </c>
      <c r="P17" s="39">
        <f t="shared" si="1"/>
        <v>0.95121680413923593</v>
      </c>
      <c r="Q17" s="39">
        <f t="shared" si="11"/>
        <v>0.92014962085232421</v>
      </c>
      <c r="R17" s="39">
        <f t="shared" si="16"/>
        <v>1.7493740827538753E-2</v>
      </c>
      <c r="S17" s="39">
        <f t="shared" si="22"/>
        <v>2.0195041692328895E-3</v>
      </c>
      <c r="T17" s="39">
        <f t="shared" si="20"/>
        <v>1.4331398778092731E-3</v>
      </c>
      <c r="U17" s="39">
        <f t="shared" si="23"/>
        <v>1.0120798412330788E-2</v>
      </c>
      <c r="V17" s="12"/>
      <c r="W17" s="32">
        <f t="shared" si="17"/>
        <v>1317534.4080176672</v>
      </c>
      <c r="X17" s="32">
        <f t="shared" si="2"/>
        <v>14169.117777263104</v>
      </c>
      <c r="Y17" s="32">
        <f t="shared" si="3"/>
        <v>1331703.5257949303</v>
      </c>
      <c r="Z17" s="32">
        <f t="shared" si="4"/>
        <v>162006.85012212628</v>
      </c>
      <c r="AB17" s="32">
        <f t="shared" si="21"/>
        <v>15729.818203807041</v>
      </c>
      <c r="AC17" s="32">
        <f t="shared" si="12"/>
        <v>-11755.555192963986</v>
      </c>
      <c r="AD17" s="32">
        <f t="shared" si="18"/>
        <v>0</v>
      </c>
      <c r="AE17" s="59">
        <f t="shared" si="19"/>
        <v>0</v>
      </c>
      <c r="AF17" s="32">
        <f t="shared" si="24"/>
        <v>839.33444644612609</v>
      </c>
      <c r="AG17" s="40">
        <f>IF(A17&gt;$D$6,"",SUM($AB$10:AE17)/($Y$10+Y17)*2/A17*12)</f>
        <v>0.13508061725726397</v>
      </c>
      <c r="AH17" s="40">
        <f>IF(A17&gt;$D$6,"",SUM($AF$10:AF17)/($Y$10+Y17)*2/A17*12)</f>
        <v>-0.20333541041937864</v>
      </c>
      <c r="AI17" s="32">
        <f t="shared" si="25"/>
        <v>27346.638613999985</v>
      </c>
      <c r="AQ17" s="32">
        <f>SUM(AB$10:AB17)</f>
        <v>113256.13252961068</v>
      </c>
      <c r="AR17" s="32">
        <f>SUM(AC$10:AC17)</f>
        <v>-84641.074654712167</v>
      </c>
      <c r="AS17" s="32">
        <f>SUM(AD$10:AD17)</f>
        <v>13860.000000000002</v>
      </c>
      <c r="AT17" s="32">
        <f>SUM(AE$10:AE17)</f>
        <v>65150</v>
      </c>
      <c r="AU17" s="32">
        <f>SUM(AF$10:AF17)</f>
        <v>-162006.85012212628</v>
      </c>
      <c r="AW17" s="32">
        <f t="shared" si="13"/>
        <v>1288209.4691932539</v>
      </c>
      <c r="AX17" s="32">
        <f t="shared" si="5"/>
        <v>24491.237158554253</v>
      </c>
      <c r="AY17" s="32">
        <f t="shared" si="5"/>
        <v>2827.3058369260452</v>
      </c>
      <c r="AZ17" s="32">
        <f t="shared" si="5"/>
        <v>2006.3958289329823</v>
      </c>
      <c r="BA17" s="32">
        <f t="shared" si="5"/>
        <v>14169.117777263104</v>
      </c>
      <c r="BB17" s="32">
        <f t="shared" si="6"/>
        <v>1992.4317961929519</v>
      </c>
      <c r="BC17" s="32"/>
    </row>
    <row r="18" spans="1:63" x14ac:dyDescent="0.25">
      <c r="A18" s="29">
        <v>8</v>
      </c>
      <c r="B18" s="32">
        <f t="shared" si="7"/>
        <v>1306666.666666666</v>
      </c>
      <c r="C18" s="32">
        <f t="shared" si="14"/>
        <v>11666.666666666666</v>
      </c>
      <c r="D18" s="32">
        <f t="shared" si="15"/>
        <v>17566.791666666657</v>
      </c>
      <c r="E18" s="32"/>
      <c r="F18" s="32">
        <f t="shared" si="8"/>
        <v>0</v>
      </c>
      <c r="G18" s="32"/>
      <c r="H18" s="32"/>
      <c r="I18" s="32"/>
      <c r="J18" s="32"/>
      <c r="K18" s="32"/>
      <c r="L18" s="32">
        <f t="shared" si="9"/>
        <v>29233.458333333321</v>
      </c>
      <c r="M18" s="32">
        <f t="shared" si="10"/>
        <v>29233.458333333321</v>
      </c>
      <c r="N18" s="80">
        <v>44440</v>
      </c>
      <c r="O18" s="39">
        <f t="shared" si="0"/>
        <v>0.9333333333333329</v>
      </c>
      <c r="P18" s="39">
        <f t="shared" si="1"/>
        <v>0.94292487124330315</v>
      </c>
      <c r="Q18" s="39">
        <f t="shared" si="11"/>
        <v>0.91326591135963997</v>
      </c>
      <c r="R18" s="39">
        <f t="shared" si="16"/>
        <v>1.5430572984791502E-2</v>
      </c>
      <c r="S18" s="39">
        <f t="shared" si="22"/>
        <v>1.7493740827538755E-3</v>
      </c>
      <c r="T18" s="39">
        <f t="shared" si="20"/>
        <v>1.2117025015397336E-3</v>
      </c>
      <c r="U18" s="39">
        <f t="shared" si="23"/>
        <v>1.1267310314578206E-2</v>
      </c>
      <c r="V18" s="12"/>
      <c r="W18" s="32">
        <f t="shared" si="17"/>
        <v>1304320.5853002151</v>
      </c>
      <c r="X18" s="32">
        <f t="shared" si="2"/>
        <v>15774.234440409489</v>
      </c>
      <c r="Y18" s="32">
        <f t="shared" si="3"/>
        <v>1320094.8197406246</v>
      </c>
      <c r="Z18" s="32">
        <f t="shared" si="4"/>
        <v>161202.75082188676</v>
      </c>
      <c r="AB18" s="32">
        <f t="shared" si="21"/>
        <v>15586.208203340111</v>
      </c>
      <c r="AC18" s="32">
        <f t="shared" si="12"/>
        <v>-11648.229395241675</v>
      </c>
      <c r="AD18" s="32">
        <f t="shared" si="18"/>
        <v>0</v>
      </c>
      <c r="AE18" s="59">
        <f t="shared" si="19"/>
        <v>0</v>
      </c>
      <c r="AF18" s="32">
        <f t="shared" si="24"/>
        <v>804.0993002395262</v>
      </c>
      <c r="AG18" s="40">
        <f>IF(A18&gt;$D$6,"",SUM($AB$10:AE18)/($Y$10+Y18)*2/A18*12)</f>
        <v>0.12304317762014826</v>
      </c>
      <c r="AH18" s="40">
        <f>IF(A18&gt;$D$6,"",SUM($AF$10:AF18)/($Y$10+Y18)*2/A18*12)</f>
        <v>-0.17779095381379936</v>
      </c>
      <c r="AI18" s="32">
        <f t="shared" si="25"/>
        <v>27194.914257645767</v>
      </c>
      <c r="AQ18" s="32">
        <f>SUM(AB$10:AB18)</f>
        <v>128842.34073295079</v>
      </c>
      <c r="AR18" s="32">
        <f>SUM(AC$10:AC18)</f>
        <v>-96289.304049953847</v>
      </c>
      <c r="AS18" s="32">
        <f>SUM(AD$10:AD18)</f>
        <v>13860.000000000002</v>
      </c>
      <c r="AT18" s="32">
        <f>SUM(AE$10:AE18)</f>
        <v>65150</v>
      </c>
      <c r="AU18" s="32">
        <f>SUM(AF$10:AF18)</f>
        <v>-161202.75082188676</v>
      </c>
      <c r="AW18" s="32">
        <f t="shared" si="13"/>
        <v>1278572.275903496</v>
      </c>
      <c r="AX18" s="32">
        <f t="shared" si="5"/>
        <v>21602.802178708102</v>
      </c>
      <c r="AY18" s="32">
        <f t="shared" si="5"/>
        <v>2449.1237158554259</v>
      </c>
      <c r="AZ18" s="32">
        <f t="shared" si="5"/>
        <v>1696.383502155627</v>
      </c>
      <c r="BA18" s="32">
        <f t="shared" si="5"/>
        <v>15774.234440409489</v>
      </c>
      <c r="BB18" s="32">
        <f t="shared" si="6"/>
        <v>1980.5834633265458</v>
      </c>
      <c r="BC18" s="32"/>
    </row>
    <row r="19" spans="1:63" x14ac:dyDescent="0.25">
      <c r="A19" s="29">
        <v>9</v>
      </c>
      <c r="B19" s="32">
        <f t="shared" si="7"/>
        <v>1294999.9999999993</v>
      </c>
      <c r="C19" s="32">
        <f t="shared" si="14"/>
        <v>11666.666666666666</v>
      </c>
      <c r="D19" s="32">
        <f t="shared" si="15"/>
        <v>17411.333333333325</v>
      </c>
      <c r="E19" s="32"/>
      <c r="F19" s="32">
        <f t="shared" si="8"/>
        <v>0</v>
      </c>
      <c r="G19" s="32"/>
      <c r="H19" s="32"/>
      <c r="I19" s="32"/>
      <c r="J19" s="32"/>
      <c r="K19" s="32"/>
      <c r="L19" s="32">
        <f t="shared" si="9"/>
        <v>29077.999999999993</v>
      </c>
      <c r="M19" s="32">
        <f t="shared" si="10"/>
        <v>29077.999999999993</v>
      </c>
      <c r="N19" s="80">
        <v>44470</v>
      </c>
      <c r="O19" s="39">
        <f t="shared" si="0"/>
        <v>0.92499999999999949</v>
      </c>
      <c r="P19" s="39">
        <f t="shared" si="1"/>
        <v>0.93463830412563031</v>
      </c>
      <c r="Q19" s="39">
        <f t="shared" si="11"/>
        <v>0.90600583217197572</v>
      </c>
      <c r="R19" s="39">
        <f t="shared" si="16"/>
        <v>1.3803117889713131E-2</v>
      </c>
      <c r="S19" s="39">
        <f t="shared" si="22"/>
        <v>1.5430572984791503E-3</v>
      </c>
      <c r="T19" s="39">
        <f t="shared" si="20"/>
        <v>1.0496244496523252E-3</v>
      </c>
      <c r="U19" s="39">
        <f t="shared" si="23"/>
        <v>1.2236672315809993E-2</v>
      </c>
      <c r="V19" s="12"/>
      <c r="W19" s="32">
        <f t="shared" si="17"/>
        <v>1291362.2845337484</v>
      </c>
      <c r="X19" s="32">
        <f t="shared" si="2"/>
        <v>17131.341242133989</v>
      </c>
      <c r="Y19" s="32">
        <f t="shared" si="3"/>
        <v>1308493.6257758825</v>
      </c>
      <c r="Z19" s="32">
        <f t="shared" si="4"/>
        <v>160408.58563167742</v>
      </c>
      <c r="AB19" s="32">
        <f t="shared" si="21"/>
        <v>15442.236818342182</v>
      </c>
      <c r="AC19" s="32">
        <f t="shared" si="12"/>
        <v>-11540.633519649096</v>
      </c>
      <c r="AD19" s="32">
        <f t="shared" si="18"/>
        <v>0</v>
      </c>
      <c r="AE19" s="59">
        <f t="shared" si="19"/>
        <v>0</v>
      </c>
      <c r="AF19" s="32">
        <f t="shared" si="24"/>
        <v>794.16519020934356</v>
      </c>
      <c r="AG19" s="40">
        <f>IF(A19&gt;$D$6,"",SUM($AB$10:AE19)/($Y$10+Y19)*2/A19*12)</f>
        <v>0.1136815326746935</v>
      </c>
      <c r="AH19" s="40">
        <f>IF(A19&gt;$D$6,"",SUM($AF$10:AF19)/($Y$10+Y19)*2/A19*12)</f>
        <v>-0.15793141408210015</v>
      </c>
      <c r="AI19" s="32">
        <f t="shared" si="25"/>
        <v>27043.430783084306</v>
      </c>
      <c r="AQ19" s="32">
        <f>SUM(AB$10:AB19)</f>
        <v>144284.57755129298</v>
      </c>
      <c r="AR19" s="32">
        <f>SUM(AC$10:AC19)</f>
        <v>-107829.93756960295</v>
      </c>
      <c r="AS19" s="32">
        <f>SUM(AD$10:AD19)</f>
        <v>13860.000000000002</v>
      </c>
      <c r="AT19" s="32">
        <f>SUM(AE$10:AE19)</f>
        <v>65150</v>
      </c>
      <c r="AU19" s="32">
        <f>SUM(AF$10:AF19)</f>
        <v>-160408.58563167742</v>
      </c>
      <c r="AW19" s="32">
        <f t="shared" si="13"/>
        <v>1268408.1650407661</v>
      </c>
      <c r="AX19" s="32">
        <f t="shared" si="5"/>
        <v>19324.365045598384</v>
      </c>
      <c r="AY19" s="32">
        <f t="shared" si="5"/>
        <v>2160.2802178708102</v>
      </c>
      <c r="AZ19" s="32">
        <f t="shared" si="5"/>
        <v>1469.4742295132553</v>
      </c>
      <c r="BA19" s="32">
        <f t="shared" si="5"/>
        <v>17131.341242133989</v>
      </c>
      <c r="BB19" s="32">
        <f t="shared" si="6"/>
        <v>1969.0965149911426</v>
      </c>
      <c r="BC19" s="32"/>
    </row>
    <row r="20" spans="1:63" x14ac:dyDescent="0.25">
      <c r="A20" s="29">
        <v>10</v>
      </c>
      <c r="B20" s="32">
        <f t="shared" si="7"/>
        <v>1283333.3333333326</v>
      </c>
      <c r="C20" s="32">
        <f t="shared" si="14"/>
        <v>11666.666666666666</v>
      </c>
      <c r="D20" s="32">
        <f t="shared" si="15"/>
        <v>17255.874999999989</v>
      </c>
      <c r="E20" s="32"/>
      <c r="F20" s="32">
        <f t="shared" si="8"/>
        <v>0</v>
      </c>
      <c r="G20" s="32"/>
      <c r="H20" s="32"/>
      <c r="I20" s="32"/>
      <c r="J20" s="32"/>
      <c r="K20" s="32"/>
      <c r="L20" s="32">
        <f t="shared" si="9"/>
        <v>28922.541666666657</v>
      </c>
      <c r="M20" s="32">
        <f t="shared" si="10"/>
        <v>28922.541666666657</v>
      </c>
      <c r="N20" s="80">
        <v>44501</v>
      </c>
      <c r="O20" s="39">
        <f t="shared" si="0"/>
        <v>0.91666666666666607</v>
      </c>
      <c r="P20" s="39">
        <f t="shared" si="1"/>
        <v>0.92635672046723361</v>
      </c>
      <c r="Q20" s="39">
        <f t="shared" si="11"/>
        <v>0.89848776346010006</v>
      </c>
      <c r="R20" s="39">
        <f t="shared" si="16"/>
        <v>1.2486438963542843E-2</v>
      </c>
      <c r="S20" s="39">
        <f t="shared" si="22"/>
        <v>1.3803117889713131E-3</v>
      </c>
      <c r="T20" s="39">
        <f t="shared" si="20"/>
        <v>9.2583437908749008E-4</v>
      </c>
      <c r="U20" s="39">
        <f t="shared" si="23"/>
        <v>1.3076371875531853E-2</v>
      </c>
      <c r="V20" s="12"/>
      <c r="W20" s="32">
        <f t="shared" si="17"/>
        <v>1278592.4880283824</v>
      </c>
      <c r="X20" s="32">
        <f t="shared" si="2"/>
        <v>18306.920625744595</v>
      </c>
      <c r="Y20" s="32">
        <f t="shared" si="3"/>
        <v>1296899.408654127</v>
      </c>
      <c r="Z20" s="32">
        <f t="shared" si="4"/>
        <v>159611.73947140403</v>
      </c>
      <c r="AB20" s="32">
        <f t="shared" si="21"/>
        <v>15298.233159921532</v>
      </c>
      <c r="AC20" s="32">
        <f t="shared" si="12"/>
        <v>-11433.013524769376</v>
      </c>
      <c r="AD20" s="32">
        <f t="shared" si="18"/>
        <v>0</v>
      </c>
      <c r="AE20" s="59">
        <f t="shared" si="19"/>
        <v>0</v>
      </c>
      <c r="AF20" s="32">
        <f t="shared" si="24"/>
        <v>796.8461602733878</v>
      </c>
      <c r="AG20" s="40">
        <f>IF(A20&gt;$D$6,"",SUM($AB$10:AE20)/($Y$10+Y20)*2/A20*12)</f>
        <v>0.10619293480558233</v>
      </c>
      <c r="AH20" s="40">
        <f>IF(A20&gt;$D$6,"",SUM($AF$10:AF20)/($Y$10+Y20)*2/A20*12)</f>
        <v>-0.14204021607262604</v>
      </c>
      <c r="AI20" s="32">
        <f t="shared" si="25"/>
        <v>26892.450281677004</v>
      </c>
      <c r="AQ20" s="32">
        <f>SUM(AB$10:AB20)</f>
        <v>159582.81071121452</v>
      </c>
      <c r="AR20" s="32">
        <f>SUM(AC$10:AC20)</f>
        <v>-119262.95109437231</v>
      </c>
      <c r="AS20" s="32">
        <f>SUM(AD$10:AD20)</f>
        <v>13860.000000000002</v>
      </c>
      <c r="AT20" s="32">
        <f>SUM(AE$10:AE20)</f>
        <v>65150</v>
      </c>
      <c r="AU20" s="32">
        <f>SUM(AF$10:AF20)</f>
        <v>-159611.73947140403</v>
      </c>
      <c r="AW20" s="32">
        <f t="shared" si="13"/>
        <v>1257882.8688441401</v>
      </c>
      <c r="AX20" s="32">
        <f t="shared" si="5"/>
        <v>17481.014548959982</v>
      </c>
      <c r="AY20" s="32">
        <f t="shared" si="5"/>
        <v>1932.4365045598383</v>
      </c>
      <c r="AZ20" s="32">
        <f t="shared" si="5"/>
        <v>1296.168130722486</v>
      </c>
      <c r="BA20" s="32">
        <f t="shared" si="5"/>
        <v>18306.920625744595</v>
      </c>
      <c r="BB20" s="32">
        <f t="shared" si="6"/>
        <v>1957.6418400784569</v>
      </c>
      <c r="BC20" s="32"/>
    </row>
    <row r="21" spans="1:63" x14ac:dyDescent="0.25">
      <c r="A21" s="29">
        <v>11</v>
      </c>
      <c r="B21" s="32">
        <f t="shared" si="7"/>
        <v>1271666.6666666658</v>
      </c>
      <c r="C21" s="32">
        <f t="shared" si="14"/>
        <v>11666.666666666666</v>
      </c>
      <c r="D21" s="32">
        <f t="shared" si="15"/>
        <v>17100.416666666653</v>
      </c>
      <c r="E21" s="32"/>
      <c r="F21" s="32">
        <f t="shared" si="8"/>
        <v>0</v>
      </c>
      <c r="G21" s="32"/>
      <c r="H21" s="32"/>
      <c r="I21" s="32"/>
      <c r="J21" s="32"/>
      <c r="K21" s="32"/>
      <c r="L21" s="32">
        <f t="shared" si="9"/>
        <v>28767.083333333321</v>
      </c>
      <c r="M21" s="32">
        <f t="shared" si="10"/>
        <v>28767.083333333321</v>
      </c>
      <c r="N21" s="80">
        <v>44531</v>
      </c>
      <c r="O21" s="39">
        <f t="shared" si="0"/>
        <v>0.90833333333333277</v>
      </c>
      <c r="P21" s="39">
        <f t="shared" si="1"/>
        <v>0.91807978546615465</v>
      </c>
      <c r="Q21" s="39">
        <f t="shared" si="11"/>
        <v>0.89078668945100403</v>
      </c>
      <c r="R21" s="39">
        <f t="shared" si="16"/>
        <v>1.1399225666611671E-2</v>
      </c>
      <c r="S21" s="39">
        <f t="shared" si="22"/>
        <v>1.2486438963542844E-3</v>
      </c>
      <c r="T21" s="39">
        <f t="shared" si="20"/>
        <v>8.2818707338278789E-4</v>
      </c>
      <c r="U21" s="39">
        <f t="shared" si="23"/>
        <v>1.3817039378801846E-2</v>
      </c>
      <c r="V21" s="12"/>
      <c r="W21" s="32">
        <f t="shared" si="17"/>
        <v>1265967.8445222939</v>
      </c>
      <c r="X21" s="32">
        <f t="shared" si="2"/>
        <v>19343.855130322583</v>
      </c>
      <c r="Y21" s="32">
        <f t="shared" si="3"/>
        <v>1285311.6996526164</v>
      </c>
      <c r="Z21" s="32">
        <f t="shared" si="4"/>
        <v>158805.8429405397</v>
      </c>
      <c r="AB21" s="32">
        <f t="shared" si="21"/>
        <v>15154.358191859781</v>
      </c>
      <c r="AC21" s="32">
        <f t="shared" si="12"/>
        <v>-11325.489705611282</v>
      </c>
      <c r="AD21" s="32">
        <f t="shared" si="18"/>
        <v>0</v>
      </c>
      <c r="AE21" s="59">
        <f t="shared" si="19"/>
        <v>0</v>
      </c>
      <c r="AF21" s="32">
        <f t="shared" si="24"/>
        <v>805.89653086432372</v>
      </c>
      <c r="AG21" s="40">
        <f>IF(A21&gt;$D$6,"",SUM($AB$10:AE21)/($Y$10+Y21)*2/A21*12)</f>
        <v>0.10006657784259707</v>
      </c>
      <c r="AH21" s="40">
        <f>IF(A21&gt;$D$6,"",SUM($AF$10:AF21)/($Y$10+Y21)*2/A21*12)</f>
        <v>-0.12902989085082933</v>
      </c>
      <c r="AI21" s="32">
        <f t="shared" si="25"/>
        <v>26742.067193370418</v>
      </c>
      <c r="AQ21" s="32">
        <f>SUM(AB$10:AB21)</f>
        <v>174737.16890307431</v>
      </c>
      <c r="AR21" s="32">
        <f>SUM(AC$10:AC21)</f>
        <v>-130588.4407999836</v>
      </c>
      <c r="AS21" s="32">
        <f>SUM(AD$10:AD21)</f>
        <v>13860.000000000002</v>
      </c>
      <c r="AT21" s="32">
        <f>SUM(AE$10:AE21)</f>
        <v>65150</v>
      </c>
      <c r="AU21" s="32">
        <f>SUM(AF$10:AF21)</f>
        <v>-158805.8429405397</v>
      </c>
      <c r="AW21" s="32">
        <f t="shared" si="13"/>
        <v>1247101.3652314057</v>
      </c>
      <c r="AX21" s="32">
        <f t="shared" si="5"/>
        <v>15958.915933256339</v>
      </c>
      <c r="AY21" s="32">
        <f t="shared" si="5"/>
        <v>1748.1014548959981</v>
      </c>
      <c r="AZ21" s="32">
        <f t="shared" si="5"/>
        <v>1159.4619027359031</v>
      </c>
      <c r="BA21" s="32">
        <f t="shared" si="5"/>
        <v>19343.855130322583</v>
      </c>
      <c r="BB21" s="32">
        <f t="shared" si="6"/>
        <v>1946.0584748068723</v>
      </c>
      <c r="BC21" s="32"/>
    </row>
    <row r="22" spans="1:63" s="48" customFormat="1" x14ac:dyDescent="0.25">
      <c r="A22" s="66">
        <v>12</v>
      </c>
      <c r="B22" s="67">
        <f t="shared" si="7"/>
        <v>1259999.9999999991</v>
      </c>
      <c r="C22" s="67">
        <f t="shared" si="14"/>
        <v>11666.666666666666</v>
      </c>
      <c r="D22" s="67">
        <f t="shared" si="15"/>
        <v>16944.958333333321</v>
      </c>
      <c r="E22" s="67"/>
      <c r="F22" s="67">
        <f t="shared" si="8"/>
        <v>0</v>
      </c>
      <c r="G22" s="67">
        <f>IF(B22&gt;0,B22*$J$1,0)</f>
        <v>6299.9999999999955</v>
      </c>
      <c r="H22" s="67">
        <f>IF(B22&gt;0,H10,0)</f>
        <v>6000</v>
      </c>
      <c r="I22" s="67"/>
      <c r="J22" s="67"/>
      <c r="K22" s="67"/>
      <c r="L22" s="67">
        <f t="shared" si="9"/>
        <v>40911.624999999978</v>
      </c>
      <c r="M22" s="67">
        <f t="shared" si="10"/>
        <v>33516.624999999985</v>
      </c>
      <c r="N22" s="80">
        <v>44562</v>
      </c>
      <c r="O22" s="47">
        <f t="shared" si="0"/>
        <v>0.89999999999999936</v>
      </c>
      <c r="P22" s="47">
        <f>SUM(Q22:U22)</f>
        <v>0.90980720668152926</v>
      </c>
      <c r="Q22" s="47">
        <f t="shared" si="11"/>
        <v>0.88295223764138953</v>
      </c>
      <c r="R22" s="47">
        <f t="shared" si="16"/>
        <v>1.0486271098157827E-2</v>
      </c>
      <c r="S22" s="47">
        <f t="shared" si="22"/>
        <v>1.1399225666611672E-3</v>
      </c>
      <c r="T22" s="47">
        <f t="shared" si="20"/>
        <v>7.4918633781257066E-4</v>
      </c>
      <c r="U22" s="47">
        <f t="shared" si="23"/>
        <v>1.4479589037508076E-2</v>
      </c>
      <c r="V22" s="46"/>
      <c r="W22" s="45">
        <f t="shared" si="17"/>
        <v>1253458.6647016297</v>
      </c>
      <c r="X22" s="45">
        <f t="shared" si="2"/>
        <v>20271.424652511305</v>
      </c>
      <c r="Y22" s="45">
        <f>X22+W22</f>
        <v>1273730.0893541409</v>
      </c>
      <c r="Z22" s="45">
        <f t="shared" si="4"/>
        <v>157987.77673661237</v>
      </c>
      <c r="AB22" s="45">
        <f t="shared" si="21"/>
        <v>15010.690540688422</v>
      </c>
      <c r="AC22" s="45">
        <f t="shared" si="12"/>
        <v>-11218.120823091098</v>
      </c>
      <c r="AD22" s="32">
        <f t="shared" si="18"/>
        <v>0</v>
      </c>
      <c r="AE22" s="59">
        <f t="shared" si="19"/>
        <v>4343.4254312610956</v>
      </c>
      <c r="AF22" s="45">
        <f t="shared" si="24"/>
        <v>818.06620392733021</v>
      </c>
      <c r="AG22" s="49">
        <f>IF(A22&gt;$D$6,"",SUM($AB$10:AE22)/($Y$10+Y22)*2/A22*12)</f>
        <v>9.8210903018759316E-2</v>
      </c>
      <c r="AH22" s="49">
        <f>IF(A22&gt;$D$6,"",SUM($AF$10:AF22)/($Y$10+Y22)*2/A22*12)</f>
        <v>-0.11817780513123932</v>
      </c>
      <c r="AI22" s="45">
        <f t="shared" si="25"/>
        <v>30935.726270425002</v>
      </c>
      <c r="AQ22" s="45">
        <f>SUM(AB$10:AB22)</f>
        <v>189747.85944376275</v>
      </c>
      <c r="AR22" s="45">
        <f>SUM(AC$10:AC22)</f>
        <v>-141806.5616230747</v>
      </c>
      <c r="AS22" s="45">
        <f>SUM(AD$10:AD22)</f>
        <v>13860.000000000002</v>
      </c>
      <c r="AT22" s="45">
        <f>SUM(AE$10:AE22)</f>
        <v>69493.425431261101</v>
      </c>
      <c r="AU22" s="45">
        <f>SUM(AF$10:AF22)</f>
        <v>-157987.77673661237</v>
      </c>
      <c r="AW22" s="45">
        <f t="shared" si="13"/>
        <v>1236133.1326979452</v>
      </c>
      <c r="AX22" s="45">
        <f t="shared" si="5"/>
        <v>14680.779537420958</v>
      </c>
      <c r="AY22" s="45">
        <f t="shared" si="5"/>
        <v>1595.8915933256342</v>
      </c>
      <c r="AZ22" s="45">
        <f t="shared" si="5"/>
        <v>1048.860872937599</v>
      </c>
      <c r="BA22" s="45">
        <f t="shared" si="5"/>
        <v>20271.424652511305</v>
      </c>
      <c r="BB22" s="45">
        <f t="shared" si="6"/>
        <v>3890.8423613838004</v>
      </c>
      <c r="BC22" s="45"/>
      <c r="BD22"/>
      <c r="BE22"/>
      <c r="BF22"/>
      <c r="BG22"/>
      <c r="BH22"/>
      <c r="BI22"/>
      <c r="BJ22"/>
      <c r="BK22"/>
    </row>
    <row r="23" spans="1:63" x14ac:dyDescent="0.25">
      <c r="A23" s="29">
        <v>13</v>
      </c>
      <c r="B23" s="32">
        <f t="shared" si="7"/>
        <v>1248333.3333333323</v>
      </c>
      <c r="C23" s="32">
        <f t="shared" ref="C23:C86" si="26">MIN(B22,IF($D$4="Ануїтет",-PMT($G$2/12,$D$6-12,$B$22,0,0)-D23,$D$3/$D$6))</f>
        <v>11666.666666666666</v>
      </c>
      <c r="D23" s="32">
        <f t="shared" ref="D23:D86" si="27">B22*$G$2/12</f>
        <v>16789.499999999985</v>
      </c>
      <c r="E23" s="32"/>
      <c r="F23" s="32">
        <f t="shared" si="8"/>
        <v>0</v>
      </c>
      <c r="G23" s="32"/>
      <c r="H23" s="32"/>
      <c r="I23" s="32"/>
      <c r="J23" s="32"/>
      <c r="K23" s="32"/>
      <c r="L23" s="32">
        <f t="shared" si="9"/>
        <v>28456.16666666665</v>
      </c>
      <c r="M23" s="32">
        <f t="shared" si="10"/>
        <v>28456.16666666665</v>
      </c>
      <c r="N23" s="80">
        <v>44593</v>
      </c>
      <c r="O23" s="39">
        <f t="shared" si="0"/>
        <v>0.89166666666666594</v>
      </c>
      <c r="P23" s="39">
        <f t="shared" si="1"/>
        <v>0.90153872808964064</v>
      </c>
      <c r="Q23" s="39">
        <f t="shared" si="11"/>
        <v>0.87501843873789886</v>
      </c>
      <c r="R23" s="39">
        <f t="shared" si="16"/>
        <v>9.708770594171065E-3</v>
      </c>
      <c r="S23" s="39">
        <f t="shared" si="22"/>
        <v>1.0486271098157829E-3</v>
      </c>
      <c r="T23" s="39">
        <f t="shared" si="20"/>
        <v>6.839535399967003E-4</v>
      </c>
      <c r="U23" s="39">
        <f t="shared" si="23"/>
        <v>1.5078938107758132E-2</v>
      </c>
      <c r="V23" s="12"/>
      <c r="W23" s="32">
        <f t="shared" si="17"/>
        <v>1241043.7059746354</v>
      </c>
      <c r="X23" s="32">
        <f t="shared" si="2"/>
        <v>21110.513350861384</v>
      </c>
      <c r="Y23" s="32">
        <f t="shared" si="3"/>
        <v>1262154.2193254968</v>
      </c>
      <c r="Z23" s="32">
        <f t="shared" si="4"/>
        <v>157156.17561760766</v>
      </c>
      <c r="AB23" s="32">
        <f t="shared" si="21"/>
        <v>14867.266315628567</v>
      </c>
      <c r="AC23" s="32">
        <f t="shared" si="12"/>
        <v>-11110.933863149556</v>
      </c>
      <c r="AD23" s="32">
        <f t="shared" si="18"/>
        <v>0</v>
      </c>
      <c r="AE23" s="59">
        <f t="shared" si="19"/>
        <v>0</v>
      </c>
      <c r="AF23" s="32">
        <f t="shared" si="24"/>
        <v>831.60111900471384</v>
      </c>
      <c r="AG23" s="40">
        <f>IF(A23&gt;$D$6,"",SUM($AB$10:AE23)/($Y$10+Y23)*2/A23*12)</f>
        <v>9.3655365307513325E-2</v>
      </c>
      <c r="AH23" s="40">
        <f>IF(A23&gt;$D$6,"",SUM($AF$10:AF23)/($Y$10+Y23)*2/A23*12)</f>
        <v>-0.10898484992232581</v>
      </c>
      <c r="AI23" s="32">
        <f t="shared" si="25"/>
        <v>26443.136344272669</v>
      </c>
      <c r="AQ23" s="32">
        <f>SUM(AB$10:AB23)</f>
        <v>204615.12575939132</v>
      </c>
      <c r="AR23" s="32">
        <f>SUM(AC$10:AC23)</f>
        <v>-152917.49548622424</v>
      </c>
      <c r="AS23" s="32">
        <f>SUM(AD$10:AD23)</f>
        <v>13860.000000000002</v>
      </c>
      <c r="AT23" s="32">
        <f>SUM(AE$10:AE23)</f>
        <v>69493.425431261101</v>
      </c>
      <c r="AU23" s="32">
        <f>SUM(AF$10:AF23)</f>
        <v>-157156.17561760766</v>
      </c>
      <c r="AW23" s="32">
        <f t="shared" si="13"/>
        <v>1225025.8142330584</v>
      </c>
      <c r="AX23" s="32">
        <f t="shared" si="5"/>
        <v>13592.278831839491</v>
      </c>
      <c r="AY23" s="32">
        <f t="shared" si="5"/>
        <v>1468.077953742096</v>
      </c>
      <c r="AZ23" s="32">
        <f t="shared" si="5"/>
        <v>957.53495599538041</v>
      </c>
      <c r="BA23" s="32">
        <f t="shared" si="5"/>
        <v>21110.513350861384</v>
      </c>
      <c r="BB23" s="32">
        <f t="shared" si="6"/>
        <v>1922.2336843714183</v>
      </c>
      <c r="BC23" s="32"/>
    </row>
    <row r="24" spans="1:63" s="48" customFormat="1" x14ac:dyDescent="0.25">
      <c r="A24" s="44">
        <v>14</v>
      </c>
      <c r="B24" s="45">
        <f t="shared" si="7"/>
        <v>1236666.6666666656</v>
      </c>
      <c r="C24" s="45">
        <f t="shared" si="26"/>
        <v>11666.666666666666</v>
      </c>
      <c r="D24" s="45">
        <f t="shared" si="27"/>
        <v>16634.041666666653</v>
      </c>
      <c r="E24" s="45"/>
      <c r="F24" s="32">
        <f t="shared" si="8"/>
        <v>0</v>
      </c>
      <c r="G24" s="45"/>
      <c r="H24" s="45"/>
      <c r="I24" s="45"/>
      <c r="J24" s="45"/>
      <c r="K24" s="45"/>
      <c r="L24" s="45">
        <f t="shared" si="9"/>
        <v>28300.708333333321</v>
      </c>
      <c r="M24" s="45">
        <f t="shared" si="10"/>
        <v>28300.708333333321</v>
      </c>
      <c r="N24" s="80">
        <v>44621</v>
      </c>
      <c r="O24" s="47">
        <f t="shared" si="0"/>
        <v>0.88333333333333253</v>
      </c>
      <c r="P24" s="47">
        <f t="shared" si="1"/>
        <v>0.89327412459595279</v>
      </c>
      <c r="Q24" s="47">
        <f t="shared" si="11"/>
        <v>0.8670093211487151</v>
      </c>
      <c r="R24" s="47">
        <f t="shared" si="16"/>
        <v>9.0386491821756662E-3</v>
      </c>
      <c r="S24" s="47">
        <f t="shared" si="22"/>
        <v>9.7087705941710663E-4</v>
      </c>
      <c r="T24" s="47">
        <f t="shared" si="20"/>
        <v>6.2917626588946968E-4</v>
      </c>
      <c r="U24" s="47">
        <f t="shared" si="23"/>
        <v>1.5626100939755493E-2</v>
      </c>
      <c r="V24" s="46"/>
      <c r="W24" s="45">
        <f t="shared" si="17"/>
        <v>1228707.2331186763</v>
      </c>
      <c r="X24" s="45">
        <f t="shared" si="2"/>
        <v>21876.541315657691</v>
      </c>
      <c r="Y24" s="45">
        <f t="shared" si="3"/>
        <v>1250583.7744343341</v>
      </c>
      <c r="Z24" s="45">
        <f t="shared" si="4"/>
        <v>156310.64060146047</v>
      </c>
      <c r="AB24" s="45">
        <f t="shared" si="21"/>
        <v>14724.098932407625</v>
      </c>
      <c r="AC24" s="45">
        <f t="shared" si="12"/>
        <v>-11003.938851924397</v>
      </c>
      <c r="AD24" s="32">
        <f t="shared" si="18"/>
        <v>0</v>
      </c>
      <c r="AE24" s="59">
        <f t="shared" si="19"/>
        <v>0</v>
      </c>
      <c r="AF24" s="45">
        <f t="shared" si="24"/>
        <v>845.53501614718698</v>
      </c>
      <c r="AG24" s="49">
        <f>IF(A24&gt;$D$6,"",SUM($AB$10:AE24)/($Y$10+Y24)*2/A24*12)</f>
        <v>8.9751365366636277E-2</v>
      </c>
      <c r="AH24" s="49">
        <f>IF(A24&gt;$D$6,"",SUM($AF$10:AF24)/($Y$10+Y24)*2/A24*12)</f>
        <v>-0.10109512506584263</v>
      </c>
      <c r="AI24" s="45">
        <f t="shared" si="25"/>
        <v>26294.543823570308</v>
      </c>
      <c r="AQ24" s="45">
        <f>SUM(AB$10:AB24)</f>
        <v>219339.22469179894</v>
      </c>
      <c r="AR24" s="45">
        <f>SUM(AC$10:AC24)</f>
        <v>-163921.43433814865</v>
      </c>
      <c r="AS24" s="45">
        <f>SUM(AD$10:AD24)</f>
        <v>13860.000000000002</v>
      </c>
      <c r="AT24" s="45">
        <f>SUM(AE$10:AE24)</f>
        <v>69493.425431261101</v>
      </c>
      <c r="AU24" s="45">
        <f>SUM(AF$10:AF24)</f>
        <v>-156310.64060146047</v>
      </c>
      <c r="AW24" s="45">
        <f t="shared" si="13"/>
        <v>1213813.049608201</v>
      </c>
      <c r="AX24" s="45">
        <f t="shared" si="5"/>
        <v>12654.108855045934</v>
      </c>
      <c r="AY24" s="45">
        <f t="shared" si="5"/>
        <v>1359.2278831839492</v>
      </c>
      <c r="AZ24" s="45">
        <f t="shared" si="5"/>
        <v>880.84677224525751</v>
      </c>
      <c r="BA24" s="45">
        <f t="shared" si="5"/>
        <v>21876.541315657691</v>
      </c>
      <c r="BB24" s="45">
        <f t="shared" si="6"/>
        <v>1909.9427342590279</v>
      </c>
      <c r="BC24" s="45"/>
      <c r="BD24"/>
      <c r="BE24"/>
      <c r="BF24"/>
      <c r="BG24"/>
      <c r="BH24"/>
      <c r="BI24"/>
      <c r="BJ24"/>
      <c r="BK24"/>
    </row>
    <row r="25" spans="1:63" x14ac:dyDescent="0.25">
      <c r="A25" s="29">
        <v>15</v>
      </c>
      <c r="B25" s="32">
        <f t="shared" si="7"/>
        <v>1224999.9999999988</v>
      </c>
      <c r="C25" s="32">
        <f t="shared" si="26"/>
        <v>11666.666666666666</v>
      </c>
      <c r="D25" s="32">
        <f t="shared" si="27"/>
        <v>16478.583333333318</v>
      </c>
      <c r="E25" s="32"/>
      <c r="F25" s="32">
        <f t="shared" si="8"/>
        <v>0</v>
      </c>
      <c r="G25" s="32"/>
      <c r="H25" s="32"/>
      <c r="I25" s="32"/>
      <c r="J25" s="32"/>
      <c r="K25" s="32"/>
      <c r="L25" s="32">
        <f t="shared" si="9"/>
        <v>28145.249999999985</v>
      </c>
      <c r="M25" s="32">
        <f t="shared" si="10"/>
        <v>28145.249999999985</v>
      </c>
      <c r="N25" s="80">
        <v>44652</v>
      </c>
      <c r="O25" s="39">
        <f t="shared" si="0"/>
        <v>0.87499999999999922</v>
      </c>
      <c r="P25" s="39">
        <f t="shared" si="1"/>
        <v>0.88501319731774886</v>
      </c>
      <c r="Q25" s="39">
        <f t="shared" si="11"/>
        <v>0.85894227256605094</v>
      </c>
      <c r="R25" s="39">
        <f t="shared" si="16"/>
        <v>8.4550916453630508E-3</v>
      </c>
      <c r="S25" s="39">
        <f t="shared" si="22"/>
        <v>9.0386491821756675E-4</v>
      </c>
      <c r="T25" s="39">
        <f t="shared" si="20"/>
        <v>5.8252623565026394E-4</v>
      </c>
      <c r="U25" s="39">
        <f t="shared" si="23"/>
        <v>1.6129441952467068E-2</v>
      </c>
      <c r="V25" s="12"/>
      <c r="W25" s="32">
        <f t="shared" si="17"/>
        <v>1216437.2575113946</v>
      </c>
      <c r="X25" s="32">
        <f t="shared" si="2"/>
        <v>22581.218733453894</v>
      </c>
      <c r="Y25" s="32">
        <f t="shared" si="3"/>
        <v>1239018.4762448485</v>
      </c>
      <c r="Z25" s="32">
        <f t="shared" si="4"/>
        <v>155451.30720350306</v>
      </c>
      <c r="AB25" s="32">
        <f t="shared" si="21"/>
        <v>14581.189508323039</v>
      </c>
      <c r="AC25" s="32">
        <f t="shared" si="12"/>
        <v>-10897.136624419032</v>
      </c>
      <c r="AD25" s="32">
        <f t="shared" si="18"/>
        <v>0</v>
      </c>
      <c r="AE25" s="59">
        <f t="shared" si="19"/>
        <v>0</v>
      </c>
      <c r="AF25" s="32">
        <f t="shared" si="24"/>
        <v>859.33339795740903</v>
      </c>
      <c r="AG25" s="40">
        <f>IF(A25&gt;$D$6,"",SUM($AB$10:AE25)/($Y$10+Y25)*2/A25*12)</f>
        <v>8.6368637401293191E-2</v>
      </c>
      <c r="AH25" s="40">
        <f>IF(A25&gt;$D$6,"",SUM($AF$10:AF25)/($Y$10+Y25)*2/A25*12)</f>
        <v>-9.4247953837564749E-2</v>
      </c>
      <c r="AI25" s="32">
        <f t="shared" si="25"/>
        <v>26146.48769780872</v>
      </c>
      <c r="AQ25" s="32">
        <f>SUM(AB$10:AB25)</f>
        <v>233920.41420012197</v>
      </c>
      <c r="AR25" s="32">
        <f>SUM(AC$10:AC25)</f>
        <v>-174818.5709625677</v>
      </c>
      <c r="AS25" s="32">
        <f>SUM(AD$10:AD25)</f>
        <v>13860.000000000002</v>
      </c>
      <c r="AT25" s="32">
        <f>SUM(AE$10:AE25)</f>
        <v>69493.425431261101</v>
      </c>
      <c r="AU25" s="32">
        <f>SUM(AF$10:AF25)</f>
        <v>-155451.30720350306</v>
      </c>
      <c r="AW25" s="32">
        <f t="shared" si="13"/>
        <v>1202519.1815924712</v>
      </c>
      <c r="AX25" s="32">
        <f t="shared" si="5"/>
        <v>11837.128303508271</v>
      </c>
      <c r="AY25" s="32">
        <f t="shared" si="5"/>
        <v>1265.4108855045934</v>
      </c>
      <c r="AZ25" s="32">
        <f t="shared" si="5"/>
        <v>815.53672991036956</v>
      </c>
      <c r="BA25" s="32">
        <f t="shared" si="5"/>
        <v>22581.218733453894</v>
      </c>
      <c r="BB25" s="32">
        <f t="shared" si="6"/>
        <v>1897.3938250102783</v>
      </c>
      <c r="BC25" s="32"/>
    </row>
    <row r="26" spans="1:63" x14ac:dyDescent="0.25">
      <c r="A26" s="29">
        <v>16</v>
      </c>
      <c r="B26" s="32">
        <f t="shared" si="7"/>
        <v>1213333.3333333321</v>
      </c>
      <c r="C26" s="32">
        <f t="shared" si="26"/>
        <v>11666.666666666666</v>
      </c>
      <c r="D26" s="32">
        <f t="shared" si="27"/>
        <v>16323.124999999984</v>
      </c>
      <c r="E26" s="32"/>
      <c r="F26" s="32">
        <f t="shared" si="8"/>
        <v>0</v>
      </c>
      <c r="G26" s="32"/>
      <c r="H26" s="32"/>
      <c r="I26" s="32"/>
      <c r="J26" s="32"/>
      <c r="K26" s="32"/>
      <c r="L26" s="32">
        <f t="shared" si="9"/>
        <v>27989.79166666665</v>
      </c>
      <c r="M26" s="32">
        <f t="shared" si="10"/>
        <v>27989.79166666665</v>
      </c>
      <c r="N26" s="80">
        <v>44682</v>
      </c>
      <c r="O26" s="39">
        <f t="shared" si="0"/>
        <v>0.86666666666666581</v>
      </c>
      <c r="P26" s="39">
        <f t="shared" si="1"/>
        <v>0.87675576963906965</v>
      </c>
      <c r="Q26" s="39">
        <f t="shared" si="11"/>
        <v>0.85083014082233743</v>
      </c>
      <c r="R26" s="39">
        <f t="shared" si="16"/>
        <v>7.9423377602781554E-3</v>
      </c>
      <c r="S26" s="39">
        <f t="shared" si="22"/>
        <v>8.4550916453630508E-4</v>
      </c>
      <c r="T26" s="39">
        <f t="shared" si="20"/>
        <v>5.4231895093054001E-4</v>
      </c>
      <c r="U26" s="39">
        <f t="shared" si="23"/>
        <v>1.6595462940987279E-2</v>
      </c>
      <c r="V26" s="12"/>
      <c r="W26" s="32">
        <f t="shared" si="17"/>
        <v>1204224.4293773153</v>
      </c>
      <c r="X26" s="32">
        <f t="shared" si="2"/>
        <v>23233.648117382192</v>
      </c>
      <c r="Y26" s="32">
        <f t="shared" si="3"/>
        <v>1227458.0774946974</v>
      </c>
      <c r="Z26" s="32">
        <f t="shared" si="4"/>
        <v>154578.60167670946</v>
      </c>
      <c r="AB26" s="32">
        <f t="shared" si="21"/>
        <v>14438.532527475927</v>
      </c>
      <c r="AC26" s="32">
        <f t="shared" si="12"/>
        <v>-10790.523058370067</v>
      </c>
      <c r="AD26" s="32">
        <f t="shared" si="18"/>
        <v>0</v>
      </c>
      <c r="AE26" s="59">
        <f t="shared" si="19"/>
        <v>0</v>
      </c>
      <c r="AF26" s="32">
        <f t="shared" si="24"/>
        <v>872.70552679360844</v>
      </c>
      <c r="AG26" s="40">
        <f>IF(A26&gt;$D$6,"",SUM($AB$10:AE26)/($Y$10+Y26)*2/A26*12)</f>
        <v>8.3409481994798487E-2</v>
      </c>
      <c r="AH26" s="40">
        <f>IF(A26&gt;$D$6,"",SUM($AF$10:AF26)/($Y$10+Y26)*2/A26*12)</f>
        <v>-8.8247993184405848E-2</v>
      </c>
      <c r="AI26" s="32">
        <f t="shared" si="25"/>
        <v>25998.931277626969</v>
      </c>
      <c r="AQ26" s="32">
        <f>SUM(AB$10:AB26)</f>
        <v>248358.94672759791</v>
      </c>
      <c r="AR26" s="32">
        <f>SUM(AC$10:AC26)</f>
        <v>-185609.09402093777</v>
      </c>
      <c r="AS26" s="32">
        <f>SUM(AD$10:AD26)</f>
        <v>13860.000000000002</v>
      </c>
      <c r="AT26" s="32">
        <f>SUM(AE$10:AE26)</f>
        <v>69493.425431261101</v>
      </c>
      <c r="AU26" s="32">
        <f>SUM(AF$10:AF26)</f>
        <v>-154578.60167670946</v>
      </c>
      <c r="AW26" s="32">
        <f t="shared" si="13"/>
        <v>1191162.1971512723</v>
      </c>
      <c r="AX26" s="32">
        <f t="shared" si="5"/>
        <v>11119.272864389417</v>
      </c>
      <c r="AY26" s="32">
        <f t="shared" si="5"/>
        <v>1183.7128303508271</v>
      </c>
      <c r="AZ26" s="32">
        <f t="shared" si="5"/>
        <v>759.24653130275601</v>
      </c>
      <c r="BA26" s="32">
        <f t="shared" si="5"/>
        <v>23233.648117382192</v>
      </c>
      <c r="BB26" s="32">
        <f t="shared" si="6"/>
        <v>1884.5924725240566</v>
      </c>
      <c r="BC26" s="32"/>
    </row>
    <row r="27" spans="1:63" x14ac:dyDescent="0.25">
      <c r="A27" s="29">
        <v>17</v>
      </c>
      <c r="B27" s="32">
        <f t="shared" si="7"/>
        <v>1201666.6666666653</v>
      </c>
      <c r="C27" s="32">
        <f t="shared" si="26"/>
        <v>11666.666666666666</v>
      </c>
      <c r="D27" s="32">
        <f t="shared" si="27"/>
        <v>16167.66666666665</v>
      </c>
      <c r="E27" s="32"/>
      <c r="F27" s="32">
        <f t="shared" si="8"/>
        <v>0</v>
      </c>
      <c r="G27" s="32"/>
      <c r="H27" s="32"/>
      <c r="I27" s="32"/>
      <c r="J27" s="32"/>
      <c r="K27" s="32"/>
      <c r="L27" s="32">
        <f t="shared" si="9"/>
        <v>27834.333333333314</v>
      </c>
      <c r="M27" s="32">
        <f t="shared" si="10"/>
        <v>27834.333333333314</v>
      </c>
      <c r="N27" s="80">
        <v>44713</v>
      </c>
      <c r="O27" s="39">
        <f t="shared" si="0"/>
        <v>0.85833333333333239</v>
      </c>
      <c r="P27" s="39">
        <f t="shared" si="1"/>
        <v>0.8685016839442371</v>
      </c>
      <c r="Q27" s="39">
        <f t="shared" si="11"/>
        <v>0.84268259134324253</v>
      </c>
      <c r="R27" s="39">
        <f t="shared" si="16"/>
        <v>7.4882352245132728E-3</v>
      </c>
      <c r="S27" s="39">
        <f t="shared" si="22"/>
        <v>7.9423377602781567E-4</v>
      </c>
      <c r="T27" s="39">
        <f t="shared" si="20"/>
        <v>5.0730549872178305E-4</v>
      </c>
      <c r="U27" s="39">
        <f t="shared" si="23"/>
        <v>1.7029318101731711E-2</v>
      </c>
      <c r="V27" s="12"/>
      <c r="W27" s="32">
        <f t="shared" si="17"/>
        <v>1192061.3121795075</v>
      </c>
      <c r="X27" s="32">
        <f t="shared" si="2"/>
        <v>23841.045342424397</v>
      </c>
      <c r="Y27" s="32">
        <f t="shared" si="3"/>
        <v>1215902.3575219319</v>
      </c>
      <c r="Z27" s="32">
        <f t="shared" si="4"/>
        <v>153693.10050725148</v>
      </c>
      <c r="AB27" s="32">
        <f t="shared" si="21"/>
        <v>14296.119015274691</v>
      </c>
      <c r="AC27" s="32">
        <f t="shared" si="12"/>
        <v>-10684.091446687466</v>
      </c>
      <c r="AD27" s="32">
        <f t="shared" si="18"/>
        <v>0</v>
      </c>
      <c r="AE27" s="59">
        <f t="shared" si="19"/>
        <v>0</v>
      </c>
      <c r="AF27" s="32">
        <f t="shared" si="24"/>
        <v>885.50116945797345</v>
      </c>
      <c r="AG27" s="40">
        <f>IF(A27&gt;$D$6,"",SUM($AB$10:AE27)/($Y$10+Y27)*2/A27*12)</f>
        <v>8.0799187293466621E-2</v>
      </c>
      <c r="AH27" s="40">
        <f>IF(A27&gt;$D$6,"",SUM($AF$10:AF27)/($Y$10+Y27)*2/A27*12)</f>
        <v>-8.2945945673336408E-2</v>
      </c>
      <c r="AI27" s="32">
        <f t="shared" si="25"/>
        <v>25851.838988040232</v>
      </c>
      <c r="AQ27" s="32">
        <f>SUM(AB$10:AB27)</f>
        <v>262655.0657428726</v>
      </c>
      <c r="AR27" s="32">
        <f>SUM(AC$10:AC27)</f>
        <v>-196293.18546762524</v>
      </c>
      <c r="AS27" s="32">
        <f>SUM(AD$10:AD27)</f>
        <v>13860.000000000002</v>
      </c>
      <c r="AT27" s="32">
        <f>SUM(AE$10:AE27)</f>
        <v>69493.425431261101</v>
      </c>
      <c r="AU27" s="32">
        <f>SUM(AF$10:AF27)</f>
        <v>-153693.10050725148</v>
      </c>
      <c r="AW27" s="32">
        <f t="shared" si="13"/>
        <v>1179755.6278805395</v>
      </c>
      <c r="AX27" s="32">
        <f t="shared" si="5"/>
        <v>10483.529314318583</v>
      </c>
      <c r="AY27" s="32">
        <f t="shared" si="5"/>
        <v>1111.927286438942</v>
      </c>
      <c r="AZ27" s="32">
        <f t="shared" si="5"/>
        <v>710.22769821049621</v>
      </c>
      <c r="BA27" s="32">
        <f t="shared" si="5"/>
        <v>23841.045342424397</v>
      </c>
      <c r="BB27" s="32">
        <f t="shared" si="6"/>
        <v>1871.5476513919584</v>
      </c>
      <c r="BC27" s="32"/>
    </row>
    <row r="28" spans="1:63" x14ac:dyDescent="0.25">
      <c r="A28" s="29">
        <v>18</v>
      </c>
      <c r="B28" s="32">
        <f t="shared" si="7"/>
        <v>1189999.9999999986</v>
      </c>
      <c r="C28" s="32">
        <f t="shared" si="26"/>
        <v>11666.666666666666</v>
      </c>
      <c r="D28" s="32">
        <f t="shared" si="27"/>
        <v>16012.208333333314</v>
      </c>
      <c r="E28" s="32"/>
      <c r="F28" s="32">
        <f t="shared" si="8"/>
        <v>0</v>
      </c>
      <c r="G28" s="32"/>
      <c r="H28" s="32"/>
      <c r="I28" s="32"/>
      <c r="J28" s="32"/>
      <c r="K28" s="32"/>
      <c r="L28" s="32">
        <f t="shared" si="9"/>
        <v>27678.874999999978</v>
      </c>
      <c r="M28" s="32">
        <f t="shared" si="10"/>
        <v>27678.874999999978</v>
      </c>
      <c r="N28" s="80">
        <v>44743</v>
      </c>
      <c r="O28" s="39">
        <f t="shared" si="0"/>
        <v>0.84999999999999898</v>
      </c>
      <c r="P28" s="39">
        <f t="shared" si="1"/>
        <v>0.86025079891845579</v>
      </c>
      <c r="Q28" s="39">
        <f t="shared" si="11"/>
        <v>0.83450700975360725</v>
      </c>
      <c r="R28" s="39">
        <f t="shared" si="16"/>
        <v>7.0832628760714193E-3</v>
      </c>
      <c r="S28" s="39">
        <f t="shared" si="22"/>
        <v>7.4882352245132734E-4</v>
      </c>
      <c r="T28" s="39">
        <f t="shared" si="20"/>
        <v>4.7654026561668936E-4</v>
      </c>
      <c r="U28" s="39">
        <f t="shared" si="23"/>
        <v>1.7435162500709138E-2</v>
      </c>
      <c r="V28" s="12"/>
      <c r="W28" s="32">
        <f t="shared" si="17"/>
        <v>1179941.8909848453</v>
      </c>
      <c r="X28" s="32">
        <f t="shared" si="2"/>
        <v>24409.227500992794</v>
      </c>
      <c r="Y28" s="32">
        <f t="shared" si="3"/>
        <v>1204351.1184858382</v>
      </c>
      <c r="Z28" s="32">
        <f t="shared" si="4"/>
        <v>152795.44843977172</v>
      </c>
      <c r="AB28" s="32">
        <f t="shared" si="21"/>
        <v>14153.938349720614</v>
      </c>
      <c r="AC28" s="32">
        <f t="shared" si="12"/>
        <v>-10577.833851104526</v>
      </c>
      <c r="AD28" s="32">
        <f t="shared" si="18"/>
        <v>0</v>
      </c>
      <c r="AE28" s="59">
        <f t="shared" si="19"/>
        <v>0</v>
      </c>
      <c r="AF28" s="32">
        <f t="shared" si="24"/>
        <v>897.65206747976481</v>
      </c>
      <c r="AG28" s="40">
        <f>IF(A28&gt;$D$6,"",SUM($AB$10:AE28)/($Y$10+Y28)*2/A28*12)</f>
        <v>7.8479643351237888E-2</v>
      </c>
      <c r="AH28" s="40">
        <f>IF(A28&gt;$D$6,"",SUM($AF$10:AF28)/($Y$10+Y28)*2/A28*12)</f>
        <v>-7.8225728912009657E-2</v>
      </c>
      <c r="AI28" s="32">
        <f t="shared" si="25"/>
        <v>25705.177385814313</v>
      </c>
      <c r="AQ28" s="32">
        <f>SUM(AB$10:AB28)</f>
        <v>276809.00409259321</v>
      </c>
      <c r="AR28" s="32">
        <f>SUM(AC$10:AC28)</f>
        <v>-206871.01931872976</v>
      </c>
      <c r="AS28" s="32">
        <f>SUM(AD$10:AD28)</f>
        <v>13860.000000000002</v>
      </c>
      <c r="AT28" s="32">
        <f>SUM(AE$10:AE28)</f>
        <v>69493.425431261101</v>
      </c>
      <c r="AU28" s="32">
        <f>SUM(AF$10:AF28)</f>
        <v>-152795.44843977172</v>
      </c>
      <c r="AW28" s="32">
        <f t="shared" si="13"/>
        <v>1168309.8136550502</v>
      </c>
      <c r="AX28" s="32">
        <f t="shared" si="5"/>
        <v>9916.5680264999864</v>
      </c>
      <c r="AY28" s="32">
        <f t="shared" si="5"/>
        <v>1048.3529314318582</v>
      </c>
      <c r="AZ28" s="32">
        <f t="shared" si="5"/>
        <v>667.15637186336505</v>
      </c>
      <c r="BA28" s="32">
        <f t="shared" si="5"/>
        <v>24409.227500992794</v>
      </c>
      <c r="BB28" s="32">
        <f t="shared" si="6"/>
        <v>1858.2699836126994</v>
      </c>
      <c r="BC28" s="32"/>
    </row>
    <row r="29" spans="1:63" x14ac:dyDescent="0.25">
      <c r="A29" s="29">
        <v>19</v>
      </c>
      <c r="B29" s="32">
        <f t="shared" si="7"/>
        <v>1178333.3333333319</v>
      </c>
      <c r="C29" s="32">
        <f t="shared" si="26"/>
        <v>11666.666666666666</v>
      </c>
      <c r="D29" s="32">
        <f t="shared" si="27"/>
        <v>15856.74999999998</v>
      </c>
      <c r="E29" s="32"/>
      <c r="F29" s="32">
        <f t="shared" si="8"/>
        <v>0</v>
      </c>
      <c r="G29" s="32"/>
      <c r="H29" s="32"/>
      <c r="I29" s="32"/>
      <c r="J29" s="32"/>
      <c r="K29" s="32"/>
      <c r="L29" s="32">
        <f t="shared" si="9"/>
        <v>27523.416666666646</v>
      </c>
      <c r="M29" s="32">
        <f t="shared" si="10"/>
        <v>27523.416666666646</v>
      </c>
      <c r="N29" s="80">
        <v>44774</v>
      </c>
      <c r="O29" s="39">
        <f t="shared" si="0"/>
        <v>0.84166666666666556</v>
      </c>
      <c r="P29" s="39">
        <f t="shared" si="1"/>
        <v>0.85200298731253254</v>
      </c>
      <c r="Q29" s="39">
        <f t="shared" si="11"/>
        <v>0.82630911718461031</v>
      </c>
      <c r="R29" s="39">
        <f t="shared" si="16"/>
        <v>6.7198550136417122E-3</v>
      </c>
      <c r="S29" s="39">
        <f t="shared" si="22"/>
        <v>7.0832628760714199E-4</v>
      </c>
      <c r="T29" s="39">
        <f t="shared" si="20"/>
        <v>4.4929411347079638E-4</v>
      </c>
      <c r="U29" s="39">
        <f t="shared" si="23"/>
        <v>1.7816394713202489E-2</v>
      </c>
      <c r="V29" s="12"/>
      <c r="W29" s="32">
        <f t="shared" si="17"/>
        <v>1167861.229639062</v>
      </c>
      <c r="X29" s="32">
        <f t="shared" si="2"/>
        <v>24942.952598483484</v>
      </c>
      <c r="Y29" s="32">
        <f t="shared" si="3"/>
        <v>1192804.1822375455</v>
      </c>
      <c r="Z29" s="32">
        <f t="shared" si="4"/>
        <v>151886.31052435166</v>
      </c>
      <c r="AB29" s="32">
        <f t="shared" si="21"/>
        <v>14011.979303363838</v>
      </c>
      <c r="AC29" s="32">
        <f t="shared" si="12"/>
        <v>-10471.741880875414</v>
      </c>
      <c r="AD29" s="32">
        <f t="shared" si="18"/>
        <v>0</v>
      </c>
      <c r="AE29" s="59">
        <f t="shared" si="19"/>
        <v>0</v>
      </c>
      <c r="AF29" s="32">
        <f t="shared" si="24"/>
        <v>909.13791542005492</v>
      </c>
      <c r="AG29" s="40">
        <f>IF(A29&gt;$D$6,"",SUM($AB$10:AE29)/($Y$10+Y29)*2/A29*12)</f>
        <v>7.6404973118504554E-2</v>
      </c>
      <c r="AH29" s="40">
        <f>IF(A29&gt;$D$6,"",SUM($AF$10:AF29)/($Y$10+Y29)*2/A29*12)</f>
        <v>-7.3995712269993935E-2</v>
      </c>
      <c r="AI29" s="32">
        <f t="shared" si="25"/>
        <v>25558.915551656519</v>
      </c>
      <c r="AQ29" s="32">
        <f>SUM(AB$10:AB29)</f>
        <v>290820.98339595704</v>
      </c>
      <c r="AR29" s="32">
        <f>SUM(AC$10:AC29)</f>
        <v>-217342.76119960516</v>
      </c>
      <c r="AS29" s="32">
        <f>SUM(AD$10:AD29)</f>
        <v>13860.000000000002</v>
      </c>
      <c r="AT29" s="32">
        <f>SUM(AE$10:AE29)</f>
        <v>69493.425431261101</v>
      </c>
      <c r="AU29" s="32">
        <f>SUM(AF$10:AF29)</f>
        <v>-151886.31052435166</v>
      </c>
      <c r="AW29" s="32">
        <f t="shared" si="13"/>
        <v>1156832.7640584544</v>
      </c>
      <c r="AX29" s="32">
        <f t="shared" si="5"/>
        <v>9407.7970190983979</v>
      </c>
      <c r="AY29" s="32">
        <f t="shared" si="5"/>
        <v>991.65680264999878</v>
      </c>
      <c r="AZ29" s="32">
        <f t="shared" si="5"/>
        <v>629.01175885911493</v>
      </c>
      <c r="BA29" s="32">
        <f t="shared" si="5"/>
        <v>24942.952598483484</v>
      </c>
      <c r="BB29" s="32">
        <f t="shared" si="6"/>
        <v>1844.770696636142</v>
      </c>
      <c r="BC29" s="32"/>
    </row>
    <row r="30" spans="1:63" x14ac:dyDescent="0.25">
      <c r="A30" s="29">
        <v>20</v>
      </c>
      <c r="B30" s="32">
        <f t="shared" si="7"/>
        <v>1166666.6666666651</v>
      </c>
      <c r="C30" s="32">
        <f t="shared" si="26"/>
        <v>11666.666666666666</v>
      </c>
      <c r="D30" s="32">
        <f t="shared" si="27"/>
        <v>15701.291666666644</v>
      </c>
      <c r="E30" s="32"/>
      <c r="F30" s="32">
        <f t="shared" si="8"/>
        <v>0</v>
      </c>
      <c r="G30" s="32"/>
      <c r="H30" s="32"/>
      <c r="I30" s="32"/>
      <c r="J30" s="32"/>
      <c r="K30" s="32"/>
      <c r="L30" s="32">
        <f t="shared" si="9"/>
        <v>27367.95833333331</v>
      </c>
      <c r="M30" s="32">
        <f t="shared" si="10"/>
        <v>27367.95833333331</v>
      </c>
      <c r="N30" s="80">
        <v>44805</v>
      </c>
      <c r="O30" s="39">
        <f t="shared" si="0"/>
        <v>0.83333333333333226</v>
      </c>
      <c r="P30" s="39">
        <f t="shared" si="1"/>
        <v>0.84375813408446687</v>
      </c>
      <c r="Q30" s="39">
        <f t="shared" si="11"/>
        <v>0.81809339900394351</v>
      </c>
      <c r="R30" s="39">
        <f t="shared" si="16"/>
        <v>6.3919238026157619E-3</v>
      </c>
      <c r="S30" s="39">
        <f t="shared" si="22"/>
        <v>6.7198550136417126E-4</v>
      </c>
      <c r="T30" s="39">
        <f t="shared" si="20"/>
        <v>4.2499577256428517E-4</v>
      </c>
      <c r="U30" s="39">
        <f t="shared" si="23"/>
        <v>1.8175830003979127E-2</v>
      </c>
      <c r="V30" s="12"/>
      <c r="W30" s="32">
        <f t="shared" si="17"/>
        <v>1155815.2257126828</v>
      </c>
      <c r="X30" s="32">
        <f t="shared" si="2"/>
        <v>25446.162005570775</v>
      </c>
      <c r="Y30" s="32">
        <f t="shared" si="3"/>
        <v>1181261.3877182535</v>
      </c>
      <c r="Z30" s="32">
        <f t="shared" si="4"/>
        <v>150966.34432761581</v>
      </c>
      <c r="AB30" s="32">
        <f t="shared" si="21"/>
        <v>13870.230640578302</v>
      </c>
      <c r="AC30" s="32">
        <f t="shared" si="12"/>
        <v>-10365.807139143886</v>
      </c>
      <c r="AD30" s="32">
        <f t="shared" si="18"/>
        <v>0</v>
      </c>
      <c r="AE30" s="59">
        <f t="shared" si="19"/>
        <v>0</v>
      </c>
      <c r="AF30" s="32">
        <f t="shared" si="24"/>
        <v>919.96619673585519</v>
      </c>
      <c r="AG30" s="40">
        <f>IF(A30&gt;$D$6,"",SUM($AB$10:AE30)/($Y$10+Y30)*2/A30*12)</f>
        <v>7.4538474201148119E-2</v>
      </c>
      <c r="AH30" s="40">
        <f>IF(A30&gt;$D$6,"",SUM($AF$10:AF30)/($Y$10+Y30)*2/A30*12)</f>
        <v>-7.0182591369903E-2</v>
      </c>
      <c r="AI30" s="32">
        <f t="shared" si="25"/>
        <v>25413.02515987026</v>
      </c>
      <c r="AQ30" s="32">
        <f>SUM(AB$10:AB30)</f>
        <v>304691.21403653536</v>
      </c>
      <c r="AR30" s="32">
        <f>SUM(AC$10:AC30)</f>
        <v>-227708.56833874906</v>
      </c>
      <c r="AS30" s="32">
        <f>SUM(AD$10:AD30)</f>
        <v>13860.000000000002</v>
      </c>
      <c r="AT30" s="32">
        <f>SUM(AE$10:AE30)</f>
        <v>69493.425431261101</v>
      </c>
      <c r="AU30" s="32">
        <f>SUM(AF$10:AF30)</f>
        <v>-150966.34432761581</v>
      </c>
      <c r="AW30" s="32">
        <f t="shared" si="13"/>
        <v>1145330.7586055209</v>
      </c>
      <c r="AX30" s="32">
        <f t="shared" si="5"/>
        <v>8948.6933236620662</v>
      </c>
      <c r="AY30" s="32">
        <f t="shared" si="5"/>
        <v>940.77970190983979</v>
      </c>
      <c r="AZ30" s="32">
        <f t="shared" si="5"/>
        <v>594.99408158999927</v>
      </c>
      <c r="BA30" s="32">
        <f t="shared" si="5"/>
        <v>25446.162005570775</v>
      </c>
      <c r="BB30" s="32">
        <f t="shared" si="6"/>
        <v>1831.0610260883423</v>
      </c>
      <c r="BC30" s="32"/>
    </row>
    <row r="31" spans="1:63" x14ac:dyDescent="0.25">
      <c r="A31" s="29">
        <v>21</v>
      </c>
      <c r="B31" s="32">
        <f t="shared" si="7"/>
        <v>1154999.9999999984</v>
      </c>
      <c r="C31" s="32">
        <f t="shared" si="26"/>
        <v>11666.666666666666</v>
      </c>
      <c r="D31" s="32">
        <f t="shared" si="27"/>
        <v>15545.833333333312</v>
      </c>
      <c r="E31" s="32"/>
      <c r="F31" s="32">
        <f t="shared" si="8"/>
        <v>0</v>
      </c>
      <c r="G31" s="32"/>
      <c r="H31" s="32"/>
      <c r="I31" s="32"/>
      <c r="J31" s="32"/>
      <c r="K31" s="32"/>
      <c r="L31" s="32">
        <f t="shared" si="9"/>
        <v>27212.499999999978</v>
      </c>
      <c r="M31" s="32">
        <f t="shared" si="10"/>
        <v>27212.499999999978</v>
      </c>
      <c r="N31" s="80">
        <v>44835</v>
      </c>
      <c r="O31" s="39">
        <f t="shared" si="0"/>
        <v>0.82499999999999885</v>
      </c>
      <c r="P31" s="39">
        <f t="shared" si="1"/>
        <v>0.83551613484665321</v>
      </c>
      <c r="Q31" s="39">
        <f t="shared" si="11"/>
        <v>0.80986340938261547</v>
      </c>
      <c r="R31" s="39">
        <f t="shared" si="16"/>
        <v>6.0945151609271908E-3</v>
      </c>
      <c r="S31" s="39">
        <f t="shared" si="22"/>
        <v>6.3919238026157626E-4</v>
      </c>
      <c r="T31" s="39">
        <f t="shared" si="20"/>
        <v>4.0319130081850271E-4</v>
      </c>
      <c r="U31" s="39">
        <f t="shared" si="23"/>
        <v>1.8515826622030555E-2</v>
      </c>
      <c r="V31" s="12"/>
      <c r="W31" s="32">
        <f t="shared" si="17"/>
        <v>1143800.4315144718</v>
      </c>
      <c r="X31" s="32">
        <f t="shared" si="2"/>
        <v>25922.157270842778</v>
      </c>
      <c r="Y31" s="32">
        <f t="shared" si="3"/>
        <v>1169722.5887853145</v>
      </c>
      <c r="Z31" s="32">
        <f t="shared" si="4"/>
        <v>150036.18426420269</v>
      </c>
      <c r="AB31" s="32">
        <f t="shared" si="21"/>
        <v>13728.68145318025</v>
      </c>
      <c r="AC31" s="32">
        <f t="shared" si="12"/>
        <v>-10260.021473765102</v>
      </c>
      <c r="AD31" s="32">
        <f t="shared" si="18"/>
        <v>0</v>
      </c>
      <c r="AE31" s="59">
        <f t="shared" si="19"/>
        <v>0</v>
      </c>
      <c r="AF31" s="32">
        <f t="shared" si="24"/>
        <v>930.16006341311731</v>
      </c>
      <c r="AG31" s="40">
        <f>IF(A31&gt;$D$6,"",SUM($AB$10:AE31)/($Y$10+Y31)*2/A31*12)</f>
        <v>7.2850434439147141E-2</v>
      </c>
      <c r="AH31" s="40">
        <f>IF(A31&gt;$D$6,"",SUM($AF$10:AF31)/($Y$10+Y31)*2/A31*12)</f>
        <v>-6.6727017780711828E-2</v>
      </c>
      <c r="AI31" s="32">
        <f t="shared" si="25"/>
        <v>25267.480386119321</v>
      </c>
      <c r="AQ31" s="32">
        <f>SUM(AB$10:AB31)</f>
        <v>318419.89548971562</v>
      </c>
      <c r="AR31" s="32">
        <f>SUM(AC$10:AC31)</f>
        <v>-237968.58981251417</v>
      </c>
      <c r="AS31" s="32">
        <f>SUM(AD$10:AD31)</f>
        <v>13860.000000000002</v>
      </c>
      <c r="AT31" s="32">
        <f>SUM(AE$10:AE31)</f>
        <v>69493.425431261101</v>
      </c>
      <c r="AU31" s="32">
        <f>SUM(AF$10:AF31)</f>
        <v>-150036.18426420269</v>
      </c>
      <c r="AW31" s="32">
        <f t="shared" si="13"/>
        <v>1133808.7731356616</v>
      </c>
      <c r="AX31" s="32">
        <f t="shared" si="5"/>
        <v>8532.3212252980666</v>
      </c>
      <c r="AY31" s="32">
        <f t="shared" si="5"/>
        <v>894.86933236620678</v>
      </c>
      <c r="AZ31" s="32">
        <f t="shared" si="5"/>
        <v>564.46782114590383</v>
      </c>
      <c r="BA31" s="32">
        <f t="shared" si="5"/>
        <v>25922.157270842778</v>
      </c>
      <c r="BB31" s="32">
        <f t="shared" si="6"/>
        <v>1817.1518801530619</v>
      </c>
      <c r="BC31" s="32"/>
    </row>
    <row r="32" spans="1:63" x14ac:dyDescent="0.25">
      <c r="A32" s="29">
        <v>22</v>
      </c>
      <c r="B32" s="32">
        <f t="shared" si="7"/>
        <v>1143333.3333333316</v>
      </c>
      <c r="C32" s="32">
        <f t="shared" si="26"/>
        <v>11666.666666666666</v>
      </c>
      <c r="D32" s="32">
        <f t="shared" si="27"/>
        <v>15390.374999999978</v>
      </c>
      <c r="E32" s="32"/>
      <c r="F32" s="32">
        <f t="shared" si="8"/>
        <v>0</v>
      </c>
      <c r="G32" s="32"/>
      <c r="H32" s="32"/>
      <c r="I32" s="32"/>
      <c r="J32" s="32"/>
      <c r="K32" s="32"/>
      <c r="L32" s="32">
        <f t="shared" si="9"/>
        <v>27057.041666666642</v>
      </c>
      <c r="M32" s="32">
        <f t="shared" si="10"/>
        <v>27057.041666666642</v>
      </c>
      <c r="N32" s="80">
        <v>44866</v>
      </c>
      <c r="O32" s="39">
        <f t="shared" si="0"/>
        <v>0.81666666666666543</v>
      </c>
      <c r="P32" s="39">
        <f t="shared" si="1"/>
        <v>0.82727689456140352</v>
      </c>
      <c r="Q32" s="39">
        <f t="shared" si="11"/>
        <v>0.80162199142249957</v>
      </c>
      <c r="R32" s="39">
        <f t="shared" si="16"/>
        <v>5.8235565319689443E-3</v>
      </c>
      <c r="S32" s="39">
        <f t="shared" si="22"/>
        <v>6.0945151609271913E-4</v>
      </c>
      <c r="T32" s="39">
        <f t="shared" si="20"/>
        <v>3.8351542815694573E-4</v>
      </c>
      <c r="U32" s="39">
        <f t="shared" si="23"/>
        <v>1.8838379662685357E-2</v>
      </c>
      <c r="V32" s="12"/>
      <c r="W32" s="32">
        <f t="shared" si="17"/>
        <v>1131813.9208582055</v>
      </c>
      <c r="X32" s="32">
        <f t="shared" si="2"/>
        <v>26373.731527759501</v>
      </c>
      <c r="Y32" s="32">
        <f t="shared" si="3"/>
        <v>1158187.652385965</v>
      </c>
      <c r="Z32" s="32">
        <f t="shared" si="4"/>
        <v>149096.43327649211</v>
      </c>
      <c r="AB32" s="32">
        <f t="shared" si="21"/>
        <v>13587.321340243816</v>
      </c>
      <c r="AC32" s="32">
        <f t="shared" si="12"/>
        <v>-10154.377111689404</v>
      </c>
      <c r="AD32" s="32">
        <f t="shared" si="18"/>
        <v>0</v>
      </c>
      <c r="AE32" s="59">
        <f t="shared" si="19"/>
        <v>0</v>
      </c>
      <c r="AF32" s="32">
        <f t="shared" si="24"/>
        <v>939.75098771057674</v>
      </c>
      <c r="AG32" s="40">
        <f>IF(A32&gt;$D$6,"",SUM($AB$10:AE32)/($Y$10+Y32)*2/A32*12)</f>
        <v>7.131654325572874E-2</v>
      </c>
      <c r="AH32" s="40">
        <f>IF(A32&gt;$D$6,"",SUM($AF$10:AF32)/($Y$10+Y32)*2/A32*12)</f>
        <v>-6.3580423559524757E-2</v>
      </c>
      <c r="AI32" s="32">
        <f t="shared" si="25"/>
        <v>25122.257739593293</v>
      </c>
      <c r="AQ32" s="32">
        <f>SUM(AB$10:AB32)</f>
        <v>332007.21682995942</v>
      </c>
      <c r="AR32" s="32">
        <f>SUM(AC$10:AC32)</f>
        <v>-248122.96692420356</v>
      </c>
      <c r="AS32" s="32">
        <f>SUM(AD$10:AD32)</f>
        <v>13860.000000000002</v>
      </c>
      <c r="AT32" s="32">
        <f>SUM(AE$10:AE32)</f>
        <v>69493.425431261101</v>
      </c>
      <c r="AU32" s="32">
        <f>SUM(AF$10:AF32)</f>
        <v>-149096.43327649211</v>
      </c>
      <c r="AW32" s="32">
        <f t="shared" si="13"/>
        <v>1122270.7879914993</v>
      </c>
      <c r="AX32" s="32">
        <f t="shared" si="5"/>
        <v>8152.9791447565221</v>
      </c>
      <c r="AY32" s="32">
        <f t="shared" si="5"/>
        <v>853.23212252980682</v>
      </c>
      <c r="AZ32" s="32">
        <f t="shared" si="5"/>
        <v>536.92159941972398</v>
      </c>
      <c r="BA32" s="32">
        <f t="shared" si="5"/>
        <v>26373.731527759501</v>
      </c>
      <c r="BB32" s="32">
        <f t="shared" si="6"/>
        <v>1803.0536597561622</v>
      </c>
      <c r="BC32" s="32"/>
    </row>
    <row r="33" spans="1:63" x14ac:dyDescent="0.25">
      <c r="A33" s="29">
        <v>23</v>
      </c>
      <c r="B33" s="32">
        <f t="shared" si="7"/>
        <v>1131666.6666666649</v>
      </c>
      <c r="C33" s="32">
        <f t="shared" si="26"/>
        <v>11666.666666666666</v>
      </c>
      <c r="D33" s="32">
        <f t="shared" si="27"/>
        <v>15234.916666666642</v>
      </c>
      <c r="E33" s="32"/>
      <c r="F33" s="32">
        <f t="shared" si="8"/>
        <v>0</v>
      </c>
      <c r="G33" s="32"/>
      <c r="H33" s="32"/>
      <c r="I33" s="32"/>
      <c r="J33" s="32"/>
      <c r="K33" s="32"/>
      <c r="L33" s="32">
        <f t="shared" si="9"/>
        <v>26901.583333333307</v>
      </c>
      <c r="M33" s="32">
        <f t="shared" si="10"/>
        <v>26901.583333333307</v>
      </c>
      <c r="N33" s="80">
        <v>44896</v>
      </c>
      <c r="O33" s="39">
        <f t="shared" si="0"/>
        <v>0.80833333333333202</v>
      </c>
      <c r="P33" s="39">
        <f t="shared" si="1"/>
        <v>0.81904032643902225</v>
      </c>
      <c r="Q33" s="39">
        <f t="shared" si="11"/>
        <v>0.7933714387363161</v>
      </c>
      <c r="R33" s="39">
        <f t="shared" si="16"/>
        <v>5.5756691346427276E-3</v>
      </c>
      <c r="S33" s="39">
        <f t="shared" si="22"/>
        <v>5.8235565319689447E-4</v>
      </c>
      <c r="T33" s="39">
        <f t="shared" si="20"/>
        <v>3.6567090965563143E-4</v>
      </c>
      <c r="U33" s="39">
        <f t="shared" si="23"/>
        <v>1.9145192005210913E-2</v>
      </c>
      <c r="V33" s="12"/>
      <c r="W33" s="32">
        <f t="shared" si="17"/>
        <v>1119853.1882073358</v>
      </c>
      <c r="X33" s="32">
        <f t="shared" si="2"/>
        <v>26803.268807295281</v>
      </c>
      <c r="Y33" s="32">
        <f t="shared" si="3"/>
        <v>1146656.457014631</v>
      </c>
      <c r="Z33" s="32">
        <f t="shared" si="4"/>
        <v>148147.65898035697</v>
      </c>
      <c r="AB33" s="32">
        <f t="shared" si="21"/>
        <v>13446.140494633726</v>
      </c>
      <c r="AC33" s="32">
        <f t="shared" si="12"/>
        <v>-10048.866723631834</v>
      </c>
      <c r="AD33" s="32">
        <f t="shared" si="18"/>
        <v>0</v>
      </c>
      <c r="AE33" s="59">
        <f t="shared" si="19"/>
        <v>0</v>
      </c>
      <c r="AF33" s="32">
        <f t="shared" si="24"/>
        <v>948.77429613514687</v>
      </c>
      <c r="AG33" s="40">
        <f>IF(A33&gt;$D$6,"",SUM($AB$10:AE33)/($Y$10+Y33)*2/A33*12)</f>
        <v>6.9916717446659241E-2</v>
      </c>
      <c r="AH33" s="40">
        <f>IF(A33&gt;$D$6,"",SUM($AF$10:AF33)/($Y$10+Y33)*2/A33*12)</f>
        <v>-6.0702675902324178E-2</v>
      </c>
      <c r="AI33" s="32">
        <f t="shared" si="25"/>
        <v>24977.335865967703</v>
      </c>
      <c r="AQ33" s="32">
        <f>SUM(AB$10:AB33)</f>
        <v>345453.35732459312</v>
      </c>
      <c r="AR33" s="32">
        <f>SUM(AC$10:AC33)</f>
        <v>-258171.83364783539</v>
      </c>
      <c r="AS33" s="32">
        <f>SUM(AD$10:AD33)</f>
        <v>13860.000000000002</v>
      </c>
      <c r="AT33" s="32">
        <f>SUM(AE$10:AE33)</f>
        <v>69493.425431261101</v>
      </c>
      <c r="AU33" s="32">
        <f>SUM(AF$10:AF33)</f>
        <v>-148147.65898035697</v>
      </c>
      <c r="AW33" s="32">
        <f t="shared" si="13"/>
        <v>1110720.0142308425</v>
      </c>
      <c r="AX33" s="32">
        <f t="shared" si="5"/>
        <v>7805.9367884998182</v>
      </c>
      <c r="AY33" s="32">
        <f t="shared" si="5"/>
        <v>815.29791447565231</v>
      </c>
      <c r="AZ33" s="32">
        <f t="shared" si="5"/>
        <v>511.93927351788403</v>
      </c>
      <c r="BA33" s="32">
        <f t="shared" si="5"/>
        <v>26803.268807295281</v>
      </c>
      <c r="BB33" s="32">
        <f t="shared" si="6"/>
        <v>1788.7761720329163</v>
      </c>
      <c r="BC33" s="32"/>
    </row>
    <row r="34" spans="1:63" s="48" customFormat="1" x14ac:dyDescent="0.25">
      <c r="A34" s="66">
        <v>24</v>
      </c>
      <c r="B34" s="67">
        <f t="shared" si="7"/>
        <v>1119999.9999999981</v>
      </c>
      <c r="C34" s="67">
        <f t="shared" si="26"/>
        <v>11666.666666666666</v>
      </c>
      <c r="D34" s="67">
        <f t="shared" si="27"/>
        <v>15079.458333333308</v>
      </c>
      <c r="E34" s="67"/>
      <c r="F34" s="67">
        <f t="shared" si="8"/>
        <v>0</v>
      </c>
      <c r="G34" s="67">
        <f>IF(B34&gt;0,B34*$J$1,0)</f>
        <v>5599.9999999999909</v>
      </c>
      <c r="H34" s="67">
        <f>IF(B34&gt;0,H22,0)</f>
        <v>6000</v>
      </c>
      <c r="I34" s="67"/>
      <c r="J34" s="67"/>
      <c r="K34" s="67"/>
      <c r="L34" s="67">
        <f t="shared" si="9"/>
        <v>38346.124999999964</v>
      </c>
      <c r="M34" s="67">
        <f t="shared" si="10"/>
        <v>31406.124999999971</v>
      </c>
      <c r="N34" s="80">
        <v>44927</v>
      </c>
      <c r="O34" s="47">
        <f t="shared" si="0"/>
        <v>0.79999999999999871</v>
      </c>
      <c r="P34" s="47">
        <f t="shared" si="1"/>
        <v>0.81080635100190168</v>
      </c>
      <c r="Q34" s="47">
        <f t="shared" si="11"/>
        <v>0.78511361571923388</v>
      </c>
      <c r="R34" s="47">
        <f t="shared" si="16"/>
        <v>5.3480262443499358E-3</v>
      </c>
      <c r="S34" s="47">
        <f t="shared" si="22"/>
        <v>5.5756691346427276E-4</v>
      </c>
      <c r="T34" s="47">
        <f t="shared" si="20"/>
        <v>3.4941339191813664E-4</v>
      </c>
      <c r="U34" s="47">
        <f t="shared" si="23"/>
        <v>1.9437728732935419E-2</v>
      </c>
      <c r="V34" s="46"/>
      <c r="W34" s="45">
        <f t="shared" si="17"/>
        <v>1107916.0711765529</v>
      </c>
      <c r="X34" s="45">
        <f t="shared" si="2"/>
        <v>27212.820226109587</v>
      </c>
      <c r="Y34" s="45">
        <f t="shared" si="3"/>
        <v>1135128.8914026625</v>
      </c>
      <c r="Z34" s="45">
        <f t="shared" si="4"/>
        <v>147190.39251124018</v>
      </c>
      <c r="AB34" s="45">
        <f t="shared" si="21"/>
        <v>13305.129733806703</v>
      </c>
      <c r="AC34" s="45">
        <f t="shared" si="12"/>
        <v>-9943.4834470913138</v>
      </c>
      <c r="AD34" s="32">
        <f t="shared" si="18"/>
        <v>0</v>
      </c>
      <c r="AE34" s="59">
        <f t="shared" si="19"/>
        <v>4110.5298257446702</v>
      </c>
      <c r="AF34" s="45">
        <f t="shared" si="24"/>
        <v>957.26646911678836</v>
      </c>
      <c r="AG34" s="49">
        <f>IF(A34&gt;$D$6,"",SUM($AB$10:AE34)/($Y$10+Y34)*2/A34*12)</f>
        <v>7.025564886443858E-2</v>
      </c>
      <c r="AH34" s="49">
        <f>IF(A34&gt;$D$6,"",SUM($AF$10:AF34)/($Y$10+Y34)*2/A34*12)</f>
        <v>-5.806031914606169E-2</v>
      </c>
      <c r="AI34" s="45">
        <f t="shared" si="25"/>
        <v>28943.225171519887</v>
      </c>
      <c r="AQ34" s="45">
        <f>SUM(AB$10:AB34)</f>
        <v>358758.48705839983</v>
      </c>
      <c r="AR34" s="45">
        <f>SUM(AC$10:AC34)</f>
        <v>-268115.31709492672</v>
      </c>
      <c r="AS34" s="45">
        <f>SUM(AD$10:AD34)</f>
        <v>13860.000000000002</v>
      </c>
      <c r="AT34" s="45">
        <f>SUM(AE$10:AE34)</f>
        <v>73603.955257005771</v>
      </c>
      <c r="AU34" s="45">
        <f>SUM(AF$10:AF34)</f>
        <v>-147190.39251124018</v>
      </c>
      <c r="AW34" s="45">
        <f t="shared" si="13"/>
        <v>1099159.0620069273</v>
      </c>
      <c r="AX34" s="45">
        <f t="shared" si="5"/>
        <v>7487.23674208991</v>
      </c>
      <c r="AY34" s="45">
        <f t="shared" si="5"/>
        <v>780.59367884998187</v>
      </c>
      <c r="AZ34" s="45">
        <f t="shared" si="5"/>
        <v>489.17874868539127</v>
      </c>
      <c r="BA34" s="45">
        <f t="shared" si="5"/>
        <v>27212.820226109587</v>
      </c>
      <c r="BB34" s="45">
        <f t="shared" si="6"/>
        <v>3263.7987737819258</v>
      </c>
      <c r="BC34" s="45"/>
      <c r="BD34"/>
      <c r="BE34"/>
      <c r="BF34"/>
      <c r="BG34"/>
      <c r="BH34"/>
      <c r="BI34"/>
      <c r="BJ34"/>
      <c r="BK34"/>
    </row>
    <row r="35" spans="1:63" x14ac:dyDescent="0.25">
      <c r="A35" s="29">
        <v>25</v>
      </c>
      <c r="B35" s="32">
        <f t="shared" si="7"/>
        <v>1108333.3333333314</v>
      </c>
      <c r="C35" s="32">
        <f t="shared" si="26"/>
        <v>11666.666666666666</v>
      </c>
      <c r="D35" s="32">
        <f t="shared" si="27"/>
        <v>14923.999999999973</v>
      </c>
      <c r="E35" s="32"/>
      <c r="F35" s="32">
        <f t="shared" si="8"/>
        <v>0</v>
      </c>
      <c r="G35" s="32"/>
      <c r="H35" s="32"/>
      <c r="I35" s="32"/>
      <c r="J35" s="32"/>
      <c r="K35" s="32"/>
      <c r="L35" s="32">
        <f t="shared" si="9"/>
        <v>26590.666666666639</v>
      </c>
      <c r="M35" s="32">
        <f t="shared" si="10"/>
        <v>26590.666666666639</v>
      </c>
      <c r="N35" s="80">
        <v>44958</v>
      </c>
      <c r="O35" s="39">
        <f t="shared" si="0"/>
        <v>0.7916666666666653</v>
      </c>
      <c r="P35" s="39">
        <f t="shared" si="1"/>
        <v>0.80257489528541281</v>
      </c>
      <c r="Q35" s="39">
        <f t="shared" si="11"/>
        <v>0.77685004821262149</v>
      </c>
      <c r="R35" s="39">
        <f t="shared" si="16"/>
        <v>5.1382448538078917E-3</v>
      </c>
      <c r="S35" s="39">
        <f t="shared" si="22"/>
        <v>5.3480262443499364E-4</v>
      </c>
      <c r="T35" s="39">
        <f t="shared" si="20"/>
        <v>3.3454014807856366E-4</v>
      </c>
      <c r="U35" s="39">
        <f t="shared" si="23"/>
        <v>1.9717259446469928E-2</v>
      </c>
      <c r="V35" s="12"/>
      <c r="W35" s="32">
        <f t="shared" si="17"/>
        <v>1096000.69017452</v>
      </c>
      <c r="X35" s="32">
        <f t="shared" si="2"/>
        <v>27604.163225057899</v>
      </c>
      <c r="Y35" s="32">
        <f t="shared" si="3"/>
        <v>1123604.853399578</v>
      </c>
      <c r="Z35" s="32">
        <f t="shared" si="4"/>
        <v>146225.12897734981</v>
      </c>
      <c r="AB35" s="32">
        <f t="shared" si="21"/>
        <v>13164.280497728198</v>
      </c>
      <c r="AC35" s="32">
        <f t="shared" si="12"/>
        <v>-9838.2208847937454</v>
      </c>
      <c r="AD35" s="32">
        <f t="shared" si="18"/>
        <v>0</v>
      </c>
      <c r="AE35" s="59">
        <f t="shared" si="19"/>
        <v>0</v>
      </c>
      <c r="AF35" s="32">
        <f t="shared" si="24"/>
        <v>965.26353389036376</v>
      </c>
      <c r="AG35" s="40">
        <f>IF(A35&gt;$D$6,"",SUM($AB$10:AE35)/($Y$10+Y35)*2/A35*12)</f>
        <v>6.9018672715517426E-2</v>
      </c>
      <c r="AH35" s="40">
        <f>IF(A35&gt;$D$6,"",SUM($AF$10:AF35)/($Y$10+Y35)*2/A35*12)</f>
        <v>-5.5625239279894975E-2</v>
      </c>
      <c r="AI35" s="32">
        <f t="shared" si="25"/>
        <v>24688.318500812682</v>
      </c>
      <c r="AQ35" s="32">
        <f>SUM(AB$10:AB35)</f>
        <v>371922.76755612803</v>
      </c>
      <c r="AR35" s="32">
        <f>SUM(AC$10:AC35)</f>
        <v>-277953.53797972045</v>
      </c>
      <c r="AS35" s="32">
        <f>SUM(AD$10:AD35)</f>
        <v>13860.000000000002</v>
      </c>
      <c r="AT35" s="32">
        <f>SUM(AE$10:AE35)</f>
        <v>73603.955257005771</v>
      </c>
      <c r="AU35" s="32">
        <f>SUM(AF$10:AF35)</f>
        <v>-146225.12897734981</v>
      </c>
      <c r="AW35" s="32">
        <f t="shared" si="13"/>
        <v>1087590.0674976702</v>
      </c>
      <c r="AX35" s="32">
        <f t="shared" si="5"/>
        <v>7193.5427953310482</v>
      </c>
      <c r="AY35" s="32">
        <f t="shared" si="5"/>
        <v>748.72367420899104</v>
      </c>
      <c r="AZ35" s="32">
        <f t="shared" si="5"/>
        <v>468.35620730998914</v>
      </c>
      <c r="BA35" s="32">
        <f t="shared" si="5"/>
        <v>27604.163225057899</v>
      </c>
      <c r="BB35" s="32">
        <f t="shared" si="6"/>
        <v>1759.7195022717751</v>
      </c>
      <c r="BC35" s="32"/>
    </row>
    <row r="36" spans="1:63" x14ac:dyDescent="0.25">
      <c r="A36" s="29">
        <v>26</v>
      </c>
      <c r="B36" s="32">
        <f t="shared" si="7"/>
        <v>1096666.6666666646</v>
      </c>
      <c r="C36" s="32">
        <f t="shared" si="26"/>
        <v>11666.666666666666</v>
      </c>
      <c r="D36" s="32">
        <f t="shared" si="27"/>
        <v>14768.541666666641</v>
      </c>
      <c r="E36" s="32"/>
      <c r="F36" s="32">
        <f t="shared" si="8"/>
        <v>0</v>
      </c>
      <c r="G36" s="32"/>
      <c r="H36" s="32"/>
      <c r="I36" s="32"/>
      <c r="J36" s="32"/>
      <c r="K36" s="32"/>
      <c r="L36" s="32">
        <f t="shared" si="9"/>
        <v>26435.208333333307</v>
      </c>
      <c r="M36" s="32">
        <f t="shared" si="10"/>
        <v>26435.208333333307</v>
      </c>
      <c r="N36" s="80">
        <v>44986</v>
      </c>
      <c r="O36" s="39">
        <f t="shared" si="0"/>
        <v>0.78333333333333188</v>
      </c>
      <c r="P36" s="39">
        <f t="shared" si="1"/>
        <v>0.79434589215214513</v>
      </c>
      <c r="Q36" s="39">
        <f t="shared" si="11"/>
        <v>0.76858199264053695</v>
      </c>
      <c r="R36" s="39">
        <f t="shared" si="16"/>
        <v>4.9443018866335287E-3</v>
      </c>
      <c r="S36" s="39">
        <f t="shared" si="22"/>
        <v>5.1382448538078924E-4</v>
      </c>
      <c r="T36" s="39">
        <f t="shared" si="20"/>
        <v>3.2088157466099616E-4</v>
      </c>
      <c r="U36" s="39">
        <f t="shared" si="23"/>
        <v>1.9984891564932779E-2</v>
      </c>
      <c r="V36" s="12"/>
      <c r="W36" s="32">
        <f t="shared" si="17"/>
        <v>1084105.4008220972</v>
      </c>
      <c r="X36" s="32">
        <f t="shared" si="2"/>
        <v>27978.84819090589</v>
      </c>
      <c r="Y36" s="32">
        <f t="shared" si="3"/>
        <v>1112084.2490130032</v>
      </c>
      <c r="Z36" s="32">
        <f t="shared" si="4"/>
        <v>145252.32883850971</v>
      </c>
      <c r="AB36" s="32">
        <f t="shared" si="21"/>
        <v>13023.58482792619</v>
      </c>
      <c r="AC36" s="32">
        <f t="shared" si="12"/>
        <v>-9733.0730890380219</v>
      </c>
      <c r="AD36" s="32">
        <f t="shared" si="18"/>
        <v>0</v>
      </c>
      <c r="AE36" s="59">
        <f t="shared" si="19"/>
        <v>0</v>
      </c>
      <c r="AF36" s="32">
        <f t="shared" si="24"/>
        <v>972.80013884010259</v>
      </c>
      <c r="AG36" s="40">
        <f>IF(A36&gt;$D$6,"",SUM($AB$10:AE36)/($Y$10+Y36)*2/A36*12)</f>
        <v>6.7877572783775153E-2</v>
      </c>
      <c r="AH36" s="40">
        <f>IF(A36&gt;$D$6,"",SUM($AF$10:AF36)/($Y$10+Y36)*2/A36*12)</f>
        <v>-5.3373636981597486E-2</v>
      </c>
      <c r="AI36" s="32">
        <f t="shared" si="25"/>
        <v>24544.189214501013</v>
      </c>
      <c r="AQ36" s="32">
        <f>SUM(AB$10:AB36)</f>
        <v>384946.35238405422</v>
      </c>
      <c r="AR36" s="32">
        <f>SUM(AC$10:AC36)</f>
        <v>-287686.61106875847</v>
      </c>
      <c r="AS36" s="32">
        <f>SUM(AD$10:AD36)</f>
        <v>13860.000000000002</v>
      </c>
      <c r="AT36" s="32">
        <f>SUM(AE$10:AE36)</f>
        <v>73603.955257005771</v>
      </c>
      <c r="AU36" s="32">
        <f>SUM(AF$10:AF36)</f>
        <v>-145252.32883850971</v>
      </c>
      <c r="AW36" s="32">
        <f t="shared" si="13"/>
        <v>1076014.7896967516</v>
      </c>
      <c r="AX36" s="32">
        <f t="shared" si="5"/>
        <v>6922.0226412869397</v>
      </c>
      <c r="AY36" s="32">
        <f t="shared" si="5"/>
        <v>719.35427953310489</v>
      </c>
      <c r="AZ36" s="32">
        <f t="shared" si="5"/>
        <v>449.2342045253946</v>
      </c>
      <c r="BA36" s="32">
        <f t="shared" si="5"/>
        <v>27978.84819090589</v>
      </c>
      <c r="BB36" s="32">
        <f t="shared" si="6"/>
        <v>1744.9568387404506</v>
      </c>
      <c r="BC36" s="32"/>
    </row>
    <row r="37" spans="1:63" x14ac:dyDescent="0.25">
      <c r="A37" s="29">
        <v>27</v>
      </c>
      <c r="B37" s="32">
        <f t="shared" si="7"/>
        <v>1084999.9999999979</v>
      </c>
      <c r="C37" s="32">
        <f t="shared" si="26"/>
        <v>11666.666666666666</v>
      </c>
      <c r="D37" s="32">
        <f t="shared" si="27"/>
        <v>14613.083333333305</v>
      </c>
      <c r="E37" s="32"/>
      <c r="F37" s="32">
        <f t="shared" si="8"/>
        <v>0</v>
      </c>
      <c r="G37" s="32"/>
      <c r="H37" s="32"/>
      <c r="I37" s="32"/>
      <c r="J37" s="32"/>
      <c r="K37" s="32"/>
      <c r="L37" s="32">
        <f t="shared" si="9"/>
        <v>26279.749999999971</v>
      </c>
      <c r="M37" s="32">
        <f t="shared" si="10"/>
        <v>26279.749999999971</v>
      </c>
      <c r="N37" s="80">
        <v>45017</v>
      </c>
      <c r="O37" s="39">
        <f t="shared" si="0"/>
        <v>0.77499999999999847</v>
      </c>
      <c r="P37" s="39">
        <f t="shared" si="1"/>
        <v>0.78611927970057482</v>
      </c>
      <c r="Q37" s="39">
        <f t="shared" si="11"/>
        <v>0.76031048928848399</v>
      </c>
      <c r="R37" s="39">
        <f t="shared" si="16"/>
        <v>4.7644687075374644E-3</v>
      </c>
      <c r="S37" s="39">
        <f t="shared" si="22"/>
        <v>4.9443018866335287E-4</v>
      </c>
      <c r="T37" s="39">
        <f t="shared" si="20"/>
        <v>3.0829469122847352E-4</v>
      </c>
      <c r="U37" s="39">
        <f t="shared" si="23"/>
        <v>2.0241596824661576E-2</v>
      </c>
      <c r="V37" s="12"/>
      <c r="W37" s="32">
        <f t="shared" si="17"/>
        <v>1072228.7560262787</v>
      </c>
      <c r="X37" s="32">
        <f t="shared" si="2"/>
        <v>28338.235554526207</v>
      </c>
      <c r="Y37" s="32">
        <f t="shared" si="3"/>
        <v>1100566.9915808048</v>
      </c>
      <c r="Z37" s="32">
        <f t="shared" si="4"/>
        <v>144272.41978478327</v>
      </c>
      <c r="AB37" s="32">
        <f t="shared" si="21"/>
        <v>12883.035336325122</v>
      </c>
      <c r="AC37" s="32">
        <f t="shared" si="12"/>
        <v>-9628.0345384043303</v>
      </c>
      <c r="AD37" s="32">
        <f t="shared" si="18"/>
        <v>0</v>
      </c>
      <c r="AE37" s="59">
        <f t="shared" si="19"/>
        <v>0</v>
      </c>
      <c r="AF37" s="32">
        <f t="shared" si="24"/>
        <v>979.90905372644193</v>
      </c>
      <c r="AG37" s="40">
        <f>IF(A37&gt;$D$6,"",SUM($AB$10:AE37)/($Y$10+Y37)*2/A37*12)</f>
        <v>6.6821715236097534E-2</v>
      </c>
      <c r="AH37" s="40">
        <f>IF(A37&gt;$D$6,"",SUM($AF$10:AF37)/($Y$10+Y37)*2/A37*12)</f>
        <v>-5.1285229050686387E-2</v>
      </c>
      <c r="AI37" s="32">
        <f t="shared" si="25"/>
        <v>24400.292768523504</v>
      </c>
      <c r="AQ37" s="32">
        <f>SUM(AB$10:AB37)</f>
        <v>397829.38772037934</v>
      </c>
      <c r="AR37" s="32">
        <f>SUM(AC$10:AC37)</f>
        <v>-297314.64560716279</v>
      </c>
      <c r="AS37" s="32">
        <f>SUM(AD$10:AD37)</f>
        <v>13860.000000000002</v>
      </c>
      <c r="AT37" s="32">
        <f>SUM(AE$10:AE37)</f>
        <v>73603.955257005771</v>
      </c>
      <c r="AU37" s="32">
        <f>SUM(AF$10:AF37)</f>
        <v>-144272.41978478327</v>
      </c>
      <c r="AW37" s="32">
        <f t="shared" si="13"/>
        <v>1064434.6850038776</v>
      </c>
      <c r="AX37" s="32">
        <f t="shared" si="5"/>
        <v>6670.2561905524499</v>
      </c>
      <c r="AY37" s="32">
        <f t="shared" si="5"/>
        <v>692.20226412869397</v>
      </c>
      <c r="AZ37" s="32">
        <f t="shared" si="5"/>
        <v>431.61256771986291</v>
      </c>
      <c r="BA37" s="32">
        <f t="shared" si="5"/>
        <v>28338.235554526207</v>
      </c>
      <c r="BB37" s="32">
        <f t="shared" si="6"/>
        <v>1730.0479970081833</v>
      </c>
      <c r="BC37" s="32"/>
    </row>
    <row r="38" spans="1:63" x14ac:dyDescent="0.25">
      <c r="A38" s="29">
        <v>28</v>
      </c>
      <c r="B38" s="32">
        <f t="shared" si="7"/>
        <v>1073333.3333333312</v>
      </c>
      <c r="C38" s="32">
        <f t="shared" si="26"/>
        <v>11666.666666666666</v>
      </c>
      <c r="D38" s="32">
        <f t="shared" si="27"/>
        <v>14457.624999999971</v>
      </c>
      <c r="E38" s="32"/>
      <c r="F38" s="32">
        <f t="shared" si="8"/>
        <v>0</v>
      </c>
      <c r="G38" s="32"/>
      <c r="H38" s="32"/>
      <c r="I38" s="32"/>
      <c r="J38" s="32"/>
      <c r="K38" s="32"/>
      <c r="L38" s="32">
        <f t="shared" si="9"/>
        <v>26124.291666666635</v>
      </c>
      <c r="M38" s="32">
        <f t="shared" si="10"/>
        <v>26124.291666666635</v>
      </c>
      <c r="N38" s="80">
        <v>45047</v>
      </c>
      <c r="O38" s="39">
        <f t="shared" si="0"/>
        <v>0.76666666666666516</v>
      </c>
      <c r="P38" s="39">
        <f t="shared" si="1"/>
        <v>0.7778950007528439</v>
      </c>
      <c r="Q38" s="39">
        <f t="shared" si="11"/>
        <v>0.75203640376027037</v>
      </c>
      <c r="R38" s="39">
        <f t="shared" si="16"/>
        <v>4.5972594309774883E-3</v>
      </c>
      <c r="S38" s="39">
        <f t="shared" si="22"/>
        <v>4.764468707537465E-4</v>
      </c>
      <c r="T38" s="39">
        <f t="shared" si="20"/>
        <v>2.9665811319801172E-4</v>
      </c>
      <c r="U38" s="39">
        <f t="shared" si="23"/>
        <v>2.0488232577644355E-2</v>
      </c>
      <c r="V38" s="12"/>
      <c r="W38" s="32">
        <f t="shared" si="17"/>
        <v>1060369.4754452794</v>
      </c>
      <c r="X38" s="32">
        <f t="shared" si="2"/>
        <v>28683.525608702097</v>
      </c>
      <c r="Y38" s="32">
        <f t="shared" si="3"/>
        <v>1089053.0010539815</v>
      </c>
      <c r="Z38" s="32">
        <f t="shared" si="4"/>
        <v>143285.79884940916</v>
      </c>
      <c r="AB38" s="32">
        <f t="shared" si="21"/>
        <v>12742.625169181985</v>
      </c>
      <c r="AC38" s="32">
        <f t="shared" si="12"/>
        <v>-9523.1001108020464</v>
      </c>
      <c r="AD38" s="32">
        <f t="shared" si="18"/>
        <v>0</v>
      </c>
      <c r="AE38" s="59">
        <f t="shared" si="19"/>
        <v>0</v>
      </c>
      <c r="AF38" s="32">
        <f t="shared" si="24"/>
        <v>986.6209353741142</v>
      </c>
      <c r="AG38" s="40">
        <f>IF(A38&gt;$D$6,"",SUM($AB$10:AE38)/($Y$10+Y38)*2/A38*12)</f>
        <v>6.5841985117910881E-2</v>
      </c>
      <c r="AH38" s="40">
        <f>IF(A38&gt;$D$6,"",SUM($AF$10:AF38)/($Y$10+Y38)*2/A38*12)</f>
        <v>-4.9342621053779526E-2</v>
      </c>
      <c r="AI38" s="32">
        <f t="shared" si="25"/>
        <v>24256.615696005312</v>
      </c>
      <c r="AQ38" s="32">
        <f>SUM(AB$10:AB38)</f>
        <v>410572.0128895613</v>
      </c>
      <c r="AR38" s="32">
        <f>SUM(AC$10:AC38)</f>
        <v>-306837.74571796483</v>
      </c>
      <c r="AS38" s="32">
        <f>SUM(AD$10:AD38)</f>
        <v>13860.000000000002</v>
      </c>
      <c r="AT38" s="32">
        <f>SUM(AE$10:AE38)</f>
        <v>73603.955257005771</v>
      </c>
      <c r="AU38" s="32">
        <f>SUM(AF$10:AF38)</f>
        <v>-143285.79884940916</v>
      </c>
      <c r="AW38" s="32">
        <f t="shared" si="13"/>
        <v>1052850.9652643786</v>
      </c>
      <c r="AX38" s="32">
        <f t="shared" si="5"/>
        <v>6436.1632033684837</v>
      </c>
      <c r="AY38" s="32">
        <f t="shared" si="5"/>
        <v>667.0256190552451</v>
      </c>
      <c r="AZ38" s="32">
        <f t="shared" si="5"/>
        <v>415.32135847721639</v>
      </c>
      <c r="BA38" s="32">
        <f t="shared" si="5"/>
        <v>28683.525608702097</v>
      </c>
      <c r="BB38" s="32">
        <f t="shared" si="6"/>
        <v>1714.9998308179856</v>
      </c>
      <c r="BC38" s="32"/>
    </row>
    <row r="39" spans="1:63" x14ac:dyDescent="0.25">
      <c r="A39" s="29">
        <v>29</v>
      </c>
      <c r="B39" s="32">
        <f t="shared" si="7"/>
        <v>1061666.6666666644</v>
      </c>
      <c r="C39" s="32">
        <f t="shared" si="26"/>
        <v>11666.666666666666</v>
      </c>
      <c r="D39" s="32">
        <f t="shared" si="27"/>
        <v>14302.166666666637</v>
      </c>
      <c r="E39" s="32"/>
      <c r="F39" s="32">
        <f t="shared" si="8"/>
        <v>0</v>
      </c>
      <c r="G39" s="32"/>
      <c r="H39" s="32"/>
      <c r="I39" s="32"/>
      <c r="J39" s="32"/>
      <c r="K39" s="32"/>
      <c r="L39" s="32">
        <f t="shared" si="9"/>
        <v>25968.833333333303</v>
      </c>
      <c r="M39" s="32">
        <f t="shared" si="10"/>
        <v>25968.833333333303</v>
      </c>
      <c r="N39" s="80">
        <v>45078</v>
      </c>
      <c r="O39" s="39">
        <f t="shared" si="0"/>
        <v>0.75833333333333175</v>
      </c>
      <c r="P39" s="39">
        <f t="shared" si="1"/>
        <v>0.76967300240915804</v>
      </c>
      <c r="Q39" s="39">
        <f t="shared" si="11"/>
        <v>0.74376045952420711</v>
      </c>
      <c r="R39" s="39">
        <f t="shared" si="16"/>
        <v>4.4413897511982508E-3</v>
      </c>
      <c r="S39" s="39">
        <f t="shared" si="22"/>
        <v>4.597259430977489E-4</v>
      </c>
      <c r="T39" s="39">
        <f t="shared" si="20"/>
        <v>2.8586812245224788E-4</v>
      </c>
      <c r="U39" s="39">
        <f t="shared" si="23"/>
        <v>2.0725559068202764E-2</v>
      </c>
      <c r="V39" s="12"/>
      <c r="W39" s="32">
        <f t="shared" si="17"/>
        <v>1048526.4206773374</v>
      </c>
      <c r="X39" s="32">
        <f t="shared" si="2"/>
        <v>29015.782695483871</v>
      </c>
      <c r="Y39" s="32">
        <f t="shared" si="3"/>
        <v>1077542.2033728212</v>
      </c>
      <c r="Z39" s="32">
        <f t="shared" si="4"/>
        <v>142292.8345921404</v>
      </c>
      <c r="AB39" s="32">
        <f t="shared" si="21"/>
        <v>12602.347969375924</v>
      </c>
      <c r="AC39" s="32">
        <f t="shared" si="12"/>
        <v>-9418.2650552872001</v>
      </c>
      <c r="AD39" s="32">
        <f t="shared" si="18"/>
        <v>0</v>
      </c>
      <c r="AE39" s="59">
        <f t="shared" si="19"/>
        <v>0</v>
      </c>
      <c r="AF39" s="32">
        <f t="shared" si="24"/>
        <v>992.96425726875896</v>
      </c>
      <c r="AG39" s="40">
        <f>IF(A39&gt;$D$6,"",SUM($AB$10:AE39)/($Y$10+Y39)*2/A39*12)</f>
        <v>6.4930524512303328E-2</v>
      </c>
      <c r="AH39" s="40">
        <f>IF(A39&gt;$D$6,"",SUM($AF$10:AF39)/($Y$10+Y39)*2/A39*12)</f>
        <v>-4.7530809803504048E-2</v>
      </c>
      <c r="AI39" s="32">
        <f t="shared" si="25"/>
        <v>24113.145650536193</v>
      </c>
      <c r="AQ39" s="32">
        <f>SUM(AB$10:AB39)</f>
        <v>423174.3608589372</v>
      </c>
      <c r="AR39" s="32">
        <f>SUM(AC$10:AC39)</f>
        <v>-316256.01077325206</v>
      </c>
      <c r="AS39" s="32">
        <f>SUM(AD$10:AD39)</f>
        <v>13860.000000000002</v>
      </c>
      <c r="AT39" s="32">
        <f>SUM(AE$10:AE39)</f>
        <v>73603.955257005771</v>
      </c>
      <c r="AU39" s="32">
        <f>SUM(AF$10:AF39)</f>
        <v>-142292.8345921404</v>
      </c>
      <c r="AW39" s="32">
        <f t="shared" si="13"/>
        <v>1041264.6433338899</v>
      </c>
      <c r="AX39" s="32">
        <f t="shared" si="5"/>
        <v>6217.9456516775508</v>
      </c>
      <c r="AY39" s="32">
        <f t="shared" si="5"/>
        <v>643.6163203368485</v>
      </c>
      <c r="AZ39" s="32">
        <f t="shared" si="5"/>
        <v>400.21537143314703</v>
      </c>
      <c r="BA39" s="32">
        <f t="shared" si="5"/>
        <v>29015.782695483871</v>
      </c>
      <c r="BB39" s="32">
        <f t="shared" si="6"/>
        <v>1699.8186972907133</v>
      </c>
      <c r="BC39" s="32"/>
    </row>
    <row r="40" spans="1:63" s="48" customFormat="1" x14ac:dyDescent="0.25">
      <c r="A40" s="44">
        <v>30</v>
      </c>
      <c r="B40" s="45">
        <f t="shared" si="7"/>
        <v>1049999.9999999977</v>
      </c>
      <c r="C40" s="45">
        <f t="shared" si="26"/>
        <v>11666.666666666666</v>
      </c>
      <c r="D40" s="45">
        <f t="shared" si="27"/>
        <v>14146.708333333301</v>
      </c>
      <c r="E40" s="45"/>
      <c r="F40" s="32">
        <f t="shared" si="8"/>
        <v>0</v>
      </c>
      <c r="G40" s="45"/>
      <c r="H40" s="45"/>
      <c r="I40" s="45"/>
      <c r="J40" s="45"/>
      <c r="K40" s="45"/>
      <c r="L40" s="45">
        <f t="shared" si="9"/>
        <v>25813.374999999967</v>
      </c>
      <c r="M40" s="45">
        <f t="shared" si="10"/>
        <v>25813.374999999967</v>
      </c>
      <c r="N40" s="80">
        <v>45108</v>
      </c>
      <c r="O40" s="47">
        <f t="shared" si="0"/>
        <v>0.74999999999999833</v>
      </c>
      <c r="P40" s="47">
        <f t="shared" si="1"/>
        <v>0.76145323565858636</v>
      </c>
      <c r="Q40" s="47">
        <f t="shared" si="11"/>
        <v>0.73548326367450145</v>
      </c>
      <c r="R40" s="47">
        <f t="shared" si="16"/>
        <v>4.2957438769418953E-3</v>
      </c>
      <c r="S40" s="47">
        <f t="shared" si="22"/>
        <v>4.4413897511982506E-4</v>
      </c>
      <c r="T40" s="47">
        <f t="shared" si="20"/>
        <v>2.7583556585864932E-4</v>
      </c>
      <c r="U40" s="47">
        <f t="shared" si="23"/>
        <v>2.0954253566164562E-2</v>
      </c>
      <c r="V40" s="46"/>
      <c r="W40" s="45">
        <f t="shared" si="17"/>
        <v>1036698.5749293906</v>
      </c>
      <c r="X40" s="45">
        <f t="shared" si="2"/>
        <v>29335.954992630388</v>
      </c>
      <c r="Y40" s="45">
        <f t="shared" si="3"/>
        <v>1066034.5299220209</v>
      </c>
      <c r="Z40" s="45">
        <f t="shared" si="4"/>
        <v>141293.86925373742</v>
      </c>
      <c r="AB40" s="45">
        <f t="shared" si="21"/>
        <v>12462.197839002572</v>
      </c>
      <c r="AC40" s="45">
        <f t="shared" si="12"/>
        <v>-9313.5249641076152</v>
      </c>
      <c r="AD40" s="32">
        <f t="shared" si="18"/>
        <v>0</v>
      </c>
      <c r="AE40" s="59">
        <f t="shared" si="19"/>
        <v>0</v>
      </c>
      <c r="AF40" s="45">
        <f t="shared" si="24"/>
        <v>998.96533840298071</v>
      </c>
      <c r="AG40" s="49">
        <f>IF(A40&gt;$D$6,"",SUM($AB$10:AE40)/($Y$10+Y40)*2/A40*12)</f>
        <v>6.4080523065127459E-2</v>
      </c>
      <c r="AH40" s="49">
        <f>IF(A40&gt;$D$6,"",SUM($AF$10:AF40)/($Y$10+Y40)*2/A40*12)</f>
        <v>-4.5836785345647314E-2</v>
      </c>
      <c r="AI40" s="45">
        <f t="shared" si="25"/>
        <v>23969.87128980293</v>
      </c>
      <c r="AQ40" s="45">
        <f>SUM(AB$10:AB40)</f>
        <v>435636.55869793979</v>
      </c>
      <c r="AR40" s="45">
        <f>SUM(AC$10:AC40)</f>
        <v>-325569.53573735966</v>
      </c>
      <c r="AS40" s="45">
        <f>SUM(AD$10:AD40)</f>
        <v>13860.000000000002</v>
      </c>
      <c r="AT40" s="45">
        <f>SUM(AE$10:AE40)</f>
        <v>73603.955257005771</v>
      </c>
      <c r="AU40" s="45">
        <f>SUM(AF$10:AF40)</f>
        <v>-141293.86925373742</v>
      </c>
      <c r="AW40" s="45">
        <f t="shared" si="13"/>
        <v>1029676.569144302</v>
      </c>
      <c r="AX40" s="45">
        <f t="shared" si="5"/>
        <v>6014.0414277186537</v>
      </c>
      <c r="AY40" s="45">
        <f t="shared" si="5"/>
        <v>621.79456516775508</v>
      </c>
      <c r="AZ40" s="45">
        <f t="shared" si="5"/>
        <v>386.16979220210902</v>
      </c>
      <c r="BA40" s="45">
        <f t="shared" si="5"/>
        <v>29335.954992630388</v>
      </c>
      <c r="BB40" s="45">
        <f t="shared" si="6"/>
        <v>1684.5104943307288</v>
      </c>
      <c r="BC40" s="45"/>
      <c r="BD40"/>
      <c r="BE40"/>
      <c r="BF40"/>
      <c r="BG40"/>
      <c r="BH40"/>
      <c r="BI40"/>
      <c r="BJ40"/>
      <c r="BK40"/>
    </row>
    <row r="41" spans="1:63" x14ac:dyDescent="0.25">
      <c r="A41" s="29">
        <v>31</v>
      </c>
      <c r="B41" s="32">
        <f t="shared" si="7"/>
        <v>1038333.333333331</v>
      </c>
      <c r="C41" s="32">
        <f t="shared" si="26"/>
        <v>11666.666666666666</v>
      </c>
      <c r="D41" s="32">
        <f t="shared" si="27"/>
        <v>13991.249999999969</v>
      </c>
      <c r="E41" s="32"/>
      <c r="F41" s="32">
        <f t="shared" si="8"/>
        <v>0</v>
      </c>
      <c r="G41" s="32"/>
      <c r="H41" s="32"/>
      <c r="I41" s="32"/>
      <c r="J41" s="32"/>
      <c r="K41" s="32"/>
      <c r="L41" s="32">
        <f t="shared" si="9"/>
        <v>25657.916666666635</v>
      </c>
      <c r="M41" s="32">
        <f t="shared" si="10"/>
        <v>25657.916666666635</v>
      </c>
      <c r="N41" s="80">
        <v>45139</v>
      </c>
      <c r="O41" s="39">
        <f t="shared" si="0"/>
        <v>0.74166666666666503</v>
      </c>
      <c r="P41" s="39">
        <f t="shared" si="1"/>
        <v>0.75323565503784229</v>
      </c>
      <c r="Q41" s="39">
        <f t="shared" si="11"/>
        <v>0.72720532747780353</v>
      </c>
      <c r="R41" s="39">
        <f t="shared" si="16"/>
        <v>4.1593477684212276E-3</v>
      </c>
      <c r="S41" s="39">
        <f t="shared" si="22"/>
        <v>4.2957438769418953E-4</v>
      </c>
      <c r="T41" s="39">
        <f t="shared" si="20"/>
        <v>2.6648338507189503E-4</v>
      </c>
      <c r="U41" s="39">
        <f t="shared" si="23"/>
        <v>2.1174922018851482E-2</v>
      </c>
      <c r="V41" s="12"/>
      <c r="W41" s="32">
        <f t="shared" si="17"/>
        <v>1024885.0262265871</v>
      </c>
      <c r="X41" s="32">
        <f t="shared" si="2"/>
        <v>29644.890826392075</v>
      </c>
      <c r="Y41" s="32">
        <f t="shared" si="3"/>
        <v>1054529.9170529791</v>
      </c>
      <c r="Z41" s="32">
        <f t="shared" si="4"/>
        <v>140289.22082364367</v>
      </c>
      <c r="AB41" s="32">
        <f t="shared" si="21"/>
        <v>12322.169303404879</v>
      </c>
      <c r="AC41" s="32">
        <f t="shared" si="12"/>
        <v>-9208.8757458216569</v>
      </c>
      <c r="AD41" s="32">
        <f t="shared" si="18"/>
        <v>0</v>
      </c>
      <c r="AE41" s="59">
        <f t="shared" si="19"/>
        <v>0</v>
      </c>
      <c r="AF41" s="32">
        <f t="shared" si="24"/>
        <v>1004.6484300937445</v>
      </c>
      <c r="AG41" s="40">
        <f>IF(A41&gt;$D$6,"",SUM($AB$10:AE41)/($Y$10+Y41)*2/A41*12)</f>
        <v>6.3286049051570953E-2</v>
      </c>
      <c r="AH41" s="40">
        <f>IF(A41&gt;$D$6,"",SUM($AF$10:AF41)/($Y$10+Y41)*2/A41*12)</f>
        <v>-4.424920996698261E-2</v>
      </c>
      <c r="AI41" s="32">
        <f t="shared" si="25"/>
        <v>23826.782172446619</v>
      </c>
      <c r="AQ41" s="32">
        <f>SUM(AB$10:AB41)</f>
        <v>447958.72800134466</v>
      </c>
      <c r="AR41" s="32">
        <f>SUM(AC$10:AC41)</f>
        <v>-334778.41148318129</v>
      </c>
      <c r="AS41" s="32">
        <f>SUM(AD$10:AD41)</f>
        <v>13860.000000000002</v>
      </c>
      <c r="AT41" s="32">
        <f>SUM(AE$10:AE41)</f>
        <v>73603.955257005771</v>
      </c>
      <c r="AU41" s="32">
        <f>SUM(AF$10:AF41)</f>
        <v>-140289.22082364367</v>
      </c>
      <c r="AW41" s="32">
        <f t="shared" si="13"/>
        <v>1018087.458468925</v>
      </c>
      <c r="AX41" s="32">
        <f t="shared" si="5"/>
        <v>5823.0868757897188</v>
      </c>
      <c r="AY41" s="32">
        <f t="shared" si="5"/>
        <v>601.40414277186539</v>
      </c>
      <c r="AZ41" s="32">
        <f t="shared" si="5"/>
        <v>373.07673910065301</v>
      </c>
      <c r="BA41" s="32">
        <f t="shared" si="5"/>
        <v>29644.890826392075</v>
      </c>
      <c r="BB41" s="32">
        <f t="shared" si="6"/>
        <v>1669.0806965950906</v>
      </c>
      <c r="BC41" s="32"/>
    </row>
    <row r="42" spans="1:63" x14ac:dyDescent="0.25">
      <c r="A42" s="29">
        <v>32</v>
      </c>
      <c r="B42" s="32">
        <f t="shared" si="7"/>
        <v>1026666.6666666644</v>
      </c>
      <c r="C42" s="32">
        <f t="shared" si="26"/>
        <v>11666.666666666666</v>
      </c>
      <c r="D42" s="32">
        <f t="shared" si="27"/>
        <v>13835.791666666635</v>
      </c>
      <c r="E42" s="32"/>
      <c r="F42" s="32">
        <f t="shared" si="8"/>
        <v>0</v>
      </c>
      <c r="G42" s="32"/>
      <c r="H42" s="32"/>
      <c r="I42" s="32"/>
      <c r="J42" s="32"/>
      <c r="K42" s="32"/>
      <c r="L42" s="32">
        <f t="shared" si="9"/>
        <v>25502.458333333299</v>
      </c>
      <c r="M42" s="32">
        <f t="shared" si="10"/>
        <v>25502.458333333299</v>
      </c>
      <c r="N42" s="80">
        <v>45170</v>
      </c>
      <c r="O42" s="39">
        <f t="shared" si="0"/>
        <v>0.73333333333333173</v>
      </c>
      <c r="P42" s="39">
        <f t="shared" ref="P42:P105" si="28">SUM(Q42:U42)</f>
        <v>0.74502021833108412</v>
      </c>
      <c r="Q42" s="39">
        <f t="shared" si="11"/>
        <v>0.71892708287653684</v>
      </c>
      <c r="R42" s="39">
        <f t="shared" si="16"/>
        <v>4.0313473181796851E-3</v>
      </c>
      <c r="S42" s="39">
        <f t="shared" si="22"/>
        <v>4.1593477684212282E-4</v>
      </c>
      <c r="T42" s="39">
        <f t="shared" si="20"/>
        <v>2.5774463261651372E-4</v>
      </c>
      <c r="U42" s="39">
        <f t="shared" si="23"/>
        <v>2.1388108726908998E-2</v>
      </c>
      <c r="V42" s="12"/>
      <c r="W42" s="32">
        <f t="shared" si="17"/>
        <v>1013084.9534458452</v>
      </c>
      <c r="X42" s="32">
        <f t="shared" si="2"/>
        <v>29943.352217672596</v>
      </c>
      <c r="Y42" s="32">
        <f t="shared" si="3"/>
        <v>1043028.3056635178</v>
      </c>
      <c r="Z42" s="32">
        <f t="shared" si="4"/>
        <v>139279.18498919791</v>
      </c>
      <c r="AB42" s="32">
        <f t="shared" si="21"/>
        <v>12182.257277255896</v>
      </c>
      <c r="AC42" s="32">
        <f t="shared" si="12"/>
        <v>-9104.3135999504666</v>
      </c>
      <c r="AD42" s="32">
        <f t="shared" si="18"/>
        <v>0</v>
      </c>
      <c r="AE42" s="59">
        <f t="shared" si="19"/>
        <v>0</v>
      </c>
      <c r="AF42" s="32">
        <f t="shared" si="24"/>
        <v>1010.0358344457636</v>
      </c>
      <c r="AG42" s="40">
        <f>IF(A42&gt;$D$6,"",SUM($AB$10:AE42)/($Y$10+Y42)*2/A42*12)</f>
        <v>6.2541912115855858E-2</v>
      </c>
      <c r="AH42" s="40">
        <f>IF(A42&gt;$D$6,"",SUM($AF$10:AF42)/($Y$10+Y42)*2/A42*12)</f>
        <v>-4.2758157365486452E-2</v>
      </c>
      <c r="AI42" s="32">
        <f t="shared" si="25"/>
        <v>23683.868666717219</v>
      </c>
      <c r="AQ42" s="32">
        <f>SUM(AB$10:AB42)</f>
        <v>460140.98527860054</v>
      </c>
      <c r="AR42" s="32">
        <f>SUM(AC$10:AC42)</f>
        <v>-343882.72508313175</v>
      </c>
      <c r="AS42" s="32">
        <f>SUM(AD$10:AD42)</f>
        <v>13860.000000000002</v>
      </c>
      <c r="AT42" s="32">
        <f>SUM(AE$10:AE42)</f>
        <v>73603.955257005771</v>
      </c>
      <c r="AU42" s="32">
        <f>SUM(AF$10:AF42)</f>
        <v>-139279.18498919791</v>
      </c>
      <c r="AW42" s="32">
        <f t="shared" si="13"/>
        <v>1006497.9160271516</v>
      </c>
      <c r="AX42" s="32">
        <f t="shared" si="5"/>
        <v>5643.8862454515593</v>
      </c>
      <c r="AY42" s="32">
        <f t="shared" si="5"/>
        <v>582.3086875789719</v>
      </c>
      <c r="AZ42" s="32">
        <f t="shared" si="5"/>
        <v>360.84248566311919</v>
      </c>
      <c r="BA42" s="32">
        <f t="shared" si="5"/>
        <v>29943.352217672596</v>
      </c>
      <c r="BB42" s="32">
        <f t="shared" ref="BB42:BB105" si="29">MAX(SUM(D42:G42)-AB42-AD42-AE42,0)</f>
        <v>1653.5343894107391</v>
      </c>
      <c r="BC42" s="32"/>
    </row>
    <row r="43" spans="1:63" x14ac:dyDescent="0.25">
      <c r="A43" s="29">
        <v>33</v>
      </c>
      <c r="B43" s="32">
        <f t="shared" si="7"/>
        <v>1014999.9999999978</v>
      </c>
      <c r="C43" s="32">
        <f t="shared" si="26"/>
        <v>11666.666666666666</v>
      </c>
      <c r="D43" s="32">
        <f t="shared" si="27"/>
        <v>13680.333333333301</v>
      </c>
      <c r="E43" s="32"/>
      <c r="F43" s="32">
        <f t="shared" si="8"/>
        <v>0</v>
      </c>
      <c r="G43" s="32"/>
      <c r="H43" s="32"/>
      <c r="I43" s="32"/>
      <c r="J43" s="32"/>
      <c r="K43" s="32"/>
      <c r="L43" s="32">
        <f t="shared" si="9"/>
        <v>25346.999999999967</v>
      </c>
      <c r="M43" s="32">
        <f t="shared" si="10"/>
        <v>25346.999999999967</v>
      </c>
      <c r="N43" s="80">
        <v>45200</v>
      </c>
      <c r="O43" s="39">
        <f t="shared" si="0"/>
        <v>0.72499999999999842</v>
      </c>
      <c r="P43" s="39">
        <f t="shared" si="28"/>
        <v>0.73680688630494595</v>
      </c>
      <c r="Q43" s="39">
        <f t="shared" si="11"/>
        <v>0.71064889583192203</v>
      </c>
      <c r="R43" s="39">
        <f t="shared" si="16"/>
        <v>3.9109904420983983E-3</v>
      </c>
      <c r="S43" s="39">
        <f t="shared" si="22"/>
        <v>4.0313473181796851E-4</v>
      </c>
      <c r="T43" s="39">
        <f t="shared" si="20"/>
        <v>2.4956086610527367E-4</v>
      </c>
      <c r="U43" s="39">
        <f t="shared" si="23"/>
        <v>2.1594304433002209E-2</v>
      </c>
      <c r="V43" s="12"/>
      <c r="W43" s="32">
        <f t="shared" si="17"/>
        <v>1001297.6146207212</v>
      </c>
      <c r="X43" s="32">
        <f t="shared" si="2"/>
        <v>30232.026206203092</v>
      </c>
      <c r="Y43" s="32">
        <f t="shared" si="3"/>
        <v>1031529.6408269242</v>
      </c>
      <c r="Z43" s="32">
        <f t="shared" si="4"/>
        <v>138264.03695143235</v>
      </c>
      <c r="AB43" s="32">
        <f t="shared" si="21"/>
        <v>12042.457032985312</v>
      </c>
      <c r="AC43" s="32">
        <f t="shared" si="12"/>
        <v>-8999.8349933817699</v>
      </c>
      <c r="AD43" s="32">
        <f t="shared" si="18"/>
        <v>0</v>
      </c>
      <c r="AE43" s="59">
        <f t="shared" si="19"/>
        <v>0</v>
      </c>
      <c r="AF43" s="32">
        <f t="shared" si="24"/>
        <v>1015.1480377655535</v>
      </c>
      <c r="AG43" s="40">
        <f>IF(A43&gt;$D$6,"",SUM($AB$10:AE43)/($Y$10+Y43)*2/A43*12)</f>
        <v>6.1843550965648933E-2</v>
      </c>
      <c r="AH43" s="40">
        <f>IF(A43&gt;$D$6,"",SUM($AF$10:AF43)/($Y$10+Y43)*2/A43*12)</f>
        <v>-4.1354899216119768E-2</v>
      </c>
      <c r="AI43" s="32">
        <f t="shared" si="25"/>
        <v>23541.121869578867</v>
      </c>
      <c r="AQ43" s="32">
        <f>SUM(AB$10:AB43)</f>
        <v>472183.44231158582</v>
      </c>
      <c r="AR43" s="32">
        <f>SUM(AC$10:AC43)</f>
        <v>-352882.5600765135</v>
      </c>
      <c r="AS43" s="32">
        <f>SUM(AD$10:AD43)</f>
        <v>13860.000000000002</v>
      </c>
      <c r="AT43" s="32">
        <f>SUM(AE$10:AE43)</f>
        <v>73603.955257005771</v>
      </c>
      <c r="AU43" s="32">
        <f>SUM(AF$10:AF43)</f>
        <v>-138264.03695143235</v>
      </c>
      <c r="AW43" s="32">
        <f t="shared" si="13"/>
        <v>994908.4541646908</v>
      </c>
      <c r="AX43" s="32">
        <f t="shared" si="5"/>
        <v>5475.3866189377577</v>
      </c>
      <c r="AY43" s="32">
        <f t="shared" si="5"/>
        <v>564.38862454515595</v>
      </c>
      <c r="AZ43" s="32">
        <f t="shared" si="5"/>
        <v>349.38521254738316</v>
      </c>
      <c r="BA43" s="32">
        <f t="shared" si="5"/>
        <v>30232.026206203092</v>
      </c>
      <c r="BB43" s="32">
        <f t="shared" si="29"/>
        <v>1637.8763003479889</v>
      </c>
      <c r="BC43" s="32"/>
    </row>
    <row r="44" spans="1:63" x14ac:dyDescent="0.25">
      <c r="A44" s="29">
        <v>34</v>
      </c>
      <c r="B44" s="32">
        <f t="shared" si="7"/>
        <v>1003333.3333333312</v>
      </c>
      <c r="C44" s="32">
        <f t="shared" si="26"/>
        <v>11666.666666666666</v>
      </c>
      <c r="D44" s="32">
        <f t="shared" si="27"/>
        <v>13524.874999999969</v>
      </c>
      <c r="E44" s="32"/>
      <c r="F44" s="32">
        <f t="shared" si="8"/>
        <v>0</v>
      </c>
      <c r="G44" s="32"/>
      <c r="H44" s="32"/>
      <c r="I44" s="32"/>
      <c r="J44" s="32"/>
      <c r="K44" s="32"/>
      <c r="L44" s="32">
        <f t="shared" si="9"/>
        <v>25191.541666666635</v>
      </c>
      <c r="M44" s="32">
        <f t="shared" si="10"/>
        <v>25191.541666666635</v>
      </c>
      <c r="N44" s="80">
        <v>45231</v>
      </c>
      <c r="O44" s="39">
        <f t="shared" si="0"/>
        <v>0.71666666666666512</v>
      </c>
      <c r="P44" s="39">
        <f t="shared" si="28"/>
        <v>0.72859562247396015</v>
      </c>
      <c r="Q44" s="39">
        <f t="shared" si="11"/>
        <v>0.70237107717808545</v>
      </c>
      <c r="R44" s="39">
        <f t="shared" si="16"/>
        <v>3.7976122866876147E-3</v>
      </c>
      <c r="S44" s="39">
        <f t="shared" si="22"/>
        <v>3.9109904420983989E-4</v>
      </c>
      <c r="T44" s="39">
        <f t="shared" si="20"/>
        <v>2.4188083909078111E-4</v>
      </c>
      <c r="U44" s="39">
        <f t="shared" si="23"/>
        <v>2.1793953125886428E-2</v>
      </c>
      <c r="V44" s="12"/>
      <c r="W44" s="32">
        <f t="shared" si="17"/>
        <v>989522.33708730328</v>
      </c>
      <c r="X44" s="32">
        <f t="shared" si="2"/>
        <v>30511.534376240998</v>
      </c>
      <c r="Y44" s="32">
        <f t="shared" si="3"/>
        <v>1020033.8714635443</v>
      </c>
      <c r="Z44" s="32">
        <f t="shared" si="4"/>
        <v>137244.03310296245</v>
      </c>
      <c r="AB44" s="32">
        <f t="shared" si="21"/>
        <v>11902.764171640929</v>
      </c>
      <c r="AC44" s="32">
        <f t="shared" si="12"/>
        <v>-8895.4366385934409</v>
      </c>
      <c r="AD44" s="32">
        <f t="shared" si="18"/>
        <v>0</v>
      </c>
      <c r="AE44" s="59">
        <f t="shared" si="19"/>
        <v>0</v>
      </c>
      <c r="AF44" s="32">
        <f t="shared" si="24"/>
        <v>1020.0038484699035</v>
      </c>
      <c r="AG44" s="40">
        <f>IF(A44&gt;$D$6,"",SUM($AB$10:AE44)/($Y$10+Y44)*2/A44*12)</f>
        <v>6.1186940883579739E-2</v>
      </c>
      <c r="AH44" s="40">
        <f>IF(A44&gt;$D$6,"",SUM($AF$10:AF44)/($Y$10+Y44)*2/A44*12)</f>
        <v>-4.0031729372146205E-2</v>
      </c>
      <c r="AI44" s="32">
        <f t="shared" si="25"/>
        <v>23398.533535020848</v>
      </c>
      <c r="AQ44" s="32">
        <f>SUM(AB$10:AB44)</f>
        <v>484086.20648322674</v>
      </c>
      <c r="AR44" s="32">
        <f>SUM(AC$10:AC44)</f>
        <v>-361777.99671510694</v>
      </c>
      <c r="AS44" s="32">
        <f>SUM(AD$10:AD44)</f>
        <v>13860.000000000002</v>
      </c>
      <c r="AT44" s="32">
        <f>SUM(AE$10:AE44)</f>
        <v>73603.955257005771</v>
      </c>
      <c r="AU44" s="32">
        <f>SUM(AF$10:AF44)</f>
        <v>-137244.03310296245</v>
      </c>
      <c r="AW44" s="32">
        <f t="shared" si="13"/>
        <v>983319.50804931961</v>
      </c>
      <c r="AX44" s="32">
        <f t="shared" si="5"/>
        <v>5316.657201362661</v>
      </c>
      <c r="AY44" s="32">
        <f t="shared" si="5"/>
        <v>547.53866189377584</v>
      </c>
      <c r="AZ44" s="32">
        <f t="shared" si="5"/>
        <v>338.63317472709355</v>
      </c>
      <c r="BA44" s="32">
        <f t="shared" si="5"/>
        <v>30511.534376240998</v>
      </c>
      <c r="BB44" s="32">
        <f t="shared" si="29"/>
        <v>1622.1108283590402</v>
      </c>
      <c r="BC44" s="32"/>
    </row>
    <row r="45" spans="1:63" x14ac:dyDescent="0.25">
      <c r="A45" s="29">
        <v>35</v>
      </c>
      <c r="B45" s="32">
        <f t="shared" si="7"/>
        <v>991666.66666666453</v>
      </c>
      <c r="C45" s="32">
        <f t="shared" si="26"/>
        <v>11666.666666666666</v>
      </c>
      <c r="D45" s="32">
        <f t="shared" si="27"/>
        <v>13369.416666666637</v>
      </c>
      <c r="E45" s="32"/>
      <c r="F45" s="32">
        <f t="shared" si="8"/>
        <v>0</v>
      </c>
      <c r="G45" s="32"/>
      <c r="H45" s="32"/>
      <c r="I45" s="32"/>
      <c r="J45" s="32"/>
      <c r="K45" s="32"/>
      <c r="L45" s="32">
        <f t="shared" si="9"/>
        <v>25036.083333333303</v>
      </c>
      <c r="M45" s="32">
        <f t="shared" si="10"/>
        <v>25036.083333333303</v>
      </c>
      <c r="N45" s="80">
        <v>45261</v>
      </c>
      <c r="O45" s="39">
        <f t="shared" si="0"/>
        <v>0.70833333333333182</v>
      </c>
      <c r="P45" s="39">
        <f t="shared" si="28"/>
        <v>0.72038639289231354</v>
      </c>
      <c r="Q45" s="39">
        <f t="shared" si="11"/>
        <v>0.69409389150213419</v>
      </c>
      <c r="R45" s="39">
        <f t="shared" si="16"/>
        <v>3.6906229378256585E-3</v>
      </c>
      <c r="S45" s="39">
        <f t="shared" si="22"/>
        <v>3.797612286687615E-4</v>
      </c>
      <c r="T45" s="39">
        <f t="shared" si="20"/>
        <v>2.3465942652590391E-4</v>
      </c>
      <c r="U45" s="39">
        <f t="shared" si="23"/>
        <v>2.1987457797159052E-2</v>
      </c>
      <c r="V45" s="12"/>
      <c r="W45" s="32">
        <f t="shared" si="17"/>
        <v>977758.50913321634</v>
      </c>
      <c r="X45" s="32">
        <f t="shared" si="2"/>
        <v>30782.440916022675</v>
      </c>
      <c r="Y45" s="32">
        <f t="shared" si="3"/>
        <v>1008540.950049239</v>
      </c>
      <c r="Z45" s="32">
        <f t="shared" si="4"/>
        <v>136219.41256988543</v>
      </c>
      <c r="AB45" s="32">
        <f t="shared" si="21"/>
        <v>11763.174596154749</v>
      </c>
      <c r="AC45" s="32">
        <f t="shared" si="12"/>
        <v>-8791.1154736741246</v>
      </c>
      <c r="AD45" s="32">
        <f t="shared" si="18"/>
        <v>0</v>
      </c>
      <c r="AE45" s="59">
        <f t="shared" si="19"/>
        <v>0</v>
      </c>
      <c r="AF45" s="32">
        <f t="shared" si="24"/>
        <v>1024.6205330770172</v>
      </c>
      <c r="AG45" s="40">
        <f>IF(A45&gt;$D$6,"",SUM($AB$10:AE45)/($Y$10+Y45)*2/A45*12)</f>
        <v>6.0568517092571501E-2</v>
      </c>
      <c r="AH45" s="40">
        <f>IF(A45&gt;$D$6,"",SUM($AF$10:AF45)/($Y$10+Y45)*2/A45*12)</f>
        <v>-3.8781818174554596E-2</v>
      </c>
      <c r="AI45" s="32">
        <f t="shared" si="25"/>
        <v>23256.096010460089</v>
      </c>
      <c r="AQ45" s="32">
        <f>SUM(AB$10:AB45)</f>
        <v>495849.38107938151</v>
      </c>
      <c r="AR45" s="32">
        <f>SUM(AC$10:AC45)</f>
        <v>-370569.11218878109</v>
      </c>
      <c r="AS45" s="32">
        <f>SUM(AD$10:AD45)</f>
        <v>13860.000000000002</v>
      </c>
      <c r="AT45" s="32">
        <f>SUM(AE$10:AE45)</f>
        <v>73603.955257005771</v>
      </c>
      <c r="AU45" s="32">
        <f>SUM(AF$10:AF45)</f>
        <v>-136219.41256988543</v>
      </c>
      <c r="AW45" s="32">
        <f t="shared" si="13"/>
        <v>971731.44810298784</v>
      </c>
      <c r="AX45" s="32">
        <f t="shared" si="5"/>
        <v>5166.8721129559217</v>
      </c>
      <c r="AY45" s="32">
        <f t="shared" si="5"/>
        <v>531.66572013626615</v>
      </c>
      <c r="AZ45" s="32">
        <f t="shared" si="5"/>
        <v>328.52319713626548</v>
      </c>
      <c r="BA45" s="32">
        <f t="shared" si="5"/>
        <v>30782.440916022675</v>
      </c>
      <c r="BB45" s="32">
        <f t="shared" si="29"/>
        <v>1606.2420705118875</v>
      </c>
      <c r="BC45" s="32"/>
    </row>
    <row r="46" spans="1:63" x14ac:dyDescent="0.25">
      <c r="A46" s="66">
        <v>36</v>
      </c>
      <c r="B46" s="67">
        <f t="shared" si="7"/>
        <v>979999.9999999979</v>
      </c>
      <c r="C46" s="67">
        <f t="shared" si="26"/>
        <v>11666.666666666666</v>
      </c>
      <c r="D46" s="67">
        <f t="shared" si="27"/>
        <v>13213.958333333305</v>
      </c>
      <c r="E46" s="67"/>
      <c r="F46" s="67">
        <f t="shared" si="8"/>
        <v>0</v>
      </c>
      <c r="G46" s="67">
        <f>IF(B46&gt;0,B46*$J$1,0)</f>
        <v>4899.99999999999</v>
      </c>
      <c r="H46" s="67">
        <f>IF(B46&gt;0,H34,0)</f>
        <v>6000</v>
      </c>
      <c r="I46" s="67"/>
      <c r="J46" s="67"/>
      <c r="K46" s="67"/>
      <c r="L46" s="67">
        <f t="shared" si="9"/>
        <v>35780.624999999956</v>
      </c>
      <c r="M46" s="67">
        <f t="shared" si="10"/>
        <v>29295.624999999967</v>
      </c>
      <c r="N46" s="80">
        <v>45292</v>
      </c>
      <c r="O46" s="39">
        <f t="shared" si="0"/>
        <v>0.69999999999999851</v>
      </c>
      <c r="P46" s="39">
        <f t="shared" si="28"/>
        <v>0.71217916596851416</v>
      </c>
      <c r="Q46" s="39">
        <f t="shared" si="11"/>
        <v>0.68581756444820663</v>
      </c>
      <c r="R46" s="39">
        <f t="shared" si="16"/>
        <v>3.5894971509439159E-3</v>
      </c>
      <c r="S46" s="39">
        <f t="shared" si="22"/>
        <v>3.6906229378256585E-4</v>
      </c>
      <c r="T46" s="39">
        <f t="shared" si="20"/>
        <v>2.2785673720125688E-4</v>
      </c>
      <c r="U46" s="39">
        <f t="shared" si="23"/>
        <v>2.2175185338379776E-2</v>
      </c>
      <c r="V46" s="12"/>
      <c r="W46" s="32">
        <f t="shared" si="17"/>
        <v>966005.57288218813</v>
      </c>
      <c r="X46" s="32">
        <f t="shared" si="2"/>
        <v>31045.259473731687</v>
      </c>
      <c r="Y46" s="32">
        <f t="shared" si="3"/>
        <v>997050.83235591988</v>
      </c>
      <c r="Z46" s="32">
        <f t="shared" si="4"/>
        <v>135190.39862338451</v>
      </c>
      <c r="AB46" s="32">
        <f t="shared" si="21"/>
        <v>11623.684486912389</v>
      </c>
      <c r="AC46" s="32">
        <f t="shared" si="12"/>
        <v>-8686.8686440652309</v>
      </c>
      <c r="AD46" s="32">
        <f t="shared" si="18"/>
        <v>0</v>
      </c>
      <c r="AE46" s="59">
        <f t="shared" si="19"/>
        <v>3882.7691989072946</v>
      </c>
      <c r="AF46" s="32">
        <f t="shared" si="24"/>
        <v>1029.013946500927</v>
      </c>
      <c r="AG46" s="40">
        <f>IF(A46&gt;$D$6,"",SUM($AB$10:AE46)/($Y$10+Y46)*2/A46*12)</f>
        <v>6.1064984862687695E-2</v>
      </c>
      <c r="AH46" s="40">
        <f>IF(A46&gt;$D$6,"",SUM($AF$10:AF46)/($Y$10+Y46)*2/A46*12)</f>
        <v>-3.7599091015941971E-2</v>
      </c>
      <c r="AI46" s="32">
        <f t="shared" si="25"/>
        <v>26996.571379138786</v>
      </c>
      <c r="AQ46" s="32">
        <f>SUM(AB$10:AB46)</f>
        <v>507473.0655662939</v>
      </c>
      <c r="AR46" s="32">
        <f>SUM(AC$10:AC46)</f>
        <v>-379255.98083284631</v>
      </c>
      <c r="AS46" s="32">
        <f>SUM(AD$10:AD46)</f>
        <v>13860.000000000002</v>
      </c>
      <c r="AT46" s="32">
        <f>SUM(AE$10:AE46)</f>
        <v>77486.724455913063</v>
      </c>
      <c r="AU46" s="32">
        <f>SUM(AF$10:AF46)</f>
        <v>-135190.39862338451</v>
      </c>
      <c r="AW46" s="32">
        <f t="shared" si="13"/>
        <v>960144.59022748924</v>
      </c>
      <c r="AX46" s="32">
        <f t="shared" si="5"/>
        <v>5025.2960113214822</v>
      </c>
      <c r="AY46" s="32">
        <f t="shared" si="5"/>
        <v>516.68721129559219</v>
      </c>
      <c r="AZ46" s="32">
        <f t="shared" si="5"/>
        <v>318.99943208175961</v>
      </c>
      <c r="BA46" s="32">
        <f t="shared" si="5"/>
        <v>31045.259473731687</v>
      </c>
      <c r="BB46" s="32">
        <f t="shared" si="29"/>
        <v>2607.5046475136123</v>
      </c>
      <c r="BC46" s="32"/>
    </row>
    <row r="47" spans="1:63" x14ac:dyDescent="0.25">
      <c r="A47" s="29">
        <v>37</v>
      </c>
      <c r="B47" s="32">
        <f t="shared" si="7"/>
        <v>968333.33333333128</v>
      </c>
      <c r="C47" s="32">
        <f t="shared" si="26"/>
        <v>11666.666666666666</v>
      </c>
      <c r="D47" s="32">
        <f t="shared" si="27"/>
        <v>13058.499999999971</v>
      </c>
      <c r="E47" s="32"/>
      <c r="F47" s="32">
        <f t="shared" si="8"/>
        <v>0</v>
      </c>
      <c r="G47" s="32"/>
      <c r="H47" s="32"/>
      <c r="I47" s="32"/>
      <c r="J47" s="32"/>
      <c r="K47" s="32"/>
      <c r="L47" s="32">
        <f t="shared" si="9"/>
        <v>24725.166666666635</v>
      </c>
      <c r="M47" s="32">
        <f t="shared" si="10"/>
        <v>24725.166666666635</v>
      </c>
      <c r="N47" s="80">
        <v>45323</v>
      </c>
      <c r="O47" s="39">
        <f t="shared" si="0"/>
        <v>0.69166666666666521</v>
      </c>
      <c r="P47" s="39">
        <f t="shared" si="28"/>
        <v>0.70397391230007356</v>
      </c>
      <c r="Q47" s="39">
        <f t="shared" si="11"/>
        <v>0.67754228875544131</v>
      </c>
      <c r="R47" s="39">
        <f t="shared" si="16"/>
        <v>3.4937657251275039E-3</v>
      </c>
      <c r="S47" s="39">
        <f t="shared" si="22"/>
        <v>3.5894971509439159E-4</v>
      </c>
      <c r="T47" s="39">
        <f t="shared" si="20"/>
        <v>2.2143737626953951E-4</v>
      </c>
      <c r="U47" s="39">
        <f t="shared" si="23"/>
        <v>2.2357470728140781E-2</v>
      </c>
      <c r="V47" s="12"/>
      <c r="W47" s="32">
        <f t="shared" si="17"/>
        <v>954263.01820070588</v>
      </c>
      <c r="X47" s="32">
        <f t="shared" si="2"/>
        <v>31300.459019397094</v>
      </c>
      <c r="Y47" s="32">
        <f t="shared" si="3"/>
        <v>985563.47722010291</v>
      </c>
      <c r="Z47" s="32">
        <f t="shared" si="4"/>
        <v>134157.19996881805</v>
      </c>
      <c r="AB47" s="32">
        <f t="shared" si="21"/>
        <v>11484.290279486031</v>
      </c>
      <c r="AC47" s="32">
        <f t="shared" si="12"/>
        <v>-8582.6934859198318</v>
      </c>
      <c r="AD47" s="32">
        <f t="shared" si="18"/>
        <v>0</v>
      </c>
      <c r="AE47" s="59">
        <f t="shared" si="19"/>
        <v>0</v>
      </c>
      <c r="AF47" s="32">
        <f t="shared" si="24"/>
        <v>1033.1986545664549</v>
      </c>
      <c r="AG47" s="40">
        <f>IF(A47&gt;$D$6,"",SUM($AB$10:AE47)/($Y$10+Y47)*2/A47*12)</f>
        <v>6.0489643784307753E-2</v>
      </c>
      <c r="AH47" s="40">
        <f>IF(A47&gt;$D$6,"",SUM($AF$10:AF47)/($Y$10+Y47)*2/A47*12)</f>
        <v>-3.647812657144877E-2</v>
      </c>
      <c r="AI47" s="32">
        <f t="shared" si="25"/>
        <v>22971.645415302995</v>
      </c>
      <c r="AQ47" s="32">
        <f>SUM(AB$10:AB47)</f>
        <v>518957.35584577994</v>
      </c>
      <c r="AR47" s="32">
        <f>SUM(AC$10:AC47)</f>
        <v>-387838.67431876616</v>
      </c>
      <c r="AS47" s="32">
        <f>SUM(AD$10:AD47)</f>
        <v>13860.000000000002</v>
      </c>
      <c r="AT47" s="32">
        <f>SUM(AE$10:AE47)</f>
        <v>77486.724455913063</v>
      </c>
      <c r="AU47" s="32">
        <f>SUM(AF$10:AF47)</f>
        <v>-134157.19996881805</v>
      </c>
      <c r="AW47" s="32">
        <f t="shared" si="13"/>
        <v>948559.20425761782</v>
      </c>
      <c r="AX47" s="32">
        <f t="shared" si="5"/>
        <v>4891.2720151785052</v>
      </c>
      <c r="AY47" s="32">
        <f t="shared" si="5"/>
        <v>502.52960113214823</v>
      </c>
      <c r="AZ47" s="32">
        <f t="shared" si="5"/>
        <v>310.01232677735533</v>
      </c>
      <c r="BA47" s="32">
        <f t="shared" si="5"/>
        <v>31300.459019397094</v>
      </c>
      <c r="BB47" s="32">
        <f t="shared" si="29"/>
        <v>1574.2097205139398</v>
      </c>
      <c r="BC47" s="32"/>
    </row>
    <row r="48" spans="1:63" x14ac:dyDescent="0.25">
      <c r="A48" s="29">
        <v>38</v>
      </c>
      <c r="B48" s="32">
        <f t="shared" si="7"/>
        <v>956666.66666666465</v>
      </c>
      <c r="C48" s="32">
        <f t="shared" si="26"/>
        <v>11666.666666666666</v>
      </c>
      <c r="D48" s="32">
        <f t="shared" si="27"/>
        <v>12903.041666666637</v>
      </c>
      <c r="E48" s="32"/>
      <c r="F48" s="32">
        <f t="shared" si="8"/>
        <v>0</v>
      </c>
      <c r="G48" s="32"/>
      <c r="H48" s="32"/>
      <c r="I48" s="32"/>
      <c r="J48" s="32"/>
      <c r="K48" s="32"/>
      <c r="L48" s="32">
        <f t="shared" si="9"/>
        <v>24569.708333333303</v>
      </c>
      <c r="M48" s="32">
        <f t="shared" si="10"/>
        <v>24569.708333333303</v>
      </c>
      <c r="N48" s="80">
        <v>45352</v>
      </c>
      <c r="O48" s="39">
        <f t="shared" si="0"/>
        <v>0.6833333333333319</v>
      </c>
      <c r="P48" s="39">
        <f t="shared" si="28"/>
        <v>0.69577060452574413</v>
      </c>
      <c r="Q48" s="39">
        <f t="shared" si="11"/>
        <v>0.66926822927293184</v>
      </c>
      <c r="R48" s="39">
        <f t="shared" si="16"/>
        <v>3.4030082220864086E-3</v>
      </c>
      <c r="S48" s="39">
        <f t="shared" si="22"/>
        <v>3.4937657251275041E-4</v>
      </c>
      <c r="T48" s="39">
        <f t="shared" si="20"/>
        <v>2.1536982905663495E-4</v>
      </c>
      <c r="U48" s="39">
        <f t="shared" si="23"/>
        <v>2.2534620629156413E-2</v>
      </c>
      <c r="V48" s="12"/>
      <c r="W48" s="32">
        <f t="shared" si="17"/>
        <v>942530.37745522277</v>
      </c>
      <c r="X48" s="32">
        <f t="shared" si="2"/>
        <v>31548.468880818979</v>
      </c>
      <c r="Y48" s="32">
        <f t="shared" si="3"/>
        <v>974078.84633604169</v>
      </c>
      <c r="Z48" s="32">
        <f t="shared" si="4"/>
        <v>133120.01192105951</v>
      </c>
      <c r="AB48" s="32">
        <f t="shared" si="21"/>
        <v>11344.98864437337</v>
      </c>
      <c r="AC48" s="32">
        <f t="shared" si="12"/>
        <v>-8478.5875109607114</v>
      </c>
      <c r="AD48" s="32">
        <f t="shared" si="18"/>
        <v>0</v>
      </c>
      <c r="AE48" s="59">
        <f t="shared" si="19"/>
        <v>0</v>
      </c>
      <c r="AF48" s="32">
        <f t="shared" si="24"/>
        <v>1037.1880477585364</v>
      </c>
      <c r="AG48" s="40">
        <f>IF(A48&gt;$D$6,"",SUM($AB$10:AE48)/($Y$10+Y48)*2/A48*12)</f>
        <v>5.9945281837121334E-2</v>
      </c>
      <c r="AH48" s="40">
        <f>IF(A48&gt;$D$6,"",SUM($AF$10:AF48)/($Y$10+Y48)*2/A48*12)</f>
        <v>-3.5414071075411044E-2</v>
      </c>
      <c r="AI48" s="32">
        <f t="shared" si="25"/>
        <v>22829.619528434589</v>
      </c>
      <c r="AQ48" s="32">
        <f>SUM(AB$10:AB48)</f>
        <v>530302.34449015325</v>
      </c>
      <c r="AR48" s="32">
        <f>SUM(AC$10:AC48)</f>
        <v>-396317.26182972686</v>
      </c>
      <c r="AS48" s="32">
        <f>SUM(AD$10:AD48)</f>
        <v>13860.000000000002</v>
      </c>
      <c r="AT48" s="32">
        <f>SUM(AE$10:AE48)</f>
        <v>77486.724455913063</v>
      </c>
      <c r="AU48" s="32">
        <f>SUM(AF$10:AF48)</f>
        <v>-133120.01192105951</v>
      </c>
      <c r="AW48" s="32">
        <f t="shared" si="13"/>
        <v>936975.52098210459</v>
      </c>
      <c r="AX48" s="32">
        <f t="shared" si="5"/>
        <v>4764.2115109209717</v>
      </c>
      <c r="AY48" s="32">
        <f t="shared" si="5"/>
        <v>489.12720151785055</v>
      </c>
      <c r="AZ48" s="32">
        <f t="shared" si="5"/>
        <v>301.51776067928893</v>
      </c>
      <c r="BA48" s="32">
        <f t="shared" si="5"/>
        <v>31548.468880818979</v>
      </c>
      <c r="BB48" s="32">
        <f t="shared" si="29"/>
        <v>1558.0530222932666</v>
      </c>
      <c r="BC48" s="32"/>
    </row>
    <row r="49" spans="1:55" x14ac:dyDescent="0.25">
      <c r="A49" s="29">
        <v>39</v>
      </c>
      <c r="B49" s="32">
        <f t="shared" si="7"/>
        <v>944999.99999999802</v>
      </c>
      <c r="C49" s="32">
        <f t="shared" si="26"/>
        <v>11666.666666666666</v>
      </c>
      <c r="D49" s="32">
        <f t="shared" si="27"/>
        <v>12747.583333333305</v>
      </c>
      <c r="E49" s="32"/>
      <c r="F49" s="32">
        <f t="shared" si="8"/>
        <v>0</v>
      </c>
      <c r="G49" s="32"/>
      <c r="H49" s="32"/>
      <c r="I49" s="32"/>
      <c r="J49" s="32"/>
      <c r="K49" s="32"/>
      <c r="L49" s="32">
        <f t="shared" si="9"/>
        <v>24414.249999999971</v>
      </c>
      <c r="M49" s="32">
        <f t="shared" si="10"/>
        <v>24414.249999999971</v>
      </c>
      <c r="N49" s="80">
        <v>45383</v>
      </c>
      <c r="O49" s="39">
        <f t="shared" si="0"/>
        <v>0.6749999999999986</v>
      </c>
      <c r="P49" s="39">
        <f t="shared" si="28"/>
        <v>0.68756921719321196</v>
      </c>
      <c r="Q49" s="39">
        <f t="shared" si="11"/>
        <v>0.6609955271435386</v>
      </c>
      <c r="R49" s="39">
        <f t="shared" si="16"/>
        <v>3.3168467915553755E-3</v>
      </c>
      <c r="S49" s="39">
        <f t="shared" si="22"/>
        <v>3.4030082220864088E-4</v>
      </c>
      <c r="T49" s="39">
        <f t="shared" si="20"/>
        <v>2.0962594350765022E-4</v>
      </c>
      <c r="U49" s="39">
        <f t="shared" si="23"/>
        <v>2.2706916492401721E-2</v>
      </c>
      <c r="V49" s="12"/>
      <c r="W49" s="32">
        <f t="shared" si="17"/>
        <v>930807.22098113433</v>
      </c>
      <c r="X49" s="32">
        <f t="shared" si="2"/>
        <v>31789.68308936241</v>
      </c>
      <c r="Y49" s="32">
        <f t="shared" si="3"/>
        <v>962596.90407049679</v>
      </c>
      <c r="Z49" s="32">
        <f t="shared" si="4"/>
        <v>132079.0174751528</v>
      </c>
      <c r="AB49" s="32">
        <f t="shared" si="21"/>
        <v>11205.776468579636</v>
      </c>
      <c r="AC49" s="32">
        <f t="shared" si="12"/>
        <v>-8374.5483927158621</v>
      </c>
      <c r="AD49" s="32">
        <f t="shared" si="18"/>
        <v>0</v>
      </c>
      <c r="AE49" s="59">
        <f t="shared" si="19"/>
        <v>0</v>
      </c>
      <c r="AF49" s="32">
        <f t="shared" si="24"/>
        <v>1040.9944459067192</v>
      </c>
      <c r="AG49" s="40">
        <f>IF(A49&gt;$D$6,"",SUM($AB$10:AE49)/($Y$10+Y49)*2/A49*12)</f>
        <v>5.9429529182414842E-2</v>
      </c>
      <c r="AH49" s="40">
        <f>IF(A49&gt;$D$6,"",SUM($AF$10:AF49)/($Y$10+Y49)*2/A49*12)</f>
        <v>-3.4402565765361527E-2</v>
      </c>
      <c r="AI49" s="32">
        <f t="shared" si="25"/>
        <v>22687.718734124537</v>
      </c>
      <c r="AQ49" s="32">
        <f>SUM(AB$10:AB49)</f>
        <v>541508.12095873291</v>
      </c>
      <c r="AR49" s="32">
        <f>SUM(AC$10:AC49)</f>
        <v>-404691.81022244273</v>
      </c>
      <c r="AS49" s="32">
        <f>SUM(AD$10:AD49)</f>
        <v>13860.000000000002</v>
      </c>
      <c r="AT49" s="32">
        <f>SUM(AE$10:AE49)</f>
        <v>77486.724455913063</v>
      </c>
      <c r="AU49" s="32">
        <f>SUM(AF$10:AF49)</f>
        <v>-132079.0174751528</v>
      </c>
      <c r="AW49" s="32">
        <f t="shared" si="13"/>
        <v>925393.73800095404</v>
      </c>
      <c r="AX49" s="32">
        <f t="shared" si="5"/>
        <v>4643.5855081775253</v>
      </c>
      <c r="AY49" s="32">
        <f t="shared" si="5"/>
        <v>476.42115109209726</v>
      </c>
      <c r="AZ49" s="32">
        <f t="shared" si="5"/>
        <v>293.47632091071029</v>
      </c>
      <c r="BA49" s="32">
        <f t="shared" si="5"/>
        <v>31789.68308936241</v>
      </c>
      <c r="BB49" s="32">
        <f t="shared" si="29"/>
        <v>1541.8068647536693</v>
      </c>
      <c r="BC49" s="32"/>
    </row>
    <row r="50" spans="1:55" x14ac:dyDescent="0.25">
      <c r="A50" s="29">
        <v>40</v>
      </c>
      <c r="B50" s="32">
        <f t="shared" si="7"/>
        <v>933333.33333333139</v>
      </c>
      <c r="C50" s="32">
        <f t="shared" si="26"/>
        <v>11666.666666666666</v>
      </c>
      <c r="D50" s="32">
        <f t="shared" si="27"/>
        <v>12592.124999999973</v>
      </c>
      <c r="E50" s="32"/>
      <c r="F50" s="32">
        <f t="shared" si="8"/>
        <v>0</v>
      </c>
      <c r="G50" s="32"/>
      <c r="H50" s="32"/>
      <c r="I50" s="32"/>
      <c r="J50" s="32"/>
      <c r="K50" s="32"/>
      <c r="L50" s="32">
        <f t="shared" si="9"/>
        <v>24258.791666666639</v>
      </c>
      <c r="M50" s="32">
        <f t="shared" si="10"/>
        <v>24258.791666666639</v>
      </c>
      <c r="N50" s="80">
        <v>45413</v>
      </c>
      <c r="O50" s="39">
        <f t="shared" si="0"/>
        <v>0.6666666666666653</v>
      </c>
      <c r="P50" s="39">
        <f t="shared" si="28"/>
        <v>0.67936972664045248</v>
      </c>
      <c r="Q50" s="39">
        <f t="shared" si="11"/>
        <v>0.65272430330896325</v>
      </c>
      <c r="R50" s="39">
        <f t="shared" si="16"/>
        <v>3.2349409118006202E-3</v>
      </c>
      <c r="S50" s="39">
        <f t="shared" si="22"/>
        <v>3.3168467915553759E-4</v>
      </c>
      <c r="T50" s="39">
        <f t="shared" si="20"/>
        <v>2.0418049332518451E-4</v>
      </c>
      <c r="U50" s="39">
        <f t="shared" si="23"/>
        <v>2.2874617247207841E-2</v>
      </c>
      <c r="V50" s="12"/>
      <c r="W50" s="32">
        <f t="shared" si="17"/>
        <v>919093.15315054252</v>
      </c>
      <c r="X50" s="32">
        <f t="shared" si="2"/>
        <v>32024.464146090977</v>
      </c>
      <c r="Y50" s="32">
        <f t="shared" si="3"/>
        <v>951117.61729663354</v>
      </c>
      <c r="Z50" s="32">
        <f t="shared" si="4"/>
        <v>131034.38828121558</v>
      </c>
      <c r="AB50" s="32">
        <f t="shared" si="21"/>
        <v>11066.650838882959</v>
      </c>
      <c r="AC50" s="32">
        <f t="shared" si="12"/>
        <v>-8270.5739540119666</v>
      </c>
      <c r="AD50" s="32">
        <f t="shared" si="18"/>
        <v>0</v>
      </c>
      <c r="AE50" s="59">
        <f t="shared" si="19"/>
        <v>0</v>
      </c>
      <c r="AF50" s="32">
        <f t="shared" si="24"/>
        <v>1044.6291939372168</v>
      </c>
      <c r="AG50" s="40">
        <f>IF(A50&gt;$D$6,"",SUM($AB$10:AE50)/($Y$10+Y50)*2/A50*12)</f>
        <v>5.8940253021276645E-2</v>
      </c>
      <c r="AH50" s="40">
        <f>IF(A50&gt;$D$6,"",SUM($AF$10:AF50)/($Y$10+Y50)*2/A50*12)</f>
        <v>-3.3439685190709043E-2</v>
      </c>
      <c r="AI50" s="32">
        <f t="shared" si="25"/>
        <v>22545.937612746209</v>
      </c>
      <c r="AQ50" s="32">
        <f>SUM(AB$10:AB50)</f>
        <v>552574.77179761592</v>
      </c>
      <c r="AR50" s="32">
        <f>SUM(AC$10:AC50)</f>
        <v>-412962.38417645468</v>
      </c>
      <c r="AS50" s="32">
        <f>SUM(AD$10:AD50)</f>
        <v>13860.000000000002</v>
      </c>
      <c r="AT50" s="32">
        <f>SUM(AE$10:AE50)</f>
        <v>77486.724455913063</v>
      </c>
      <c r="AU50" s="32">
        <f>SUM(AF$10:AF50)</f>
        <v>-131034.38828121558</v>
      </c>
      <c r="AW50" s="32">
        <f t="shared" si="13"/>
        <v>913814.02463254856</v>
      </c>
      <c r="AX50" s="32">
        <f t="shared" si="5"/>
        <v>4528.9172765208687</v>
      </c>
      <c r="AY50" s="32">
        <f t="shared" si="5"/>
        <v>464.35855081775264</v>
      </c>
      <c r="AZ50" s="32">
        <f t="shared" si="5"/>
        <v>285.8526906552583</v>
      </c>
      <c r="BA50" s="32">
        <f t="shared" si="5"/>
        <v>32024.464146090977</v>
      </c>
      <c r="BB50" s="32">
        <f t="shared" si="29"/>
        <v>1525.4741611170139</v>
      </c>
      <c r="BC50" s="32"/>
    </row>
    <row r="51" spans="1:55" x14ac:dyDescent="0.25">
      <c r="A51" s="29">
        <v>41</v>
      </c>
      <c r="B51" s="32">
        <f t="shared" si="7"/>
        <v>921666.66666666477</v>
      </c>
      <c r="C51" s="32">
        <f t="shared" si="26"/>
        <v>11666.666666666666</v>
      </c>
      <c r="D51" s="32">
        <f t="shared" si="27"/>
        <v>12436.666666666641</v>
      </c>
      <c r="E51" s="32"/>
      <c r="F51" s="32">
        <f t="shared" si="8"/>
        <v>0</v>
      </c>
      <c r="G51" s="32"/>
      <c r="H51" s="32"/>
      <c r="I51" s="32"/>
      <c r="J51" s="32"/>
      <c r="K51" s="32"/>
      <c r="L51" s="32">
        <f t="shared" si="9"/>
        <v>24103.333333333307</v>
      </c>
      <c r="M51" s="32">
        <f t="shared" si="10"/>
        <v>24103.333333333307</v>
      </c>
      <c r="N51" s="80">
        <v>45444</v>
      </c>
      <c r="O51" s="39">
        <f t="shared" si="0"/>
        <v>0.65833333333333199</v>
      </c>
      <c r="P51" s="39">
        <f t="shared" si="28"/>
        <v>0.67117211088920359</v>
      </c>
      <c r="Q51" s="39">
        <f t="shared" si="11"/>
        <v>0.64445466145784713</v>
      </c>
      <c r="R51" s="39">
        <f t="shared" si="16"/>
        <v>3.1569828908151417E-3</v>
      </c>
      <c r="S51" s="39">
        <f t="shared" si="22"/>
        <v>3.2349409118006205E-4</v>
      </c>
      <c r="T51" s="39">
        <f t="shared" si="20"/>
        <v>1.9901080749332254E-4</v>
      </c>
      <c r="U51" s="39">
        <f t="shared" si="23"/>
        <v>2.3037961641867988E-2</v>
      </c>
      <c r="V51" s="12"/>
      <c r="W51" s="32">
        <f t="shared" si="17"/>
        <v>907387.8089462698</v>
      </c>
      <c r="X51" s="32">
        <f t="shared" si="2"/>
        <v>32253.146298615186</v>
      </c>
      <c r="Y51" s="32">
        <f t="shared" si="3"/>
        <v>939640.95524488494</v>
      </c>
      <c r="Z51" s="32">
        <f t="shared" si="4"/>
        <v>129986.28553214073</v>
      </c>
      <c r="AB51" s="32">
        <f t="shared" si="21"/>
        <v>10927.609026630444</v>
      </c>
      <c r="AC51" s="32">
        <f t="shared" si="12"/>
        <v>-8166.6621556118698</v>
      </c>
      <c r="AD51" s="32">
        <f t="shared" si="18"/>
        <v>0</v>
      </c>
      <c r="AE51" s="59">
        <f t="shared" si="19"/>
        <v>0</v>
      </c>
      <c r="AF51" s="32">
        <f t="shared" si="24"/>
        <v>1048.1027490748529</v>
      </c>
      <c r="AG51" s="40">
        <f>IF(A51&gt;$D$6,"",SUM($AB$10:AE51)/($Y$10+Y51)*2/A51*12)</f>
        <v>5.8475528698784536E-2</v>
      </c>
      <c r="AH51" s="40">
        <f>IF(A51&gt;$D$6,"",SUM($AF$10:AF51)/($Y$10+Y51)*2/A51*12)</f>
        <v>-3.252188453268879E-2</v>
      </c>
      <c r="AI51" s="32">
        <f t="shared" si="25"/>
        <v>22404.271078379046</v>
      </c>
      <c r="AQ51" s="32">
        <f>SUM(AB$10:AB51)</f>
        <v>563502.38082424633</v>
      </c>
      <c r="AR51" s="32">
        <f>SUM(AC$10:AC51)</f>
        <v>-421129.04633206653</v>
      </c>
      <c r="AS51" s="32">
        <f>SUM(AD$10:AD51)</f>
        <v>13860.000000000002</v>
      </c>
      <c r="AT51" s="32">
        <f>SUM(AE$10:AE51)</f>
        <v>77486.724455913063</v>
      </c>
      <c r="AU51" s="32">
        <f>SUM(AF$10:AF51)</f>
        <v>-129986.28553214073</v>
      </c>
      <c r="AW51" s="32">
        <f t="shared" si="13"/>
        <v>902236.52604098595</v>
      </c>
      <c r="AX51" s="32">
        <f t="shared" si="5"/>
        <v>4419.7760471411984</v>
      </c>
      <c r="AY51" s="32">
        <f t="shared" si="5"/>
        <v>452.8917276520869</v>
      </c>
      <c r="AZ51" s="32">
        <f t="shared" si="5"/>
        <v>278.61513049065155</v>
      </c>
      <c r="BA51" s="32">
        <f t="shared" si="5"/>
        <v>32253.146298615186</v>
      </c>
      <c r="BB51" s="32">
        <f t="shared" si="29"/>
        <v>1509.057640036197</v>
      </c>
      <c r="BC51" s="32"/>
    </row>
    <row r="52" spans="1:55" x14ac:dyDescent="0.25">
      <c r="A52" s="29">
        <v>42</v>
      </c>
      <c r="B52" s="32">
        <f t="shared" si="7"/>
        <v>909999.99999999814</v>
      </c>
      <c r="C52" s="32">
        <f t="shared" si="26"/>
        <v>11666.666666666666</v>
      </c>
      <c r="D52" s="32">
        <f t="shared" si="27"/>
        <v>12281.208333333307</v>
      </c>
      <c r="E52" s="32"/>
      <c r="F52" s="32">
        <f t="shared" si="8"/>
        <v>0</v>
      </c>
      <c r="G52" s="32"/>
      <c r="H52" s="32"/>
      <c r="I52" s="32"/>
      <c r="J52" s="32"/>
      <c r="K52" s="32"/>
      <c r="L52" s="32">
        <f t="shared" si="9"/>
        <v>23947.874999999971</v>
      </c>
      <c r="M52" s="32">
        <f t="shared" si="10"/>
        <v>23947.874999999971</v>
      </c>
      <c r="N52" s="80">
        <v>45474</v>
      </c>
      <c r="O52" s="39">
        <f t="shared" si="0"/>
        <v>0.64999999999999869</v>
      </c>
      <c r="P52" s="39">
        <f t="shared" si="28"/>
        <v>0.66297634954923457</v>
      </c>
      <c r="Q52" s="39">
        <f t="shared" si="11"/>
        <v>0.63618669051472354</v>
      </c>
      <c r="R52" s="39">
        <f t="shared" si="16"/>
        <v>3.0826940028588247E-3</v>
      </c>
      <c r="S52" s="39">
        <f t="shared" si="22"/>
        <v>3.156982890815142E-4</v>
      </c>
      <c r="T52" s="39">
        <f t="shared" si="20"/>
        <v>1.9409645470803722E-4</v>
      </c>
      <c r="U52" s="39">
        <f t="shared" si="23"/>
        <v>2.3197170287862647E-2</v>
      </c>
      <c r="V52" s="12"/>
      <c r="W52" s="32">
        <f t="shared" si="17"/>
        <v>895690.85096592072</v>
      </c>
      <c r="X52" s="32">
        <f t="shared" si="2"/>
        <v>32476.038403007704</v>
      </c>
      <c r="Y52" s="32">
        <f t="shared" si="3"/>
        <v>928166.88936892839</v>
      </c>
      <c r="Z52" s="32">
        <f t="shared" si="4"/>
        <v>128934.86077211748</v>
      </c>
      <c r="AB52" s="32">
        <f t="shared" si="21"/>
        <v>10788.648473922316</v>
      </c>
      <c r="AC52" s="32">
        <f t="shared" si="12"/>
        <v>-8062.8110858894115</v>
      </c>
      <c r="AD52" s="32">
        <f t="shared" si="18"/>
        <v>0</v>
      </c>
      <c r="AE52" s="59">
        <f t="shared" si="19"/>
        <v>0</v>
      </c>
      <c r="AF52" s="32">
        <f t="shared" si="24"/>
        <v>1051.4247600232484</v>
      </c>
      <c r="AG52" s="40">
        <f>IF(A52&gt;$D$6,"",SUM($AB$10:AE52)/($Y$10+Y52)*2/A52*12)</f>
        <v>5.8033614935621668E-2</v>
      </c>
      <c r="AH52" s="40">
        <f>IF(A52&gt;$D$6,"",SUM($AF$10:AF52)/($Y$10+Y52)*2/A52*12)</f>
        <v>-3.1645954435132309E-2</v>
      </c>
      <c r="AI52" s="32">
        <f t="shared" si="25"/>
        <v>22262.714349878872</v>
      </c>
      <c r="AQ52" s="32">
        <f>SUM(AB$10:AB52)</f>
        <v>574291.02929816861</v>
      </c>
      <c r="AR52" s="32">
        <f>SUM(AC$10:AC52)</f>
        <v>-429191.85741795594</v>
      </c>
      <c r="AS52" s="32">
        <f>SUM(AD$10:AD52)</f>
        <v>13860.000000000002</v>
      </c>
      <c r="AT52" s="32">
        <f>SUM(AE$10:AE52)</f>
        <v>77486.724455913063</v>
      </c>
      <c r="AU52" s="32">
        <f>SUM(AF$10:AF52)</f>
        <v>-128934.86077211748</v>
      </c>
      <c r="AW52" s="32">
        <f t="shared" si="13"/>
        <v>890661.36672061298</v>
      </c>
      <c r="AX52" s="32">
        <f t="shared" si="5"/>
        <v>4315.7716040023543</v>
      </c>
      <c r="AY52" s="32">
        <f t="shared" si="5"/>
        <v>441.97760471411988</v>
      </c>
      <c r="AZ52" s="32">
        <f t="shared" si="5"/>
        <v>271.73503659125208</v>
      </c>
      <c r="BA52" s="32">
        <f t="shared" si="5"/>
        <v>32476.038403007704</v>
      </c>
      <c r="BB52" s="32">
        <f t="shared" si="29"/>
        <v>1492.5598594109906</v>
      </c>
      <c r="BC52" s="32"/>
    </row>
    <row r="53" spans="1:55" x14ac:dyDescent="0.25">
      <c r="A53" s="29">
        <v>43</v>
      </c>
      <c r="B53" s="32">
        <f t="shared" si="7"/>
        <v>898333.33333333151</v>
      </c>
      <c r="C53" s="32">
        <f t="shared" si="26"/>
        <v>11666.666666666666</v>
      </c>
      <c r="D53" s="32">
        <f t="shared" si="27"/>
        <v>12125.749999999973</v>
      </c>
      <c r="E53" s="32"/>
      <c r="F53" s="32">
        <f t="shared" si="8"/>
        <v>0</v>
      </c>
      <c r="G53" s="32"/>
      <c r="H53" s="32"/>
      <c r="I53" s="32"/>
      <c r="J53" s="32"/>
      <c r="K53" s="32"/>
      <c r="L53" s="32">
        <f t="shared" si="9"/>
        <v>23792.416666666639</v>
      </c>
      <c r="M53" s="32">
        <f t="shared" si="10"/>
        <v>23792.416666666639</v>
      </c>
      <c r="N53" s="80">
        <v>45505</v>
      </c>
      <c r="O53" s="39">
        <f t="shared" si="0"/>
        <v>0.64166666666666539</v>
      </c>
      <c r="P53" s="39">
        <f t="shared" si="28"/>
        <v>0.65478242373226192</v>
      </c>
      <c r="Q53" s="39">
        <f t="shared" si="11"/>
        <v>0.62792046674882984</v>
      </c>
      <c r="R53" s="39">
        <f t="shared" si="16"/>
        <v>3.0118211580682213E-3</v>
      </c>
      <c r="S53" s="39">
        <f t="shared" si="22"/>
        <v>3.0826940028588247E-4</v>
      </c>
      <c r="T53" s="39">
        <f t="shared" si="20"/>
        <v>1.8941897344890851E-4</v>
      </c>
      <c r="U53" s="39">
        <f t="shared" si="23"/>
        <v>2.3352447451629076E-2</v>
      </c>
      <c r="V53" s="12"/>
      <c r="W53" s="32">
        <f t="shared" si="17"/>
        <v>884001.96679288591</v>
      </c>
      <c r="X53" s="32">
        <f t="shared" si="2"/>
        <v>32693.426432280707</v>
      </c>
      <c r="Y53" s="32">
        <f t="shared" si="3"/>
        <v>916695.3932251666</v>
      </c>
      <c r="Z53" s="32">
        <f t="shared" si="4"/>
        <v>127880.25663340643</v>
      </c>
      <c r="AB53" s="32">
        <f t="shared" si="21"/>
        <v>10649.766781052504</v>
      </c>
      <c r="AC53" s="32">
        <f t="shared" si="12"/>
        <v>-7959.0189514432413</v>
      </c>
      <c r="AD53" s="32">
        <f t="shared" si="18"/>
        <v>0</v>
      </c>
      <c r="AE53" s="59">
        <f t="shared" si="19"/>
        <v>0</v>
      </c>
      <c r="AF53" s="32">
        <f t="shared" si="24"/>
        <v>1054.6041387110454</v>
      </c>
      <c r="AG53" s="40">
        <f>IF(A53&gt;$D$6,"",SUM($AB$10:AE53)/($Y$10+Y53)*2/A53*12)</f>
        <v>5.761293251526952E-2</v>
      </c>
      <c r="AH53" s="40">
        <f>IF(A53&gt;$D$6,"",SUM($AF$10:AF53)/($Y$10+Y53)*2/A53*12)</f>
        <v>-3.0808982124670366E-2</v>
      </c>
      <c r="AI53" s="32">
        <f t="shared" si="25"/>
        <v>22121.262924814291</v>
      </c>
      <c r="AQ53" s="32">
        <f>SUM(AB$10:AB53)</f>
        <v>584940.79607922107</v>
      </c>
      <c r="AR53" s="32">
        <f>SUM(AC$10:AC53)</f>
        <v>-437150.87636939919</v>
      </c>
      <c r="AS53" s="32">
        <f>SUM(AD$10:AD53)</f>
        <v>13860.000000000002</v>
      </c>
      <c r="AT53" s="32">
        <f>SUM(AE$10:AE53)</f>
        <v>77486.724455913063</v>
      </c>
      <c r="AU53" s="32">
        <f>SUM(AF$10:AF53)</f>
        <v>-127880.25663340643</v>
      </c>
      <c r="AW53" s="32">
        <f t="shared" si="13"/>
        <v>879088.65344836179</v>
      </c>
      <c r="AX53" s="32">
        <f t="shared" si="5"/>
        <v>4216.5496212955095</v>
      </c>
      <c r="AY53" s="32">
        <f t="shared" si="5"/>
        <v>431.57716040023547</v>
      </c>
      <c r="AZ53" s="32">
        <f t="shared" si="5"/>
        <v>265.18656282847189</v>
      </c>
      <c r="BA53" s="32">
        <f t="shared" si="5"/>
        <v>32693.426432280707</v>
      </c>
      <c r="BB53" s="32">
        <f t="shared" si="29"/>
        <v>1475.9832189474691</v>
      </c>
      <c r="BC53" s="32"/>
    </row>
    <row r="54" spans="1:55" x14ac:dyDescent="0.25">
      <c r="A54" s="29">
        <v>44</v>
      </c>
      <c r="B54" s="32">
        <f t="shared" si="7"/>
        <v>886666.66666666488</v>
      </c>
      <c r="C54" s="32">
        <f t="shared" si="26"/>
        <v>11666.666666666666</v>
      </c>
      <c r="D54" s="32">
        <f t="shared" si="27"/>
        <v>11970.291666666642</v>
      </c>
      <c r="E54" s="32"/>
      <c r="F54" s="32">
        <f t="shared" si="8"/>
        <v>0</v>
      </c>
      <c r="G54" s="32"/>
      <c r="H54" s="32"/>
      <c r="I54" s="32"/>
      <c r="J54" s="32"/>
      <c r="K54" s="32"/>
      <c r="L54" s="32">
        <f t="shared" si="9"/>
        <v>23636.958333333307</v>
      </c>
      <c r="M54" s="32">
        <f t="shared" si="10"/>
        <v>23636.958333333307</v>
      </c>
      <c r="N54" s="80">
        <v>45536</v>
      </c>
      <c r="O54" s="39">
        <f t="shared" si="0"/>
        <v>0.63333333333333208</v>
      </c>
      <c r="P54" s="39">
        <f t="shared" si="28"/>
        <v>0.64659031597452321</v>
      </c>
      <c r="Q54" s="39">
        <f t="shared" si="11"/>
        <v>0.61965605556690795</v>
      </c>
      <c r="R54" s="39">
        <f t="shared" si="16"/>
        <v>2.9441340212485487E-3</v>
      </c>
      <c r="S54" s="39">
        <f t="shared" si="22"/>
        <v>3.0118211580682213E-4</v>
      </c>
      <c r="T54" s="39">
        <f t="shared" si="20"/>
        <v>1.8496164017152948E-4</v>
      </c>
      <c r="U54" s="39">
        <f t="shared" si="23"/>
        <v>2.3503982630388203E-2</v>
      </c>
      <c r="V54" s="12"/>
      <c r="W54" s="32">
        <f t="shared" si="17"/>
        <v>872320.86668178893</v>
      </c>
      <c r="X54" s="32">
        <f t="shared" si="2"/>
        <v>32905.575682543487</v>
      </c>
      <c r="Y54" s="32">
        <f t="shared" si="3"/>
        <v>905226.44236433238</v>
      </c>
      <c r="Z54" s="32">
        <f t="shared" si="4"/>
        <v>126822.60750818506</v>
      </c>
      <c r="AB54" s="32">
        <f t="shared" si="21"/>
        <v>10510.961695085207</v>
      </c>
      <c r="AC54" s="32">
        <f t="shared" si="12"/>
        <v>-7855.2840685596129</v>
      </c>
      <c r="AD54" s="32">
        <f t="shared" si="18"/>
        <v>0</v>
      </c>
      <c r="AE54" s="59">
        <f t="shared" si="19"/>
        <v>0</v>
      </c>
      <c r="AF54" s="32">
        <f t="shared" si="24"/>
        <v>1057.6491252213746</v>
      </c>
      <c r="AG54" s="40">
        <f>IF(A54&gt;$D$6,"",SUM($AB$10:AE54)/($Y$10+Y54)*2/A54*12)</f>
        <v>5.7212045877075957E-2</v>
      </c>
      <c r="AH54" s="40">
        <f>IF(A54&gt;$D$6,"",SUM($AF$10:AF54)/($Y$10+Y54)*2/A54*12)</f>
        <v>-3.0008317820954575E-2</v>
      </c>
      <c r="AI54" s="32">
        <f t="shared" si="25"/>
        <v>21979.912555919422</v>
      </c>
      <c r="AQ54" s="32">
        <f>SUM(AB$10:AB54)</f>
        <v>595451.75777430623</v>
      </c>
      <c r="AR54" s="32">
        <f>SUM(AC$10:AC54)</f>
        <v>-445006.16043795878</v>
      </c>
      <c r="AS54" s="32">
        <f>SUM(AD$10:AD54)</f>
        <v>13860.000000000002</v>
      </c>
      <c r="AT54" s="32">
        <f>SUM(AE$10:AE54)</f>
        <v>77486.724455913063</v>
      </c>
      <c r="AU54" s="32">
        <f>SUM(AF$10:AF54)</f>
        <v>-126822.60750818506</v>
      </c>
      <c r="AW54" s="32">
        <f t="shared" si="13"/>
        <v>867518.47779367107</v>
      </c>
      <c r="AX54" s="32">
        <f t="shared" si="5"/>
        <v>4121.7876297479679</v>
      </c>
      <c r="AY54" s="32">
        <f t="shared" si="5"/>
        <v>421.654962129551</v>
      </c>
      <c r="AZ54" s="32">
        <f t="shared" si="5"/>
        <v>258.94629624014129</v>
      </c>
      <c r="BA54" s="32">
        <f t="shared" si="5"/>
        <v>32905.575682543487</v>
      </c>
      <c r="BB54" s="32">
        <f t="shared" si="29"/>
        <v>1459.3299715814355</v>
      </c>
      <c r="BC54" s="32"/>
    </row>
    <row r="55" spans="1:55" x14ac:dyDescent="0.25">
      <c r="A55" s="29">
        <v>45</v>
      </c>
      <c r="B55" s="32">
        <f t="shared" si="7"/>
        <v>874999.99999999825</v>
      </c>
      <c r="C55" s="32">
        <f t="shared" si="26"/>
        <v>11666.666666666666</v>
      </c>
      <c r="D55" s="32">
        <f t="shared" si="27"/>
        <v>11814.833333333308</v>
      </c>
      <c r="E55" s="32"/>
      <c r="F55" s="32">
        <f t="shared" si="8"/>
        <v>0</v>
      </c>
      <c r="G55" s="32"/>
      <c r="H55" s="32"/>
      <c r="I55" s="32"/>
      <c r="J55" s="32"/>
      <c r="K55" s="32"/>
      <c r="L55" s="32">
        <f t="shared" si="9"/>
        <v>23481.499999999975</v>
      </c>
      <c r="M55" s="32">
        <f t="shared" si="10"/>
        <v>23481.499999999975</v>
      </c>
      <c r="N55" s="80">
        <v>45566</v>
      </c>
      <c r="O55" s="39">
        <f t="shared" si="0"/>
        <v>0.62499999999999878</v>
      </c>
      <c r="P55" s="39">
        <f t="shared" si="28"/>
        <v>0.63840001016714976</v>
      </c>
      <c r="Q55" s="39">
        <f t="shared" si="11"/>
        <v>0.61139351304229483</v>
      </c>
      <c r="R55" s="39">
        <f t="shared" si="16"/>
        <v>2.87942251072054E-3</v>
      </c>
      <c r="S55" s="39">
        <f t="shared" si="22"/>
        <v>2.9441340212485489E-4</v>
      </c>
      <c r="T55" s="39">
        <f t="shared" si="20"/>
        <v>1.8070926948409328E-4</v>
      </c>
      <c r="U55" s="39">
        <f t="shared" si="23"/>
        <v>2.3651951942525427E-2</v>
      </c>
      <c r="V55" s="12"/>
      <c r="W55" s="32">
        <f t="shared" si="17"/>
        <v>860647.28151447407</v>
      </c>
      <c r="X55" s="32">
        <f t="shared" si="2"/>
        <v>33112.732719535597</v>
      </c>
      <c r="Y55" s="32">
        <f t="shared" si="3"/>
        <v>893760.01423400966</v>
      </c>
      <c r="Z55" s="32">
        <f t="shared" si="4"/>
        <v>125762.04016168157</v>
      </c>
      <c r="AB55" s="32">
        <f t="shared" si="21"/>
        <v>10372.231099458158</v>
      </c>
      <c r="AC55" s="32">
        <f t="shared" si="12"/>
        <v>-7751.604855442466</v>
      </c>
      <c r="AD55" s="32">
        <f t="shared" si="18"/>
        <v>0</v>
      </c>
      <c r="AE55" s="59">
        <f t="shared" si="19"/>
        <v>0</v>
      </c>
      <c r="AF55" s="32">
        <f t="shared" si="24"/>
        <v>1060.5673465034924</v>
      </c>
      <c r="AG55" s="40">
        <f>IF(A55&gt;$D$6,"",SUM($AB$10:AE55)/($Y$10+Y55)*2/A55*12)</f>
        <v>5.6829647163216881E-2</v>
      </c>
      <c r="AH55" s="40">
        <f>IF(A55&gt;$D$6,"",SUM($AF$10:AF55)/($Y$10+Y55)*2/A55*12)</f>
        <v>-2.9241545615062488E-2</v>
      </c>
      <c r="AI55" s="32">
        <f t="shared" si="25"/>
        <v>21838.659229780875</v>
      </c>
      <c r="AQ55" s="32">
        <f>SUM(AB$10:AB55)</f>
        <v>605823.98887376441</v>
      </c>
      <c r="AR55" s="32">
        <f>SUM(AC$10:AC55)</f>
        <v>-452757.76529340126</v>
      </c>
      <c r="AS55" s="32">
        <f>SUM(AD$10:AD55)</f>
        <v>13860.000000000002</v>
      </c>
      <c r="AT55" s="32">
        <f>SUM(AE$10:AE55)</f>
        <v>77486.724455913063</v>
      </c>
      <c r="AU55" s="32">
        <f>SUM(AF$10:AF55)</f>
        <v>-125762.04016168157</v>
      </c>
      <c r="AW55" s="32">
        <f t="shared" si="13"/>
        <v>855950.91825921275</v>
      </c>
      <c r="AX55" s="32">
        <f t="shared" si="5"/>
        <v>4031.1915150087561</v>
      </c>
      <c r="AY55" s="32">
        <f t="shared" si="5"/>
        <v>412.17876297479683</v>
      </c>
      <c r="AZ55" s="32">
        <f t="shared" si="5"/>
        <v>252.9929772777306</v>
      </c>
      <c r="BA55" s="32">
        <f t="shared" si="5"/>
        <v>33112.732719535597</v>
      </c>
      <c r="BB55" s="32">
        <f t="shared" si="29"/>
        <v>1442.60223387515</v>
      </c>
      <c r="BC55" s="32"/>
    </row>
    <row r="56" spans="1:55" x14ac:dyDescent="0.25">
      <c r="A56" s="29">
        <v>46</v>
      </c>
      <c r="B56" s="32">
        <f t="shared" si="7"/>
        <v>863333.33333333163</v>
      </c>
      <c r="C56" s="32">
        <f t="shared" si="26"/>
        <v>11666.666666666666</v>
      </c>
      <c r="D56" s="32">
        <f t="shared" si="27"/>
        <v>11659.374999999976</v>
      </c>
      <c r="E56" s="32"/>
      <c r="F56" s="32">
        <f t="shared" si="8"/>
        <v>0</v>
      </c>
      <c r="G56" s="32"/>
      <c r="H56" s="32"/>
      <c r="I56" s="32"/>
      <c r="J56" s="32"/>
      <c r="K56" s="32"/>
      <c r="L56" s="32">
        <f t="shared" si="9"/>
        <v>23326.041666666642</v>
      </c>
      <c r="M56" s="32">
        <f t="shared" si="10"/>
        <v>23326.041666666642</v>
      </c>
      <c r="N56" s="80">
        <v>45597</v>
      </c>
      <c r="O56" s="39">
        <f t="shared" si="0"/>
        <v>0.61666666666666548</v>
      </c>
      <c r="P56" s="39">
        <f t="shared" si="28"/>
        <v>0.6302114914935939</v>
      </c>
      <c r="Q56" s="39">
        <f t="shared" si="11"/>
        <v>0.60313288722314407</v>
      </c>
      <c r="R56" s="39">
        <f t="shared" si="16"/>
        <v>2.8174946199901584E-3</v>
      </c>
      <c r="S56" s="39">
        <f t="shared" si="22"/>
        <v>2.87942251072054E-4</v>
      </c>
      <c r="T56" s="39">
        <f t="shared" si="20"/>
        <v>1.7664804127491291E-4</v>
      </c>
      <c r="U56" s="39">
        <f t="shared" si="23"/>
        <v>2.3796519358112701E-2</v>
      </c>
      <c r="V56" s="12"/>
      <c r="W56" s="32">
        <f t="shared" si="17"/>
        <v>848980.96098967374</v>
      </c>
      <c r="X56" s="32">
        <f t="shared" si="2"/>
        <v>33315.127101357779</v>
      </c>
      <c r="Y56" s="32">
        <f t="shared" si="3"/>
        <v>882296.08809103153</v>
      </c>
      <c r="Z56" s="32">
        <f t="shared" si="4"/>
        <v>124698.67429223581</v>
      </c>
      <c r="AB56" s="32">
        <f t="shared" si="21"/>
        <v>10233.573004513775</v>
      </c>
      <c r="AC56" s="32">
        <f t="shared" si="12"/>
        <v>-7647.9798251369357</v>
      </c>
      <c r="AD56" s="32">
        <f t="shared" si="18"/>
        <v>0</v>
      </c>
      <c r="AE56" s="59">
        <f t="shared" si="19"/>
        <v>0</v>
      </c>
      <c r="AF56" s="32">
        <f t="shared" si="24"/>
        <v>1063.3658694457554</v>
      </c>
      <c r="AG56" s="40">
        <f>IF(A56&gt;$D$6,"",SUM($AB$10:AE56)/($Y$10+Y56)*2/A56*12)</f>
        <v>5.6464542346170252E-2</v>
      </c>
      <c r="AH56" s="40">
        <f>IF(A56&gt;$D$6,"",SUM($AF$10:AF56)/($Y$10+Y56)*2/A56*12)</f>
        <v>-2.8506458137085626E-2</v>
      </c>
      <c r="AI56" s="32">
        <f t="shared" si="25"/>
        <v>21697.499147491908</v>
      </c>
      <c r="AQ56" s="32">
        <f>SUM(AB$10:AB56)</f>
        <v>616057.56187827815</v>
      </c>
      <c r="AR56" s="32">
        <f>SUM(AC$10:AC56)</f>
        <v>-460405.74511853821</v>
      </c>
      <c r="AS56" s="32">
        <f>SUM(AD$10:AD56)</f>
        <v>13860.000000000002</v>
      </c>
      <c r="AT56" s="32">
        <f>SUM(AE$10:AE56)</f>
        <v>77486.724455913063</v>
      </c>
      <c r="AU56" s="32">
        <f>SUM(AF$10:AF56)</f>
        <v>-124698.67429223581</v>
      </c>
      <c r="AW56" s="32">
        <f t="shared" si="13"/>
        <v>844386.04211240169</v>
      </c>
      <c r="AX56" s="32">
        <f t="shared" si="5"/>
        <v>3944.492467986222</v>
      </c>
      <c r="AY56" s="32">
        <f t="shared" si="5"/>
        <v>403.1191515008756</v>
      </c>
      <c r="AZ56" s="32">
        <f t="shared" si="5"/>
        <v>247.30725778487806</v>
      </c>
      <c r="BA56" s="32">
        <f t="shared" si="5"/>
        <v>33315.127101357779</v>
      </c>
      <c r="BB56" s="32">
        <f t="shared" si="29"/>
        <v>1425.8019954862011</v>
      </c>
      <c r="BC56" s="32"/>
    </row>
    <row r="57" spans="1:55" x14ac:dyDescent="0.25">
      <c r="A57" s="29">
        <v>47</v>
      </c>
      <c r="B57" s="32">
        <f t="shared" si="7"/>
        <v>851666.666666665</v>
      </c>
      <c r="C57" s="32">
        <f t="shared" si="26"/>
        <v>11666.666666666666</v>
      </c>
      <c r="D57" s="32">
        <f t="shared" si="27"/>
        <v>11503.916666666642</v>
      </c>
      <c r="E57" s="32"/>
      <c r="F57" s="32">
        <f t="shared" si="8"/>
        <v>0</v>
      </c>
      <c r="G57" s="32"/>
      <c r="H57" s="32"/>
      <c r="I57" s="32"/>
      <c r="J57" s="32"/>
      <c r="K57" s="32"/>
      <c r="L57" s="32">
        <f t="shared" si="9"/>
        <v>23170.583333333307</v>
      </c>
      <c r="M57" s="32">
        <f t="shared" si="10"/>
        <v>23170.583333333307</v>
      </c>
      <c r="N57" s="80">
        <v>45627</v>
      </c>
      <c r="O57" s="39">
        <f t="shared" si="0"/>
        <v>0.60833333333333217</v>
      </c>
      <c r="P57" s="39">
        <f t="shared" si="28"/>
        <v>0.62202474637346139</v>
      </c>
      <c r="Q57" s="39">
        <f t="shared" si="11"/>
        <v>0.59487421925503403</v>
      </c>
      <c r="R57" s="39">
        <f t="shared" si="16"/>
        <v>2.7581745146524248E-3</v>
      </c>
      <c r="S57" s="39">
        <f t="shared" si="22"/>
        <v>2.8174946199901584E-4</v>
      </c>
      <c r="T57" s="39">
        <f t="shared" si="20"/>
        <v>1.727653506432324E-4</v>
      </c>
      <c r="U57" s="39">
        <f t="shared" si="23"/>
        <v>2.3937837791132632E-2</v>
      </c>
      <c r="V57" s="12"/>
      <c r="W57" s="32">
        <f t="shared" si="17"/>
        <v>837321.67201526021</v>
      </c>
      <c r="X57" s="32">
        <f t="shared" si="2"/>
        <v>33512.972907585681</v>
      </c>
      <c r="Y57" s="32">
        <f t="shared" si="3"/>
        <v>870834.64492284588</v>
      </c>
      <c r="Z57" s="32">
        <f t="shared" si="4"/>
        <v>123632.62304338708</v>
      </c>
      <c r="AB57" s="32">
        <f t="shared" si="21"/>
        <v>10094.985538868954</v>
      </c>
      <c r="AC57" s="32">
        <f t="shared" si="12"/>
        <v>-7544.4075790796751</v>
      </c>
      <c r="AD57" s="32">
        <f t="shared" si="18"/>
        <v>0</v>
      </c>
      <c r="AE57" s="59">
        <f t="shared" si="19"/>
        <v>0</v>
      </c>
      <c r="AF57" s="32">
        <f t="shared" si="24"/>
        <v>1066.0512488487293</v>
      </c>
      <c r="AG57" s="40">
        <f>IF(A57&gt;$D$6,"",SUM($AB$10:AE57)/($Y$10+Y57)*2/A57*12)</f>
        <v>5.6115639126872396E-2</v>
      </c>
      <c r="AH57" s="40">
        <f>IF(A57&gt;$D$6,"",SUM($AF$10:AF57)/($Y$10+Y57)*2/A57*12)</f>
        <v>-2.7801034449389785E-2</v>
      </c>
      <c r="AI57" s="32">
        <f t="shared" si="25"/>
        <v>21556.428707054605</v>
      </c>
      <c r="AQ57" s="32">
        <f>SUM(AB$10:AB57)</f>
        <v>626152.54741714709</v>
      </c>
      <c r="AR57" s="32">
        <f>SUM(AC$10:AC57)</f>
        <v>-467950.15269761789</v>
      </c>
      <c r="AS57" s="32">
        <f>SUM(AD$10:AD57)</f>
        <v>13860.000000000002</v>
      </c>
      <c r="AT57" s="32">
        <f>SUM(AE$10:AE57)</f>
        <v>77486.724455913063</v>
      </c>
      <c r="AU57" s="32">
        <f>SUM(AF$10:AF57)</f>
        <v>-123632.62304338708</v>
      </c>
      <c r="AW57" s="32">
        <f t="shared" si="13"/>
        <v>832823.90695704764</v>
      </c>
      <c r="AX57" s="32">
        <f t="shared" si="5"/>
        <v>3861.4443205133948</v>
      </c>
      <c r="AY57" s="32">
        <f t="shared" si="5"/>
        <v>394.4492467986222</v>
      </c>
      <c r="AZ57" s="32">
        <f t="shared" si="5"/>
        <v>241.87149090052537</v>
      </c>
      <c r="BA57" s="32">
        <f t="shared" si="5"/>
        <v>33512.972907585681</v>
      </c>
      <c r="BB57" s="32">
        <f t="shared" si="29"/>
        <v>1408.9311277976885</v>
      </c>
      <c r="BC57" s="32"/>
    </row>
    <row r="58" spans="1:55" x14ac:dyDescent="0.25">
      <c r="A58" s="66">
        <v>48</v>
      </c>
      <c r="B58" s="67">
        <f t="shared" si="7"/>
        <v>839999.99999999837</v>
      </c>
      <c r="C58" s="67">
        <f t="shared" si="26"/>
        <v>11666.666666666666</v>
      </c>
      <c r="D58" s="67">
        <f t="shared" si="27"/>
        <v>11348.458333333308</v>
      </c>
      <c r="E58" s="67"/>
      <c r="F58" s="67">
        <f t="shared" si="8"/>
        <v>0</v>
      </c>
      <c r="G58" s="67">
        <f>IF(B58&gt;0,B58*$J$1,0)</f>
        <v>4199.9999999999918</v>
      </c>
      <c r="H58" s="67">
        <f>IF(B58&gt;0,H46,0)</f>
        <v>6000</v>
      </c>
      <c r="I58" s="67"/>
      <c r="J58" s="67"/>
      <c r="K58" s="67"/>
      <c r="L58" s="67">
        <f t="shared" si="9"/>
        <v>33215.124999999971</v>
      </c>
      <c r="M58" s="67">
        <f t="shared" si="10"/>
        <v>27185.124999999971</v>
      </c>
      <c r="N58" s="80">
        <v>45658</v>
      </c>
      <c r="O58" s="39">
        <f t="shared" si="0"/>
        <v>0.59999999999999887</v>
      </c>
      <c r="P58" s="39">
        <f t="shared" si="28"/>
        <v>0.61383976241218541</v>
      </c>
      <c r="Q58" s="39">
        <f t="shared" si="11"/>
        <v>0.58661754434708335</v>
      </c>
      <c r="R58" s="39">
        <f t="shared" si="16"/>
        <v>2.7013008647901039E-3</v>
      </c>
      <c r="S58" s="39">
        <f t="shared" si="22"/>
        <v>2.758174514652425E-4</v>
      </c>
      <c r="T58" s="39">
        <f t="shared" si="20"/>
        <v>1.6904967719940951E-4</v>
      </c>
      <c r="U58" s="39">
        <f t="shared" si="23"/>
        <v>2.4076050071647218E-2</v>
      </c>
      <c r="V58" s="12"/>
      <c r="W58" s="32">
        <f t="shared" si="17"/>
        <v>825669.19727675337</v>
      </c>
      <c r="X58" s="32">
        <f t="shared" si="2"/>
        <v>33706.470100306105</v>
      </c>
      <c r="Y58" s="32">
        <f t="shared" si="3"/>
        <v>859375.66737705946</v>
      </c>
      <c r="Z58" s="32">
        <f t="shared" si="4"/>
        <v>122563.99347258793</v>
      </c>
      <c r="AB58" s="32">
        <f t="shared" si="21"/>
        <v>9956.4669415437875</v>
      </c>
      <c r="AC58" s="32">
        <f t="shared" si="12"/>
        <v>-7440.8868012162775</v>
      </c>
      <c r="AD58" s="32">
        <f t="shared" si="18"/>
        <v>0</v>
      </c>
      <c r="AE58" s="59">
        <f t="shared" si="19"/>
        <v>3657.7436668829168</v>
      </c>
      <c r="AF58" s="32">
        <f t="shared" si="24"/>
        <v>1068.6295707991521</v>
      </c>
      <c r="AG58" s="40">
        <f>IF(A58&gt;$D$6,"",SUM($AB$10:AE58)/($Y$10+Y58)*2/A58*12)</f>
        <v>5.6591395285655349E-2</v>
      </c>
      <c r="AH58" s="40">
        <f>IF(A58&gt;$D$6,"",SUM($AF$10:AF58)/($Y$10+Y58)*2/A58*12)</f>
        <v>-2.7123420695876168E-2</v>
      </c>
      <c r="AI58" s="32">
        <f t="shared" si="25"/>
        <v>25073.188154213123</v>
      </c>
      <c r="AQ58" s="32">
        <f>SUM(AB$10:AB58)</f>
        <v>636109.01435869082</v>
      </c>
      <c r="AR58" s="32">
        <f>SUM(AC$10:AC58)</f>
        <v>-475391.03949883417</v>
      </c>
      <c r="AS58" s="32">
        <f>SUM(AD$10:AD58)</f>
        <v>13860.000000000002</v>
      </c>
      <c r="AT58" s="32">
        <f>SUM(AE$10:AE58)</f>
        <v>81144.468122795981</v>
      </c>
      <c r="AU58" s="32">
        <f>SUM(AF$10:AF58)</f>
        <v>-122563.99347258793</v>
      </c>
      <c r="AW58" s="32">
        <f t="shared" si="13"/>
        <v>821264.56208591664</v>
      </c>
      <c r="AX58" s="32">
        <f t="shared" si="5"/>
        <v>3781.8212107061454</v>
      </c>
      <c r="AY58" s="32">
        <f t="shared" si="5"/>
        <v>386.14443205133949</v>
      </c>
      <c r="AZ58" s="32">
        <f t="shared" si="5"/>
        <v>236.6695480791733</v>
      </c>
      <c r="BA58" s="32">
        <f t="shared" si="5"/>
        <v>33706.470100306105</v>
      </c>
      <c r="BB58" s="32">
        <f t="shared" si="29"/>
        <v>1934.2477249065951</v>
      </c>
      <c r="BC58" s="32"/>
    </row>
    <row r="59" spans="1:55" x14ac:dyDescent="0.25">
      <c r="A59" s="29">
        <v>49</v>
      </c>
      <c r="B59" s="32">
        <f t="shared" si="7"/>
        <v>828333.33333333174</v>
      </c>
      <c r="C59" s="32">
        <f t="shared" si="26"/>
        <v>11666.666666666666</v>
      </c>
      <c r="D59" s="32">
        <f t="shared" si="27"/>
        <v>11192.999999999978</v>
      </c>
      <c r="E59" s="32"/>
      <c r="F59" s="32">
        <f t="shared" si="8"/>
        <v>0</v>
      </c>
      <c r="G59" s="32"/>
      <c r="H59" s="32"/>
      <c r="I59" s="32"/>
      <c r="J59" s="32"/>
      <c r="K59" s="32"/>
      <c r="L59" s="32">
        <f t="shared" si="9"/>
        <v>22859.666666666642</v>
      </c>
      <c r="M59" s="32">
        <f t="shared" si="10"/>
        <v>22859.666666666642</v>
      </c>
      <c r="N59" s="80">
        <v>45689</v>
      </c>
      <c r="O59" s="39">
        <f t="shared" si="0"/>
        <v>0.59166666666666556</v>
      </c>
      <c r="P59" s="39">
        <f t="shared" si="28"/>
        <v>0.60565652835605444</v>
      </c>
      <c r="Q59" s="39">
        <f t="shared" si="11"/>
        <v>0.57836289260572959</v>
      </c>
      <c r="R59" s="39">
        <f t="shared" si="16"/>
        <v>2.6467253795599767E-3</v>
      </c>
      <c r="S59" s="39">
        <f t="shared" si="22"/>
        <v>2.7013008647901041E-4</v>
      </c>
      <c r="T59" s="39">
        <f t="shared" si="20"/>
        <v>1.6549047087914548E-4</v>
      </c>
      <c r="U59" s="39">
        <f t="shared" si="23"/>
        <v>2.4211289813406745E-2</v>
      </c>
      <c r="V59" s="12"/>
      <c r="W59" s="32">
        <f t="shared" si="17"/>
        <v>814023.33395970683</v>
      </c>
      <c r="X59" s="32">
        <f t="shared" si="2"/>
        <v>33895.805738769443</v>
      </c>
      <c r="Y59" s="32">
        <f t="shared" si="3"/>
        <v>847919.1396984763</v>
      </c>
      <c r="Z59" s="32">
        <f t="shared" si="4"/>
        <v>121492.88698068909</v>
      </c>
      <c r="AB59" s="32">
        <f t="shared" si="21"/>
        <v>9818.0155547770846</v>
      </c>
      <c r="AC59" s="32">
        <f t="shared" si="12"/>
        <v>-7337.4162526320288</v>
      </c>
      <c r="AD59" s="32">
        <f t="shared" si="18"/>
        <v>0</v>
      </c>
      <c r="AE59" s="59">
        <f t="shared" si="19"/>
        <v>0</v>
      </c>
      <c r="AF59" s="32">
        <f t="shared" si="24"/>
        <v>1071.1064918988413</v>
      </c>
      <c r="AG59" s="40">
        <f>IF(A59&gt;$D$6,"",SUM($AB$10:AE59)/($Y$10+Y59)*2/A59*12)</f>
        <v>5.625949527619091E-2</v>
      </c>
      <c r="AH59" s="40">
        <f>IF(A59&gt;$D$6,"",SUM($AF$10:AF59)/($Y$10+Y59)*2/A59*12)</f>
        <v>-2.6471913114182923E-2</v>
      </c>
      <c r="AI59" s="32">
        <f t="shared" si="25"/>
        <v>21274.543233360251</v>
      </c>
      <c r="AQ59" s="32">
        <f>SUM(AB$10:AB59)</f>
        <v>645927.02991346794</v>
      </c>
      <c r="AR59" s="32">
        <f>SUM(AC$10:AC59)</f>
        <v>-482728.45575146622</v>
      </c>
      <c r="AS59" s="32">
        <f>SUM(AD$10:AD59)</f>
        <v>13860.000000000002</v>
      </c>
      <c r="AT59" s="32">
        <f>SUM(AE$10:AE59)</f>
        <v>81144.468122795981</v>
      </c>
      <c r="AU59" s="32">
        <f>SUM(AF$10:AF59)</f>
        <v>-121492.88698068909</v>
      </c>
      <c r="AW59" s="32">
        <f t="shared" si="13"/>
        <v>809708.04964802146</v>
      </c>
      <c r="AX59" s="32">
        <f t="shared" si="5"/>
        <v>3705.4155313839674</v>
      </c>
      <c r="AY59" s="32">
        <f t="shared" si="5"/>
        <v>378.18212107061458</v>
      </c>
      <c r="AZ59" s="32">
        <f t="shared" si="5"/>
        <v>231.68665923080368</v>
      </c>
      <c r="BA59" s="32">
        <f t="shared" si="5"/>
        <v>33895.805738769443</v>
      </c>
      <c r="BB59" s="32">
        <f t="shared" si="29"/>
        <v>1374.9844452228936</v>
      </c>
      <c r="BC59" s="32"/>
    </row>
    <row r="60" spans="1:55" x14ac:dyDescent="0.25">
      <c r="A60" s="29">
        <v>50</v>
      </c>
      <c r="B60" s="32">
        <f t="shared" si="7"/>
        <v>816666.66666666511</v>
      </c>
      <c r="C60" s="32">
        <f t="shared" si="26"/>
        <v>11666.666666666666</v>
      </c>
      <c r="D60" s="32">
        <f t="shared" si="27"/>
        <v>11037.541666666644</v>
      </c>
      <c r="E60" s="32"/>
      <c r="F60" s="32">
        <f t="shared" si="8"/>
        <v>0</v>
      </c>
      <c r="G60" s="32"/>
      <c r="H60" s="32"/>
      <c r="I60" s="32"/>
      <c r="J60" s="32"/>
      <c r="K60" s="32"/>
      <c r="L60" s="32">
        <f t="shared" si="9"/>
        <v>22704.20833333331</v>
      </c>
      <c r="M60" s="32">
        <f t="shared" si="10"/>
        <v>22704.20833333331</v>
      </c>
      <c r="N60" s="80">
        <v>45717</v>
      </c>
      <c r="O60" s="39">
        <f t="shared" si="0"/>
        <v>0.58333333333333226</v>
      </c>
      <c r="P60" s="39">
        <f t="shared" si="28"/>
        <v>0.59747503405216584</v>
      </c>
      <c r="Q60" s="39">
        <f t="shared" si="11"/>
        <v>0.57011028975628431</v>
      </c>
      <c r="R60" s="39">
        <f t="shared" si="16"/>
        <v>2.5943115159280032E-3</v>
      </c>
      <c r="S60" s="39">
        <f t="shared" si="22"/>
        <v>2.646725379559977E-4</v>
      </c>
      <c r="T60" s="39">
        <f t="shared" si="20"/>
        <v>1.6207805188740623E-4</v>
      </c>
      <c r="U60" s="39">
        <f t="shared" si="23"/>
        <v>2.4343682190110062E-2</v>
      </c>
      <c r="V60" s="12"/>
      <c r="W60" s="32">
        <f t="shared" si="17"/>
        <v>802383.89260687807</v>
      </c>
      <c r="X60" s="32">
        <f t="shared" si="2"/>
        <v>34081.15506615409</v>
      </c>
      <c r="Y60" s="32">
        <f t="shared" si="3"/>
        <v>836465.04767303215</v>
      </c>
      <c r="Z60" s="32">
        <f t="shared" si="4"/>
        <v>120419.39970592146</v>
      </c>
      <c r="AB60" s="32">
        <f t="shared" si="21"/>
        <v>9679.6298174645126</v>
      </c>
      <c r="AC60" s="32">
        <f t="shared" si="12"/>
        <v>-7233.9947666479638</v>
      </c>
      <c r="AD60" s="32">
        <f t="shared" si="18"/>
        <v>0</v>
      </c>
      <c r="AE60" s="59">
        <f t="shared" si="19"/>
        <v>0</v>
      </c>
      <c r="AF60" s="32">
        <f t="shared" si="24"/>
        <v>1073.4872747676272</v>
      </c>
      <c r="AG60" s="40">
        <f>IF(A60&gt;$D$6,"",SUM($AB$10:AE60)/($Y$10+Y60)*2/A60*12)</f>
        <v>5.5941569599430682E-2</v>
      </c>
      <c r="AH60" s="40">
        <f>IF(A60&gt;$D$6,"",SUM($AF$10:AF60)/($Y$10+Y60)*2/A60*12)</f>
        <v>-2.5844943080591692E-2</v>
      </c>
      <c r="AI60" s="32">
        <f t="shared" si="25"/>
        <v>21133.721842908657</v>
      </c>
      <c r="AQ60" s="32">
        <f>SUM(AB$10:AB60)</f>
        <v>655606.65973093244</v>
      </c>
      <c r="AR60" s="32">
        <f>SUM(AC$10:AC60)</f>
        <v>-489962.4505181142</v>
      </c>
      <c r="AS60" s="32">
        <f>SUM(AD$10:AD60)</f>
        <v>13860.000000000002</v>
      </c>
      <c r="AT60" s="32">
        <f>SUM(AE$10:AE60)</f>
        <v>81144.468122795981</v>
      </c>
      <c r="AU60" s="32">
        <f>SUM(AF$10:AF60)</f>
        <v>-120419.39970592146</v>
      </c>
      <c r="AW60" s="32">
        <f t="shared" si="13"/>
        <v>798154.40565879806</v>
      </c>
      <c r="AX60" s="32">
        <f t="shared" si="5"/>
        <v>3632.0361222992046</v>
      </c>
      <c r="AY60" s="32">
        <f t="shared" si="5"/>
        <v>370.54155313839681</v>
      </c>
      <c r="AZ60" s="32">
        <f t="shared" si="5"/>
        <v>226.90927264236871</v>
      </c>
      <c r="BA60" s="32">
        <f t="shared" si="5"/>
        <v>34081.15506615409</v>
      </c>
      <c r="BB60" s="32">
        <f t="shared" si="29"/>
        <v>1357.9118492021316</v>
      </c>
      <c r="BC60" s="32"/>
    </row>
    <row r="61" spans="1:55" x14ac:dyDescent="0.25">
      <c r="A61" s="29">
        <v>51</v>
      </c>
      <c r="B61" s="32">
        <f t="shared" si="7"/>
        <v>804999.99999999849</v>
      </c>
      <c r="C61" s="32">
        <f t="shared" si="26"/>
        <v>11666.666666666666</v>
      </c>
      <c r="D61" s="32">
        <f t="shared" si="27"/>
        <v>10882.083333333312</v>
      </c>
      <c r="E61" s="32"/>
      <c r="F61" s="32">
        <f t="shared" si="8"/>
        <v>0</v>
      </c>
      <c r="G61" s="32"/>
      <c r="H61" s="32"/>
      <c r="I61" s="32"/>
      <c r="J61" s="32"/>
      <c r="K61" s="32"/>
      <c r="L61" s="32">
        <f t="shared" si="9"/>
        <v>22548.749999999978</v>
      </c>
      <c r="M61" s="32">
        <f t="shared" si="10"/>
        <v>22548.749999999978</v>
      </c>
      <c r="N61" s="80">
        <v>45748</v>
      </c>
      <c r="O61" s="39">
        <f t="shared" si="0"/>
        <v>0.57499999999999896</v>
      </c>
      <c r="P61" s="39">
        <f t="shared" si="28"/>
        <v>0.58929527041293461</v>
      </c>
      <c r="Q61" s="39">
        <f t="shared" si="11"/>
        <v>0.56185975776906838</v>
      </c>
      <c r="R61" s="39">
        <f t="shared" si="16"/>
        <v>2.5439333378798165E-3</v>
      </c>
      <c r="S61" s="39">
        <f t="shared" si="22"/>
        <v>2.5943115159280034E-4</v>
      </c>
      <c r="T61" s="39">
        <f t="shared" si="20"/>
        <v>1.5880352277359861E-4</v>
      </c>
      <c r="U61" s="39">
        <f t="shared" si="23"/>
        <v>2.4473344631619987E-2</v>
      </c>
      <c r="V61" s="12"/>
      <c r="W61" s="32">
        <f t="shared" si="17"/>
        <v>790750.69609384052</v>
      </c>
      <c r="X61" s="32">
        <f t="shared" si="2"/>
        <v>34262.682484267978</v>
      </c>
      <c r="Y61" s="32">
        <f t="shared" si="3"/>
        <v>825013.3785781085</v>
      </c>
      <c r="Z61" s="32">
        <f t="shared" si="4"/>
        <v>119343.62288572996</v>
      </c>
      <c r="AB61" s="32">
        <f t="shared" si="21"/>
        <v>9541.3082591617476</v>
      </c>
      <c r="AC61" s="32">
        <f t="shared" si="12"/>
        <v>-7130.6212443391441</v>
      </c>
      <c r="AD61" s="32">
        <f t="shared" si="18"/>
        <v>0</v>
      </c>
      <c r="AE61" s="59">
        <f t="shared" si="19"/>
        <v>0</v>
      </c>
      <c r="AF61" s="32">
        <f t="shared" si="24"/>
        <v>1075.7768201915023</v>
      </c>
      <c r="AG61" s="40">
        <f>IF(A61&gt;$D$6,"",SUM($AB$10:AE61)/($Y$10+Y61)*2/A61*12)</f>
        <v>5.5636807957700485E-2</v>
      </c>
      <c r="AH61" s="40">
        <f>IF(A61&gt;$D$6,"",SUM($AF$10:AF61)/($Y$10+Y61)*2/A61*12)</f>
        <v>-2.5241063909149337E-2</v>
      </c>
      <c r="AI61" s="32">
        <f t="shared" si="25"/>
        <v>20992.9773540854</v>
      </c>
      <c r="AQ61" s="32">
        <f>SUM(AB$10:AB61)</f>
        <v>665147.96799009421</v>
      </c>
      <c r="AR61" s="32">
        <f>SUM(AC$10:AC61)</f>
        <v>-497093.07176245336</v>
      </c>
      <c r="AS61" s="32">
        <f>SUM(AD$10:AD61)</f>
        <v>13860.000000000002</v>
      </c>
      <c r="AT61" s="32">
        <f>SUM(AE$10:AE61)</f>
        <v>81144.468122795981</v>
      </c>
      <c r="AU61" s="32">
        <f>SUM(AF$10:AF61)</f>
        <v>-119343.62288572996</v>
      </c>
      <c r="AW61" s="32">
        <f t="shared" si="13"/>
        <v>786603.66087669577</v>
      </c>
      <c r="AX61" s="32">
        <f t="shared" si="5"/>
        <v>3561.506673031743</v>
      </c>
      <c r="AY61" s="32">
        <f t="shared" si="5"/>
        <v>363.20361222992045</v>
      </c>
      <c r="AZ61" s="32">
        <f t="shared" si="5"/>
        <v>222.32493188303806</v>
      </c>
      <c r="BA61" s="32">
        <f t="shared" si="5"/>
        <v>34262.682484267978</v>
      </c>
      <c r="BB61" s="32">
        <f t="shared" si="29"/>
        <v>1340.7750741715645</v>
      </c>
      <c r="BC61" s="32"/>
    </row>
    <row r="62" spans="1:55" x14ac:dyDescent="0.25">
      <c r="A62" s="29">
        <v>52</v>
      </c>
      <c r="B62" s="32">
        <f t="shared" si="7"/>
        <v>793333.33333333186</v>
      </c>
      <c r="C62" s="32">
        <f t="shared" si="26"/>
        <v>11666.666666666666</v>
      </c>
      <c r="D62" s="32">
        <f t="shared" si="27"/>
        <v>10726.62499999998</v>
      </c>
      <c r="E62" s="32"/>
      <c r="F62" s="32">
        <f t="shared" si="8"/>
        <v>0</v>
      </c>
      <c r="G62" s="32"/>
      <c r="H62" s="32"/>
      <c r="I62" s="32"/>
      <c r="J62" s="32"/>
      <c r="K62" s="32"/>
      <c r="L62" s="32">
        <f t="shared" si="9"/>
        <v>22393.291666666646</v>
      </c>
      <c r="M62" s="32">
        <f t="shared" si="10"/>
        <v>22393.291666666646</v>
      </c>
      <c r="N62" s="80">
        <v>45778</v>
      </c>
      <c r="O62" s="39">
        <f t="shared" si="0"/>
        <v>0.56666666666666565</v>
      </c>
      <c r="P62" s="39">
        <f t="shared" si="28"/>
        <v>0.58111722938484245</v>
      </c>
      <c r="Q62" s="39">
        <f t="shared" si="11"/>
        <v>0.5536113154042257</v>
      </c>
      <c r="R62" s="39">
        <f t="shared" si="16"/>
        <v>2.4954745060342914E-3</v>
      </c>
      <c r="S62" s="39">
        <f t="shared" si="22"/>
        <v>2.5439333378798169E-4</v>
      </c>
      <c r="T62" s="39">
        <f t="shared" si="20"/>
        <v>1.5565869095568018E-4</v>
      </c>
      <c r="U62" s="39">
        <f t="shared" si="23"/>
        <v>2.4600387449838865E-2</v>
      </c>
      <c r="V62" s="12"/>
      <c r="W62" s="32">
        <f t="shared" si="17"/>
        <v>779123.57870900503</v>
      </c>
      <c r="X62" s="32">
        <f t="shared" si="2"/>
        <v>34440.54242977441</v>
      </c>
      <c r="Y62" s="32">
        <f t="shared" si="3"/>
        <v>813564.12113877945</v>
      </c>
      <c r="Z62" s="32">
        <f t="shared" si="4"/>
        <v>118265.64318947267</v>
      </c>
      <c r="AB62" s="32">
        <f t="shared" si="21"/>
        <v>9403.0494946009439</v>
      </c>
      <c r="AC62" s="32">
        <f t="shared" si="12"/>
        <v>-7027.2946504366037</v>
      </c>
      <c r="AD62" s="32">
        <f t="shared" si="18"/>
        <v>0</v>
      </c>
      <c r="AE62" s="59">
        <f t="shared" si="19"/>
        <v>0</v>
      </c>
      <c r="AF62" s="32">
        <f t="shared" si="24"/>
        <v>1077.9796962572873</v>
      </c>
      <c r="AG62" s="40">
        <f>IF(A62&gt;$D$6,"",SUM($AB$10:AE62)/($Y$10+Y62)*2/A62*12)</f>
        <v>5.5344462526041222E-2</v>
      </c>
      <c r="AH62" s="40">
        <f>IF(A62&gt;$D$6,"",SUM($AF$10:AF62)/($Y$10+Y62)*2/A62*12)</f>
        <v>-2.4658939169308884E-2</v>
      </c>
      <c r="AI62" s="32">
        <f t="shared" si="25"/>
        <v>20852.306933929998</v>
      </c>
      <c r="AQ62" s="32">
        <f>SUM(AB$10:AB62)</f>
        <v>674551.01748469518</v>
      </c>
      <c r="AR62" s="32">
        <f>SUM(AC$10:AC62)</f>
        <v>-504120.36641288997</v>
      </c>
      <c r="AS62" s="32">
        <f>SUM(AD$10:AD62)</f>
        <v>13860.000000000002</v>
      </c>
      <c r="AT62" s="32">
        <f>SUM(AE$10:AE62)</f>
        <v>81144.468122795981</v>
      </c>
      <c r="AU62" s="32">
        <f>SUM(AF$10:AF62)</f>
        <v>-118265.64318947267</v>
      </c>
      <c r="AW62" s="32">
        <f t="shared" si="13"/>
        <v>775055.84156591597</v>
      </c>
      <c r="AX62" s="32">
        <f t="shared" si="5"/>
        <v>3493.6643084480079</v>
      </c>
      <c r="AY62" s="32">
        <f t="shared" si="5"/>
        <v>356.15066730317437</v>
      </c>
      <c r="AZ62" s="32">
        <f t="shared" si="5"/>
        <v>217.92216733795226</v>
      </c>
      <c r="BA62" s="32">
        <f t="shared" si="5"/>
        <v>34440.54242977441</v>
      </c>
      <c r="BB62" s="32">
        <f t="shared" si="29"/>
        <v>1323.575505399036</v>
      </c>
      <c r="BC62" s="32"/>
    </row>
    <row r="63" spans="1:55" x14ac:dyDescent="0.25">
      <c r="A63" s="29">
        <v>53</v>
      </c>
      <c r="B63" s="32">
        <f t="shared" si="7"/>
        <v>781666.66666666523</v>
      </c>
      <c r="C63" s="32">
        <f t="shared" si="26"/>
        <v>11666.666666666666</v>
      </c>
      <c r="D63" s="32">
        <f t="shared" si="27"/>
        <v>10571.166666666646</v>
      </c>
      <c r="E63" s="32"/>
      <c r="F63" s="32">
        <f t="shared" si="8"/>
        <v>0</v>
      </c>
      <c r="G63" s="32"/>
      <c r="H63" s="32"/>
      <c r="I63" s="32"/>
      <c r="J63" s="32"/>
      <c r="K63" s="32"/>
      <c r="L63" s="32">
        <f t="shared" si="9"/>
        <v>22237.833333333314</v>
      </c>
      <c r="M63" s="32">
        <f t="shared" si="10"/>
        <v>22237.833333333314</v>
      </c>
      <c r="N63" s="80">
        <v>45809</v>
      </c>
      <c r="O63" s="39">
        <f t="shared" si="0"/>
        <v>0.55833333333333235</v>
      </c>
      <c r="P63" s="39">
        <f t="shared" si="28"/>
        <v>0.57294090392114594</v>
      </c>
      <c r="Q63" s="39">
        <f t="shared" si="11"/>
        <v>0.54536497868706701</v>
      </c>
      <c r="R63" s="39">
        <f t="shared" si="16"/>
        <v>2.4488273805992372E-3</v>
      </c>
      <c r="S63" s="39">
        <f t="shared" si="22"/>
        <v>2.4954745060342916E-4</v>
      </c>
      <c r="T63" s="39">
        <f t="shared" si="20"/>
        <v>1.52636000272789E-4</v>
      </c>
      <c r="U63" s="39">
        <f t="shared" si="23"/>
        <v>2.472491440260341E-2</v>
      </c>
      <c r="V63" s="12"/>
      <c r="W63" s="32">
        <f t="shared" si="17"/>
        <v>767502.38532595953</v>
      </c>
      <c r="X63" s="32">
        <f t="shared" si="2"/>
        <v>34614.880163644775</v>
      </c>
      <c r="Y63" s="32">
        <f t="shared" si="3"/>
        <v>802117.26548960432</v>
      </c>
      <c r="Z63" s="32">
        <f t="shared" si="4"/>
        <v>117185.54302469824</v>
      </c>
      <c r="AB63" s="32">
        <f t="shared" si="21"/>
        <v>9264.8522186745122</v>
      </c>
      <c r="AC63" s="32">
        <f t="shared" si="12"/>
        <v>-6924.0140095785137</v>
      </c>
      <c r="AD63" s="32">
        <f t="shared" si="18"/>
        <v>0</v>
      </c>
      <c r="AE63" s="59">
        <f t="shared" si="19"/>
        <v>0</v>
      </c>
      <c r="AF63" s="32">
        <f t="shared" si="24"/>
        <v>1080.100164774427</v>
      </c>
      <c r="AG63" s="40">
        <f>IF(A63&gt;$D$6,"",SUM($AB$10:AE63)/($Y$10+Y63)*2/A63*12)</f>
        <v>5.5063842064706034E-2</v>
      </c>
      <c r="AH63" s="40">
        <f>IF(A63&gt;$D$6,"",SUM($AF$10:AF63)/($Y$10+Y63)*2/A63*12)</f>
        <v>-2.4097332321925995E-2</v>
      </c>
      <c r="AI63" s="32">
        <f t="shared" si="25"/>
        <v>20711.707867849633</v>
      </c>
      <c r="AQ63" s="32">
        <f>SUM(AB$10:AB63)</f>
        <v>683815.86970336968</v>
      </c>
      <c r="AR63" s="32">
        <f>SUM(AC$10:AC63)</f>
        <v>-511044.38042246847</v>
      </c>
      <c r="AS63" s="32">
        <f>SUM(AD$10:AD63)</f>
        <v>13860.000000000002</v>
      </c>
      <c r="AT63" s="32">
        <f>SUM(AE$10:AE63)</f>
        <v>81144.468122795981</v>
      </c>
      <c r="AU63" s="32">
        <f>SUM(AF$10:AF63)</f>
        <v>-117185.54302469824</v>
      </c>
      <c r="AW63" s="32">
        <f t="shared" si="13"/>
        <v>763510.97016189387</v>
      </c>
      <c r="AX63" s="32">
        <f t="shared" si="5"/>
        <v>3428.3583328389323</v>
      </c>
      <c r="AY63" s="32">
        <f t="shared" si="5"/>
        <v>349.36643084480085</v>
      </c>
      <c r="AZ63" s="32">
        <f t="shared" si="5"/>
        <v>213.6904003819046</v>
      </c>
      <c r="BA63" s="32">
        <f t="shared" si="5"/>
        <v>34614.880163644775</v>
      </c>
      <c r="BB63" s="32">
        <f t="shared" si="29"/>
        <v>1306.3144479921339</v>
      </c>
      <c r="BC63" s="32"/>
    </row>
    <row r="64" spans="1:55" x14ac:dyDescent="0.25">
      <c r="A64" s="29">
        <v>54</v>
      </c>
      <c r="B64" s="32">
        <f t="shared" si="7"/>
        <v>769999.9999999986</v>
      </c>
      <c r="C64" s="32">
        <f t="shared" si="26"/>
        <v>11666.666666666666</v>
      </c>
      <c r="D64" s="32">
        <f t="shared" si="27"/>
        <v>10415.708333333314</v>
      </c>
      <c r="E64" s="32"/>
      <c r="F64" s="32">
        <f t="shared" si="8"/>
        <v>0</v>
      </c>
      <c r="G64" s="32"/>
      <c r="H64" s="32"/>
      <c r="I64" s="32"/>
      <c r="J64" s="32"/>
      <c r="K64" s="32"/>
      <c r="L64" s="32">
        <f t="shared" si="9"/>
        <v>22082.374999999978</v>
      </c>
      <c r="M64" s="32">
        <f t="shared" si="10"/>
        <v>22082.374999999978</v>
      </c>
      <c r="N64" s="80">
        <v>45839</v>
      </c>
      <c r="O64" s="39">
        <f t="shared" si="0"/>
        <v>0.54999999999999905</v>
      </c>
      <c r="P64" s="39">
        <f t="shared" si="28"/>
        <v>0.56476628795831163</v>
      </c>
      <c r="Q64" s="39">
        <f t="shared" si="11"/>
        <v>0.53712076132396647</v>
      </c>
      <c r="R64" s="39">
        <f t="shared" si="16"/>
        <v>2.403892223101532E-3</v>
      </c>
      <c r="S64" s="39">
        <f t="shared" si="22"/>
        <v>2.4488273805992376E-4</v>
      </c>
      <c r="T64" s="39">
        <f t="shared" si="20"/>
        <v>1.4972847036205748E-4</v>
      </c>
      <c r="U64" s="39">
        <f t="shared" si="23"/>
        <v>2.4847023202821641E-2</v>
      </c>
      <c r="V64" s="12"/>
      <c r="W64" s="32">
        <f t="shared" si="17"/>
        <v>755886.970657686</v>
      </c>
      <c r="X64" s="32">
        <f t="shared" si="2"/>
        <v>34785.832483950297</v>
      </c>
      <c r="Y64" s="32">
        <f t="shared" si="3"/>
        <v>790672.80314163631</v>
      </c>
      <c r="Z64" s="32">
        <f t="shared" si="4"/>
        <v>116103.40081943928</v>
      </c>
      <c r="AB64" s="32">
        <f t="shared" si="21"/>
        <v>9126.7152018448724</v>
      </c>
      <c r="AC64" s="32">
        <f t="shared" si="12"/>
        <v>-6820.7784028796887</v>
      </c>
      <c r="AD64" s="32">
        <f t="shared" si="18"/>
        <v>0</v>
      </c>
      <c r="AE64" s="59">
        <f t="shared" si="19"/>
        <v>0</v>
      </c>
      <c r="AF64" s="32">
        <f t="shared" si="24"/>
        <v>1082.1422052589623</v>
      </c>
      <c r="AG64" s="40">
        <f>IF(A64&gt;$D$6,"",SUM($AB$10:AE64)/($Y$10+Y64)*2/A64*12)</f>
        <v>5.4794306685718594E-2</v>
      </c>
      <c r="AH64" s="40">
        <f>IF(A64&gt;$D$6,"",SUM($AF$10:AF64)/($Y$10+Y64)*2/A64*12)</f>
        <v>-2.3555097503061527E-2</v>
      </c>
      <c r="AI64" s="32">
        <f t="shared" si="25"/>
        <v>20571.177549812888</v>
      </c>
      <c r="AQ64" s="32">
        <f>SUM(AB$10:AB64)</f>
        <v>692942.58490521461</v>
      </c>
      <c r="AR64" s="32">
        <f>SUM(AC$10:AC64)</f>
        <v>-517865.15882534813</v>
      </c>
      <c r="AS64" s="32">
        <f>SUM(AD$10:AD64)</f>
        <v>13860.000000000002</v>
      </c>
      <c r="AT64" s="32">
        <f>SUM(AE$10:AE64)</f>
        <v>81144.468122795981</v>
      </c>
      <c r="AU64" s="32">
        <f>SUM(AF$10:AF64)</f>
        <v>-116103.40081943928</v>
      </c>
      <c r="AW64" s="32">
        <f t="shared" si="13"/>
        <v>751969.06585355301</v>
      </c>
      <c r="AX64" s="32">
        <f t="shared" si="5"/>
        <v>3365.4491123421449</v>
      </c>
      <c r="AY64" s="32">
        <f t="shared" si="5"/>
        <v>342.83583328389324</v>
      </c>
      <c r="AZ64" s="32">
        <f t="shared" si="5"/>
        <v>209.61985850688046</v>
      </c>
      <c r="BA64" s="32">
        <f t="shared" si="5"/>
        <v>34785.832483950297</v>
      </c>
      <c r="BB64" s="32">
        <f t="shared" si="29"/>
        <v>1288.9931314884416</v>
      </c>
      <c r="BC64" s="32"/>
    </row>
    <row r="65" spans="1:55" x14ac:dyDescent="0.25">
      <c r="A65" s="29">
        <v>55</v>
      </c>
      <c r="B65" s="32">
        <f t="shared" si="7"/>
        <v>758333.33333333198</v>
      </c>
      <c r="C65" s="32">
        <f t="shared" si="26"/>
        <v>11666.666666666666</v>
      </c>
      <c r="D65" s="32">
        <f t="shared" si="27"/>
        <v>10260.24999999998</v>
      </c>
      <c r="E65" s="32"/>
      <c r="F65" s="32">
        <f t="shared" si="8"/>
        <v>0</v>
      </c>
      <c r="G65" s="32"/>
      <c r="H65" s="32"/>
      <c r="I65" s="32"/>
      <c r="J65" s="32"/>
      <c r="K65" s="32"/>
      <c r="L65" s="32">
        <f t="shared" si="9"/>
        <v>21926.916666666646</v>
      </c>
      <c r="M65" s="32">
        <f t="shared" si="10"/>
        <v>21926.916666666646</v>
      </c>
      <c r="N65" s="80">
        <v>45870</v>
      </c>
      <c r="O65" s="39">
        <f t="shared" si="0"/>
        <v>0.54166666666666574</v>
      </c>
      <c r="P65" s="39">
        <f t="shared" si="28"/>
        <v>0.5565933763959775</v>
      </c>
      <c r="Q65" s="39">
        <f t="shared" si="11"/>
        <v>0.52887867506728414</v>
      </c>
      <c r="R65" s="39">
        <f t="shared" si="16"/>
        <v>2.3605764844360048E-3</v>
      </c>
      <c r="S65" s="39">
        <f t="shared" si="22"/>
        <v>2.4038922231015323E-4</v>
      </c>
      <c r="T65" s="39">
        <f t="shared" si="20"/>
        <v>1.4692964283595424E-4</v>
      </c>
      <c r="U65" s="39">
        <f t="shared" si="23"/>
        <v>2.4966805979111287E-2</v>
      </c>
      <c r="V65" s="12"/>
      <c r="W65" s="32">
        <f t="shared" si="17"/>
        <v>744277.19858361268</v>
      </c>
      <c r="X65" s="32">
        <f t="shared" si="2"/>
        <v>34953.528370755805</v>
      </c>
      <c r="Y65" s="32">
        <f t="shared" si="3"/>
        <v>779230.72695436853</v>
      </c>
      <c r="Z65" s="32">
        <f t="shared" si="4"/>
        <v>115019.29128271875</v>
      </c>
      <c r="AB65" s="32">
        <f t="shared" si="21"/>
        <v>8988.637285943274</v>
      </c>
      <c r="AC65" s="32">
        <f t="shared" si="12"/>
        <v>-6717.586964791878</v>
      </c>
      <c r="AD65" s="32">
        <f t="shared" si="18"/>
        <v>0</v>
      </c>
      <c r="AE65" s="59">
        <f t="shared" si="19"/>
        <v>0</v>
      </c>
      <c r="AF65" s="32">
        <f t="shared" si="24"/>
        <v>1084.1095367205271</v>
      </c>
      <c r="AG65" s="40">
        <f>IF(A65&gt;$D$6,"",SUM($AB$10:AE65)/($Y$10+Y65)*2/A65*12)</f>
        <v>5.4535263190258698E-2</v>
      </c>
      <c r="AH65" s="40">
        <f>IF(A65&gt;$D$6,"",SUM($AF$10:AF65)/($Y$10+Y65)*2/A65*12)</f>
        <v>-2.3031171309813494E-2</v>
      </c>
      <c r="AI65" s="32">
        <f t="shared" si="25"/>
        <v>20430.713473211057</v>
      </c>
      <c r="AQ65" s="32">
        <f>SUM(AB$10:AB65)</f>
        <v>701931.22219115787</v>
      </c>
      <c r="AR65" s="32">
        <f>SUM(AC$10:AC65)</f>
        <v>-524582.74579014</v>
      </c>
      <c r="AS65" s="32">
        <f>SUM(AD$10:AD65)</f>
        <v>13860.000000000002</v>
      </c>
      <c r="AT65" s="32">
        <f>SUM(AE$10:AE65)</f>
        <v>81144.468122795981</v>
      </c>
      <c r="AU65" s="32">
        <f>SUM(AF$10:AF65)</f>
        <v>-115019.29128271875</v>
      </c>
      <c r="AW65" s="32">
        <f t="shared" si="13"/>
        <v>740430.14509419783</v>
      </c>
      <c r="AX65" s="32">
        <f t="shared" si="5"/>
        <v>3304.8070782104069</v>
      </c>
      <c r="AY65" s="32">
        <f t="shared" si="5"/>
        <v>336.54491123421451</v>
      </c>
      <c r="AZ65" s="32">
        <f t="shared" si="5"/>
        <v>205.70149997033593</v>
      </c>
      <c r="BA65" s="32">
        <f t="shared" si="5"/>
        <v>34953.528370755805</v>
      </c>
      <c r="BB65" s="32">
        <f t="shared" si="29"/>
        <v>1271.612714056706</v>
      </c>
      <c r="BC65" s="32"/>
    </row>
    <row r="66" spans="1:55" x14ac:dyDescent="0.25">
      <c r="A66" s="29">
        <v>56</v>
      </c>
      <c r="B66" s="32">
        <f t="shared" si="7"/>
        <v>746666.66666666535</v>
      </c>
      <c r="C66" s="32">
        <f t="shared" si="26"/>
        <v>11666.666666666666</v>
      </c>
      <c r="D66" s="32">
        <f t="shared" si="27"/>
        <v>10104.791666666648</v>
      </c>
      <c r="E66" s="32"/>
      <c r="F66" s="32">
        <f t="shared" si="8"/>
        <v>0</v>
      </c>
      <c r="G66" s="32"/>
      <c r="H66" s="32"/>
      <c r="I66" s="32"/>
      <c r="J66" s="32"/>
      <c r="K66" s="32"/>
      <c r="L66" s="32">
        <f t="shared" si="9"/>
        <v>21771.458333333314</v>
      </c>
      <c r="M66" s="32">
        <f t="shared" si="10"/>
        <v>21771.458333333314</v>
      </c>
      <c r="N66" s="80">
        <v>45901</v>
      </c>
      <c r="O66" s="39">
        <f t="shared" si="0"/>
        <v>0.53333333333333244</v>
      </c>
      <c r="P66" s="39">
        <f t="shared" si="28"/>
        <v>0.54842216508027342</v>
      </c>
      <c r="Q66" s="39">
        <f t="shared" si="11"/>
        <v>0.52063873003652983</v>
      </c>
      <c r="R66" s="39">
        <f t="shared" si="16"/>
        <v>2.3187941685338825E-3</v>
      </c>
      <c r="S66" s="39">
        <f t="shared" si="22"/>
        <v>2.3605764844360048E-4</v>
      </c>
      <c r="T66" s="39">
        <f t="shared" si="20"/>
        <v>1.4423353338609193E-4</v>
      </c>
      <c r="U66" s="39">
        <f t="shared" si="23"/>
        <v>2.508434969338005E-2</v>
      </c>
      <c r="V66" s="12"/>
      <c r="W66" s="32">
        <f t="shared" si="17"/>
        <v>732672.9415416508</v>
      </c>
      <c r="X66" s="32">
        <f t="shared" si="2"/>
        <v>35118.089570732067</v>
      </c>
      <c r="Y66" s="32">
        <f t="shared" si="3"/>
        <v>767791.03111238289</v>
      </c>
      <c r="Z66" s="32">
        <f t="shared" si="4"/>
        <v>113933.28564524744</v>
      </c>
      <c r="AB66" s="32">
        <f t="shared" si="21"/>
        <v>8850.6173803247329</v>
      </c>
      <c r="AC66" s="32">
        <f t="shared" si="12"/>
        <v>-6614.4388802301801</v>
      </c>
      <c r="AD66" s="32">
        <f t="shared" si="18"/>
        <v>0</v>
      </c>
      <c r="AE66" s="59">
        <f t="shared" si="19"/>
        <v>0</v>
      </c>
      <c r="AF66" s="32">
        <f t="shared" si="24"/>
        <v>1086.0056374713167</v>
      </c>
      <c r="AG66" s="40">
        <f>IF(A66&gt;$D$6,"",SUM($AB$10:AE66)/($Y$10+Y66)*2/A66*12)</f>
        <v>5.428616090553031E-2</v>
      </c>
      <c r="AH66" s="40">
        <f>IF(A66&gt;$D$6,"",SUM($AF$10:AF66)/($Y$10+Y66)*2/A66*12)</f>
        <v>-2.2524565463196138E-2</v>
      </c>
      <c r="AI66" s="32">
        <f t="shared" si="25"/>
        <v>20290.313222310371</v>
      </c>
      <c r="AQ66" s="32">
        <f>SUM(AB$10:AB66)</f>
        <v>710781.83957148262</v>
      </c>
      <c r="AR66" s="32">
        <f>SUM(AC$10:AC66)</f>
        <v>-531197.18467037019</v>
      </c>
      <c r="AS66" s="32">
        <f>SUM(AD$10:AD66)</f>
        <v>13860.000000000002</v>
      </c>
      <c r="AT66" s="32">
        <f>SUM(AE$10:AE66)</f>
        <v>81144.468122795981</v>
      </c>
      <c r="AU66" s="32">
        <f>SUM(AF$10:AF66)</f>
        <v>-113933.28564524744</v>
      </c>
      <c r="AW66" s="32">
        <f t="shared" si="13"/>
        <v>728894.22205114178</v>
      </c>
      <c r="AX66" s="32">
        <f t="shared" si="5"/>
        <v>3246.3118359474356</v>
      </c>
      <c r="AY66" s="32">
        <f t="shared" si="5"/>
        <v>330.48070782104065</v>
      </c>
      <c r="AZ66" s="32">
        <f t="shared" si="5"/>
        <v>201.92694674052871</v>
      </c>
      <c r="BA66" s="32">
        <f t="shared" si="5"/>
        <v>35118.089570732067</v>
      </c>
      <c r="BB66" s="32">
        <f t="shared" si="29"/>
        <v>1254.1742863419149</v>
      </c>
      <c r="BC66" s="32"/>
    </row>
    <row r="67" spans="1:55" x14ac:dyDescent="0.25">
      <c r="A67" s="29">
        <v>57</v>
      </c>
      <c r="B67" s="32">
        <f t="shared" si="7"/>
        <v>734999.99999999872</v>
      </c>
      <c r="C67" s="32">
        <f t="shared" si="26"/>
        <v>11666.666666666666</v>
      </c>
      <c r="D67" s="32">
        <f t="shared" si="27"/>
        <v>9949.3333333333157</v>
      </c>
      <c r="E67" s="32"/>
      <c r="F67" s="32">
        <f t="shared" si="8"/>
        <v>0</v>
      </c>
      <c r="G67" s="32"/>
      <c r="H67" s="32"/>
      <c r="I67" s="32"/>
      <c r="J67" s="32"/>
      <c r="K67" s="32"/>
      <c r="L67" s="32">
        <f t="shared" si="9"/>
        <v>21615.999999999982</v>
      </c>
      <c r="M67" s="32">
        <f t="shared" si="10"/>
        <v>21615.999999999982</v>
      </c>
      <c r="N67" s="80">
        <v>45931</v>
      </c>
      <c r="O67" s="39">
        <f t="shared" si="0"/>
        <v>0.52499999999999913</v>
      </c>
      <c r="P67" s="39">
        <f t="shared" si="28"/>
        <v>0.54025265079036311</v>
      </c>
      <c r="Q67" s="39">
        <f t="shared" si="11"/>
        <v>0.5124009350019112</v>
      </c>
      <c r="R67" s="39">
        <f t="shared" si="16"/>
        <v>2.2784652624434614E-3</v>
      </c>
      <c r="S67" s="39">
        <f t="shared" si="22"/>
        <v>2.3187941685338828E-4</v>
      </c>
      <c r="T67" s="39">
        <f t="shared" si="20"/>
        <v>1.4163458906616029E-4</v>
      </c>
      <c r="U67" s="39">
        <f t="shared" si="23"/>
        <v>2.5199736520088924E-2</v>
      </c>
      <c r="V67" s="12"/>
      <c r="W67" s="32">
        <f t="shared" si="17"/>
        <v>721074.07997838396</v>
      </c>
      <c r="X67" s="32">
        <f t="shared" si="2"/>
        <v>35279.631128124493</v>
      </c>
      <c r="Y67" s="32">
        <f t="shared" si="3"/>
        <v>756353.7111065085</v>
      </c>
      <c r="Z67" s="32">
        <f t="shared" si="4"/>
        <v>112845.45188209553</v>
      </c>
      <c r="AB67" s="32">
        <f t="shared" si="21"/>
        <v>8712.6544583495797</v>
      </c>
      <c r="AC67" s="32">
        <f t="shared" si="12"/>
        <v>-6511.3333819435575</v>
      </c>
      <c r="AD67" s="32">
        <f t="shared" si="18"/>
        <v>0</v>
      </c>
      <c r="AE67" s="59">
        <f t="shared" si="19"/>
        <v>0</v>
      </c>
      <c r="AF67" s="32">
        <f t="shared" si="24"/>
        <v>1087.8337631519098</v>
      </c>
      <c r="AG67" s="40">
        <f>IF(A67&gt;$D$6,"",SUM($AB$10:AE67)/($Y$10+Y67)*2/A67*12)</f>
        <v>5.4046487959779163E-2</v>
      </c>
      <c r="AH67" s="40">
        <f>IF(A67&gt;$D$6,"",SUM($AF$10:AF67)/($Y$10+Y67)*2/A67*12)</f>
        <v>-2.203436024059828E-2</v>
      </c>
      <c r="AI67" s="32">
        <f t="shared" si="25"/>
        <v>20149.97446422396</v>
      </c>
      <c r="AQ67" s="32">
        <f>SUM(AB$10:AB67)</f>
        <v>719494.49402983219</v>
      </c>
      <c r="AR67" s="32">
        <f>SUM(AC$10:AC67)</f>
        <v>-537708.51805231371</v>
      </c>
      <c r="AS67" s="32">
        <f>SUM(AD$10:AD67)</f>
        <v>13860.000000000002</v>
      </c>
      <c r="AT67" s="32">
        <f>SUM(AE$10:AE67)</f>
        <v>81144.468122795981</v>
      </c>
      <c r="AU67" s="32">
        <f>SUM(AF$10:AF67)</f>
        <v>-112845.45188209553</v>
      </c>
      <c r="AW67" s="32">
        <f t="shared" si="13"/>
        <v>717361.3090026757</v>
      </c>
      <c r="AX67" s="32">
        <f t="shared" si="5"/>
        <v>3189.8513674208461</v>
      </c>
      <c r="AY67" s="32">
        <f t="shared" si="5"/>
        <v>324.63118359474362</v>
      </c>
      <c r="AZ67" s="32">
        <f t="shared" si="5"/>
        <v>198.2884246926244</v>
      </c>
      <c r="BA67" s="32">
        <f t="shared" si="5"/>
        <v>35279.631128124493</v>
      </c>
      <c r="BB67" s="32">
        <f t="shared" si="29"/>
        <v>1236.678874983736</v>
      </c>
      <c r="BC67" s="32"/>
    </row>
    <row r="68" spans="1:55" x14ac:dyDescent="0.25">
      <c r="A68" s="29">
        <v>58</v>
      </c>
      <c r="B68" s="32">
        <f t="shared" si="7"/>
        <v>723333.33333333209</v>
      </c>
      <c r="C68" s="32">
        <f t="shared" si="26"/>
        <v>11666.666666666666</v>
      </c>
      <c r="D68" s="32">
        <f t="shared" si="27"/>
        <v>9793.8749999999818</v>
      </c>
      <c r="E68" s="32"/>
      <c r="F68" s="32">
        <f t="shared" si="8"/>
        <v>0</v>
      </c>
      <c r="G68" s="32"/>
      <c r="H68" s="32"/>
      <c r="I68" s="32"/>
      <c r="J68" s="32"/>
      <c r="K68" s="32"/>
      <c r="L68" s="32">
        <f t="shared" si="9"/>
        <v>21460.54166666665</v>
      </c>
      <c r="M68" s="32">
        <f t="shared" si="10"/>
        <v>21460.54166666665</v>
      </c>
      <c r="N68" s="80">
        <v>45962</v>
      </c>
      <c r="O68" s="39">
        <f t="shared" si="0"/>
        <v>0.51666666666666583</v>
      </c>
      <c r="P68" s="39">
        <f t="shared" si="28"/>
        <v>0.53208483122809858</v>
      </c>
      <c r="Q68" s="39">
        <f t="shared" si="11"/>
        <v>0.50416529763552653</v>
      </c>
      <c r="R68" s="39">
        <f t="shared" si="16"/>
        <v>2.2395152248739221E-3</v>
      </c>
      <c r="S68" s="39">
        <f t="shared" si="22"/>
        <v>2.2784652624434614E-4</v>
      </c>
      <c r="T68" s="39">
        <f t="shared" si="20"/>
        <v>1.3912765011203296E-4</v>
      </c>
      <c r="U68" s="39">
        <f t="shared" si="23"/>
        <v>2.5313044191341852E-2</v>
      </c>
      <c r="V68" s="12"/>
      <c r="W68" s="32">
        <f t="shared" si="17"/>
        <v>709480.50185145938</v>
      </c>
      <c r="X68" s="32">
        <f t="shared" si="2"/>
        <v>35438.261867878595</v>
      </c>
      <c r="Y68" s="32">
        <f t="shared" si="3"/>
        <v>744918.76371933799</v>
      </c>
      <c r="Z68" s="32">
        <f t="shared" si="4"/>
        <v>111755.85491894819</v>
      </c>
      <c r="AB68" s="32">
        <f t="shared" si="21"/>
        <v>8574.7475541653002</v>
      </c>
      <c r="AC68" s="32">
        <f t="shared" si="12"/>
        <v>-6408.2697481097775</v>
      </c>
      <c r="AD68" s="32">
        <f t="shared" si="18"/>
        <v>0</v>
      </c>
      <c r="AE68" s="59">
        <f t="shared" si="19"/>
        <v>0</v>
      </c>
      <c r="AF68" s="32">
        <f t="shared" si="24"/>
        <v>1089.5969631473417</v>
      </c>
      <c r="AG68" s="40">
        <f>IF(A68&gt;$D$6,"",SUM($AB$10:AE68)/($Y$10+Y68)*2/A68*12)</f>
        <v>5.3815767942584566E-2</v>
      </c>
      <c r="AH68" s="40">
        <f>IF(A68&gt;$D$6,"",SUM($AF$10:AF68)/($Y$10+Y68)*2/A68*12)</f>
        <v>-2.1559698585152491E-2</v>
      </c>
      <c r="AI68" s="32">
        <f t="shared" si="25"/>
        <v>20009.694941335812</v>
      </c>
      <c r="AQ68" s="32">
        <f>SUM(AB$10:AB68)</f>
        <v>728069.2415839975</v>
      </c>
      <c r="AR68" s="32">
        <f>SUM(AC$10:AC68)</f>
        <v>-544116.78780042345</v>
      </c>
      <c r="AS68" s="32">
        <f>SUM(AD$10:AD68)</f>
        <v>13860.000000000002</v>
      </c>
      <c r="AT68" s="32">
        <f>SUM(AE$10:AE68)</f>
        <v>81144.468122795981</v>
      </c>
      <c r="AU68" s="32">
        <f>SUM(AF$10:AF68)</f>
        <v>-111755.85491894819</v>
      </c>
      <c r="AW68" s="32">
        <f t="shared" si="13"/>
        <v>705831.41668973712</v>
      </c>
      <c r="AX68" s="32">
        <f t="shared" si="5"/>
        <v>3135.3213148234909</v>
      </c>
      <c r="AY68" s="32">
        <f t="shared" si="5"/>
        <v>318.98513674208459</v>
      </c>
      <c r="AZ68" s="32">
        <f t="shared" si="5"/>
        <v>194.77871015684613</v>
      </c>
      <c r="BA68" s="32">
        <f t="shared" si="5"/>
        <v>35438.261867878595</v>
      </c>
      <c r="BB68" s="32">
        <f t="shared" si="29"/>
        <v>1219.1274458346816</v>
      </c>
      <c r="BC68" s="32"/>
    </row>
    <row r="69" spans="1:55" x14ac:dyDescent="0.25">
      <c r="A69" s="29">
        <v>59</v>
      </c>
      <c r="B69" s="32">
        <f t="shared" si="7"/>
        <v>711666.66666666546</v>
      </c>
      <c r="C69" s="32">
        <f t="shared" si="26"/>
        <v>11666.666666666666</v>
      </c>
      <c r="D69" s="32">
        <f t="shared" si="27"/>
        <v>9638.4166666666497</v>
      </c>
      <c r="E69" s="32"/>
      <c r="F69" s="32">
        <f t="shared" si="8"/>
        <v>0</v>
      </c>
      <c r="G69" s="32"/>
      <c r="H69" s="32"/>
      <c r="I69" s="32"/>
      <c r="J69" s="32"/>
      <c r="K69" s="32"/>
      <c r="L69" s="32">
        <f t="shared" si="9"/>
        <v>21305.083333333314</v>
      </c>
      <c r="M69" s="32">
        <f t="shared" si="10"/>
        <v>21305.083333333314</v>
      </c>
      <c r="N69" s="80">
        <v>45992</v>
      </c>
      <c r="O69" s="39">
        <f t="shared" si="0"/>
        <v>0.50833333333333253</v>
      </c>
      <c r="P69" s="39">
        <f t="shared" si="28"/>
        <v>0.52391870501070459</v>
      </c>
      <c r="Q69" s="39">
        <f t="shared" si="11"/>
        <v>0.49593182473471487</v>
      </c>
      <c r="R69" s="39">
        <f t="shared" si="16"/>
        <v>2.2018745263242562E-3</v>
      </c>
      <c r="S69" s="39">
        <f t="shared" si="22"/>
        <v>2.239515224873922E-4</v>
      </c>
      <c r="T69" s="39">
        <f t="shared" si="20"/>
        <v>1.3670791574660768E-4</v>
      </c>
      <c r="U69" s="39">
        <f t="shared" si="23"/>
        <v>2.5424346311431478E-2</v>
      </c>
      <c r="V69" s="12"/>
      <c r="W69" s="32">
        <f t="shared" si="17"/>
        <v>697892.10217898234</v>
      </c>
      <c r="X69" s="32">
        <f t="shared" si="2"/>
        <v>35594.084836004069</v>
      </c>
      <c r="Y69" s="32">
        <f t="shared" si="3"/>
        <v>733486.18701498641</v>
      </c>
      <c r="Z69" s="32">
        <f t="shared" si="4"/>
        <v>110664.5568234001</v>
      </c>
      <c r="AB69" s="32">
        <f t="shared" si="21"/>
        <v>8436.895759765197</v>
      </c>
      <c r="AC69" s="32">
        <f t="shared" si="12"/>
        <v>-6305.2473001372173</v>
      </c>
      <c r="AD69" s="32">
        <f t="shared" si="18"/>
        <v>0</v>
      </c>
      <c r="AE69" s="59">
        <f t="shared" si="19"/>
        <v>0</v>
      </c>
      <c r="AF69" s="32">
        <f t="shared" si="24"/>
        <v>1091.2980955480889</v>
      </c>
      <c r="AG69" s="40">
        <f>IF(A69&gt;$D$6,"",SUM($AB$10:AE69)/($Y$10+Y69)*2/A69*12)</f>
        <v>5.3593556904718974E-2</v>
      </c>
      <c r="AH69" s="40">
        <f>IF(A69&gt;$D$6,"",SUM($AF$10:AF69)/($Y$10+Y69)*2/A69*12)</f>
        <v>-2.109978081189114E-2</v>
      </c>
      <c r="AI69" s="32">
        <f t="shared" si="25"/>
        <v>19869.472464116778</v>
      </c>
      <c r="AQ69" s="32">
        <f>SUM(AB$10:AB69)</f>
        <v>736506.13734376268</v>
      </c>
      <c r="AR69" s="32">
        <f>SUM(AC$10:AC69)</f>
        <v>-550422.03510056064</v>
      </c>
      <c r="AS69" s="32">
        <f>SUM(AD$10:AD69)</f>
        <v>13860.000000000002</v>
      </c>
      <c r="AT69" s="32">
        <f>SUM(AE$10:AE69)</f>
        <v>81144.468122795981</v>
      </c>
      <c r="AU69" s="32">
        <f>SUM(AF$10:AF69)</f>
        <v>-110664.5568234001</v>
      </c>
      <c r="AW69" s="32">
        <f t="shared" si="13"/>
        <v>694304.55462860083</v>
      </c>
      <c r="AX69" s="32">
        <f t="shared" si="5"/>
        <v>3082.6243368539585</v>
      </c>
      <c r="AY69" s="32">
        <f t="shared" si="5"/>
        <v>313.53213148234909</v>
      </c>
      <c r="AZ69" s="32">
        <f t="shared" si="5"/>
        <v>191.39108204525076</v>
      </c>
      <c r="BA69" s="32">
        <f t="shared" si="5"/>
        <v>35594.084836004069</v>
      </c>
      <c r="BB69" s="32">
        <f t="shared" si="29"/>
        <v>1201.5209069014527</v>
      </c>
      <c r="BC69" s="32"/>
    </row>
    <row r="70" spans="1:55" x14ac:dyDescent="0.25">
      <c r="A70" s="66">
        <v>60</v>
      </c>
      <c r="B70" s="67">
        <f t="shared" si="7"/>
        <v>699999.99999999884</v>
      </c>
      <c r="C70" s="67">
        <f t="shared" si="26"/>
        <v>11666.666666666666</v>
      </c>
      <c r="D70" s="67">
        <f t="shared" si="27"/>
        <v>9482.9583333333157</v>
      </c>
      <c r="E70" s="68"/>
      <c r="F70" s="67">
        <f t="shared" si="8"/>
        <v>0</v>
      </c>
      <c r="G70" s="67">
        <f>IF(B70&gt;0,B70*$J$1,0)</f>
        <v>3499.9999999999941</v>
      </c>
      <c r="H70" s="67">
        <f>IF(B70&gt;0,H58,0)</f>
        <v>6000</v>
      </c>
      <c r="I70" s="67"/>
      <c r="J70" s="67"/>
      <c r="K70" s="67"/>
      <c r="L70" s="67">
        <f t="shared" si="9"/>
        <v>30649.624999999975</v>
      </c>
      <c r="M70" s="67">
        <f t="shared" si="10"/>
        <v>25074.624999999978</v>
      </c>
      <c r="N70" s="80">
        <v>46023</v>
      </c>
      <c r="O70" s="39">
        <f t="shared" si="0"/>
        <v>0.49999999999999917</v>
      </c>
      <c r="P70" s="39">
        <f t="shared" si="28"/>
        <v>0.51575427166643317</v>
      </c>
      <c r="Q70" s="39">
        <f t="shared" si="11"/>
        <v>0.48770052242145195</v>
      </c>
      <c r="R70" s="39">
        <f t="shared" si="16"/>
        <v>2.1654782348276154E-3</v>
      </c>
      <c r="S70" s="39">
        <f t="shared" si="22"/>
        <v>2.2018745263242562E-4</v>
      </c>
      <c r="T70" s="39">
        <f t="shared" si="20"/>
        <v>1.3437091349243532E-4</v>
      </c>
      <c r="U70" s="39">
        <f t="shared" si="23"/>
        <v>2.5533712644028764E-2</v>
      </c>
      <c r="V70" s="12"/>
      <c r="W70" s="32">
        <f t="shared" si="17"/>
        <v>686308.78263136616</v>
      </c>
      <c r="X70" s="32">
        <f t="shared" si="2"/>
        <v>35747.197701640267</v>
      </c>
      <c r="Y70" s="32">
        <f t="shared" si="3"/>
        <v>722055.98033300648</v>
      </c>
      <c r="Z70" s="32">
        <f t="shared" si="4"/>
        <v>109571.61698260436</v>
      </c>
      <c r="AB70" s="32">
        <f t="shared" si="21"/>
        <v>8299.0982223028877</v>
      </c>
      <c r="AC70" s="32">
        <f t="shared" si="12"/>
        <v>-6202.2654006578814</v>
      </c>
      <c r="AD70" s="32">
        <f t="shared" si="18"/>
        <v>0</v>
      </c>
      <c r="AE70" s="59">
        <f t="shared" si="19"/>
        <v>3434.2873230719019</v>
      </c>
      <c r="AF70" s="32">
        <f t="shared" si="24"/>
        <v>1092.9398407957342</v>
      </c>
      <c r="AG70" s="40">
        <f>IF(A70&gt;$D$6,"",SUM($AB$10:AE70)/($Y$10+Y70)*2/A70*12)</f>
        <v>5.4026791595900667E-2</v>
      </c>
      <c r="AH70" s="40">
        <f>IF(A70&gt;$D$6,"",SUM($AF$10:AF70)/($Y$10+Y70)*2/A70*12)</f>
        <v>-2.0653859841229954E-2</v>
      </c>
      <c r="AI70" s="32">
        <f t="shared" si="25"/>
        <v>23163.592227354726</v>
      </c>
      <c r="AQ70" s="32">
        <f>SUM(AB$10:AB70)</f>
        <v>744805.23556606553</v>
      </c>
      <c r="AR70" s="32">
        <f>SUM(AC$10:AC70)</f>
        <v>-556624.30050121853</v>
      </c>
      <c r="AS70" s="32">
        <f>SUM(AD$10:AD70)</f>
        <v>13860.000000000002</v>
      </c>
      <c r="AT70" s="32">
        <f>SUM(AE$10:AE70)</f>
        <v>84578.755445867879</v>
      </c>
      <c r="AU70" s="32">
        <f>SUM(AF$10:AF70)</f>
        <v>-109571.61698260436</v>
      </c>
      <c r="AW70" s="32">
        <f t="shared" si="13"/>
        <v>682780.73139003268</v>
      </c>
      <c r="AX70" s="32">
        <f t="shared" si="5"/>
        <v>3031.6695287586617</v>
      </c>
      <c r="AY70" s="32">
        <f t="shared" si="5"/>
        <v>308.26243368539588</v>
      </c>
      <c r="AZ70" s="32">
        <f t="shared" si="5"/>
        <v>188.11927888940943</v>
      </c>
      <c r="BA70" s="32">
        <f t="shared" si="5"/>
        <v>35747.197701640267</v>
      </c>
      <c r="BB70" s="32">
        <f t="shared" si="29"/>
        <v>1249.5727879585206</v>
      </c>
      <c r="BC70" s="32"/>
    </row>
    <row r="71" spans="1:55" x14ac:dyDescent="0.25">
      <c r="A71" s="29">
        <v>61</v>
      </c>
      <c r="B71" s="32">
        <f t="shared" si="7"/>
        <v>688333.33333333221</v>
      </c>
      <c r="C71" s="32">
        <f t="shared" si="26"/>
        <v>11666.666666666666</v>
      </c>
      <c r="D71" s="32">
        <f t="shared" si="27"/>
        <v>9327.4999999999836</v>
      </c>
      <c r="E71" s="32"/>
      <c r="F71" s="32">
        <f t="shared" si="8"/>
        <v>0</v>
      </c>
      <c r="G71" s="32"/>
      <c r="H71" s="32"/>
      <c r="I71" s="32"/>
      <c r="J71" s="32"/>
      <c r="K71" s="32"/>
      <c r="L71" s="32">
        <f t="shared" si="9"/>
        <v>20994.16666666665</v>
      </c>
      <c r="M71" s="32">
        <f t="shared" si="10"/>
        <v>20994.16666666665</v>
      </c>
      <c r="N71" s="80">
        <v>46054</v>
      </c>
      <c r="O71" s="39">
        <f t="shared" si="0"/>
        <v>0.49166666666666586</v>
      </c>
      <c r="P71" s="39">
        <f t="shared" si="28"/>
        <v>0.5075915316331574</v>
      </c>
      <c r="Q71" s="39">
        <f t="shared" si="11"/>
        <v>0.47947139632115804</v>
      </c>
      <c r="R71" s="39">
        <f t="shared" si="16"/>
        <v>2.1302656421144247E-3</v>
      </c>
      <c r="S71" s="39">
        <f t="shared" si="22"/>
        <v>2.1654782348276154E-4</v>
      </c>
      <c r="T71" s="39">
        <f t="shared" si="20"/>
        <v>1.3211247157945537E-4</v>
      </c>
      <c r="U71" s="39">
        <f t="shared" si="23"/>
        <v>2.5641209374822713E-2</v>
      </c>
      <c r="V71" s="12"/>
      <c r="W71" s="32">
        <f t="shared" si="17"/>
        <v>674730.45116166852</v>
      </c>
      <c r="X71" s="32">
        <f t="shared" si="2"/>
        <v>35897.6931247518</v>
      </c>
      <c r="Y71" s="32">
        <f t="shared" si="3"/>
        <v>710628.14428642031</v>
      </c>
      <c r="Z71" s="32">
        <f t="shared" si="4"/>
        <v>108477.09226846693</v>
      </c>
      <c r="AB71" s="32">
        <f t="shared" si="21"/>
        <v>8161.3541416441085</v>
      </c>
      <c r="AC71" s="32">
        <f t="shared" si="12"/>
        <v>-6099.3234516977545</v>
      </c>
      <c r="AD71" s="32">
        <f t="shared" si="18"/>
        <v>0</v>
      </c>
      <c r="AE71" s="59">
        <f t="shared" si="19"/>
        <v>0</v>
      </c>
      <c r="AF71" s="32">
        <f t="shared" si="24"/>
        <v>1094.5247141374275</v>
      </c>
      <c r="AG71" s="40">
        <f>IF(A71&gt;$D$6,"",SUM($AB$10:AE71)/($Y$10+Y71)*2/A71*12)</f>
        <v>5.3813218540940795E-2</v>
      </c>
      <c r="AH71" s="40">
        <f>IF(A71&gt;$D$6,"",SUM($AF$10:AF71)/($Y$10+Y71)*2/A71*12)</f>
        <v>-2.0221236899412794E-2</v>
      </c>
      <c r="AI71" s="32">
        <f t="shared" si="25"/>
        <v>19589.19018823027</v>
      </c>
      <c r="AQ71" s="32">
        <f>SUM(AB$10:AB71)</f>
        <v>752966.58970770962</v>
      </c>
      <c r="AR71" s="32">
        <f>SUM(AC$10:AC71)</f>
        <v>-562723.62395291624</v>
      </c>
      <c r="AS71" s="32">
        <f>SUM(AD$10:AD71)</f>
        <v>13860.000000000002</v>
      </c>
      <c r="AT71" s="32">
        <f>SUM(AE$10:AE71)</f>
        <v>84578.755445867879</v>
      </c>
      <c r="AU71" s="32">
        <f>SUM(AF$10:AF71)</f>
        <v>-108477.09226846693</v>
      </c>
      <c r="AW71" s="32">
        <f t="shared" si="13"/>
        <v>671259.95484962128</v>
      </c>
      <c r="AX71" s="32">
        <f t="shared" si="5"/>
        <v>2982.3718989601944</v>
      </c>
      <c r="AY71" s="32">
        <f t="shared" si="5"/>
        <v>303.16695287586617</v>
      </c>
      <c r="AZ71" s="32">
        <f t="shared" si="5"/>
        <v>184.95746021123753</v>
      </c>
      <c r="BA71" s="32">
        <f t="shared" si="5"/>
        <v>35897.6931247518</v>
      </c>
      <c r="BB71" s="32">
        <f t="shared" si="29"/>
        <v>1166.1458583558751</v>
      </c>
      <c r="BC71" s="32"/>
    </row>
    <row r="72" spans="1:55" x14ac:dyDescent="0.25">
      <c r="A72" s="29">
        <v>62</v>
      </c>
      <c r="B72" s="32">
        <f t="shared" si="7"/>
        <v>676666.66666666558</v>
      </c>
      <c r="C72" s="32">
        <f t="shared" si="26"/>
        <v>11666.666666666666</v>
      </c>
      <c r="D72" s="32">
        <f t="shared" si="27"/>
        <v>9172.0416666666515</v>
      </c>
      <c r="E72" s="32"/>
      <c r="F72" s="32">
        <f t="shared" si="8"/>
        <v>0</v>
      </c>
      <c r="G72" s="32"/>
      <c r="H72" s="32"/>
      <c r="I72" s="32"/>
      <c r="J72" s="32"/>
      <c r="K72" s="32"/>
      <c r="L72" s="32">
        <f t="shared" si="9"/>
        <v>20838.708333333318</v>
      </c>
      <c r="M72" s="32">
        <f t="shared" si="10"/>
        <v>20838.708333333318</v>
      </c>
      <c r="N72" s="80">
        <v>46082</v>
      </c>
      <c r="O72" s="39">
        <f t="shared" si="0"/>
        <v>0.48333333333333256</v>
      </c>
      <c r="P72" s="39">
        <f t="shared" si="28"/>
        <v>0.49943048625989017</v>
      </c>
      <c r="Q72" s="39">
        <f t="shared" si="11"/>
        <v>0.47124445172382901</v>
      </c>
      <c r="R72" s="39">
        <f t="shared" si="16"/>
        <v>2.0961799256737222E-3</v>
      </c>
      <c r="S72" s="39">
        <f t="shared" si="22"/>
        <v>2.1302656421144246E-4</v>
      </c>
      <c r="T72" s="39">
        <f t="shared" si="20"/>
        <v>1.2992869408965692E-4</v>
      </c>
      <c r="U72" s="39">
        <f t="shared" si="23"/>
        <v>2.5746899352086277E-2</v>
      </c>
      <c r="V72" s="12"/>
      <c r="W72" s="32">
        <f t="shared" si="17"/>
        <v>663157.02167092543</v>
      </c>
      <c r="X72" s="32">
        <f t="shared" si="2"/>
        <v>36045.659092920789</v>
      </c>
      <c r="Y72" s="32">
        <f t="shared" si="3"/>
        <v>699202.68076384626</v>
      </c>
      <c r="Z72" s="32">
        <f t="shared" si="4"/>
        <v>107381.03719146996</v>
      </c>
      <c r="AB72" s="32">
        <f t="shared" si="21"/>
        <v>8023.6627681392301</v>
      </c>
      <c r="AC72" s="32">
        <f t="shared" si="12"/>
        <v>-5996.4208930121204</v>
      </c>
      <c r="AD72" s="32">
        <f t="shared" si="18"/>
        <v>0</v>
      </c>
      <c r="AE72" s="59">
        <f t="shared" si="19"/>
        <v>0</v>
      </c>
      <c r="AF72" s="32">
        <f t="shared" si="24"/>
        <v>1096.0550769969705</v>
      </c>
      <c r="AG72" s="40">
        <f>IF(A72&gt;$D$6,"",SUM($AB$10:AE72)/($Y$10+Y72)*2/A72*12)</f>
        <v>5.360725901647638E-2</v>
      </c>
      <c r="AH72" s="40">
        <f>IF(A72&gt;$D$6,"",SUM($AF$10:AF72)/($Y$10+Y72)*2/A72*12)</f>
        <v>-1.9801257633326935E-2</v>
      </c>
      <c r="AI72" s="32">
        <f t="shared" si="25"/>
        <v>19449.12629071328</v>
      </c>
      <c r="AQ72" s="32">
        <f>SUM(AB$10:AB72)</f>
        <v>760990.25247584889</v>
      </c>
      <c r="AR72" s="32">
        <f>SUM(AC$10:AC72)</f>
        <v>-568720.04484592832</v>
      </c>
      <c r="AS72" s="32">
        <f>SUM(AD$10:AD72)</f>
        <v>13860.000000000002</v>
      </c>
      <c r="AT72" s="32">
        <f>SUM(AE$10:AE72)</f>
        <v>84578.755445867879</v>
      </c>
      <c r="AU72" s="32">
        <f>SUM(AF$10:AF72)</f>
        <v>-107381.03719146996</v>
      </c>
      <c r="AW72" s="32">
        <f t="shared" si="13"/>
        <v>659742.23241336062</v>
      </c>
      <c r="AX72" s="32">
        <f t="shared" si="5"/>
        <v>2934.651895943211</v>
      </c>
      <c r="AY72" s="32">
        <f t="shared" si="5"/>
        <v>298.23718989601946</v>
      </c>
      <c r="AZ72" s="32">
        <f t="shared" si="5"/>
        <v>181.9001717255197</v>
      </c>
      <c r="BA72" s="32">
        <f t="shared" si="5"/>
        <v>36045.659092920789</v>
      </c>
      <c r="BB72" s="32">
        <f t="shared" si="29"/>
        <v>1148.3788985274214</v>
      </c>
      <c r="BC72" s="32"/>
    </row>
    <row r="73" spans="1:55" x14ac:dyDescent="0.25">
      <c r="A73" s="29">
        <v>63</v>
      </c>
      <c r="B73" s="32">
        <f t="shared" si="7"/>
        <v>664999.99999999895</v>
      </c>
      <c r="C73" s="32">
        <f t="shared" si="26"/>
        <v>11666.666666666666</v>
      </c>
      <c r="D73" s="32">
        <f t="shared" si="27"/>
        <v>9016.5833333333176</v>
      </c>
      <c r="E73" s="32"/>
      <c r="F73" s="32">
        <f t="shared" si="8"/>
        <v>0</v>
      </c>
      <c r="G73" s="32"/>
      <c r="H73" s="32"/>
      <c r="I73" s="32"/>
      <c r="J73" s="32"/>
      <c r="K73" s="32"/>
      <c r="L73" s="32">
        <f t="shared" si="9"/>
        <v>20683.249999999985</v>
      </c>
      <c r="M73" s="32">
        <f t="shared" si="10"/>
        <v>20683.249999999985</v>
      </c>
      <c r="N73" s="80">
        <v>46113</v>
      </c>
      <c r="O73" s="39">
        <f t="shared" si="0"/>
        <v>0.47499999999999926</v>
      </c>
      <c r="P73" s="39">
        <f t="shared" si="28"/>
        <v>0.4912711378112446</v>
      </c>
      <c r="Q73" s="39">
        <f t="shared" si="11"/>
        <v>0.46301969373004503</v>
      </c>
      <c r="R73" s="39">
        <f t="shared" si="16"/>
        <v>2.0631678427473609E-3</v>
      </c>
      <c r="S73" s="39">
        <f t="shared" si="22"/>
        <v>2.0961799256737226E-4</v>
      </c>
      <c r="T73" s="39">
        <f t="shared" si="20"/>
        <v>1.2781593852686547E-4</v>
      </c>
      <c r="U73" s="39">
        <f t="shared" si="23"/>
        <v>2.5850842307358003E-2</v>
      </c>
      <c r="V73" s="12"/>
      <c r="W73" s="32">
        <f t="shared" si="17"/>
        <v>651588.41370544117</v>
      </c>
      <c r="X73" s="32">
        <f t="shared" si="2"/>
        <v>36191.179230301204</v>
      </c>
      <c r="Y73" s="32">
        <f t="shared" si="3"/>
        <v>687779.59293574234</v>
      </c>
      <c r="Z73" s="32">
        <f t="shared" si="4"/>
        <v>106283.50404410444</v>
      </c>
      <c r="AB73" s="32">
        <f t="shared" si="21"/>
        <v>7886.0234006019118</v>
      </c>
      <c r="AC73" s="32">
        <f t="shared" si="12"/>
        <v>-5893.5572005749127</v>
      </c>
      <c r="AD73" s="32">
        <f t="shared" si="18"/>
        <v>0</v>
      </c>
      <c r="AE73" s="59">
        <f t="shared" si="19"/>
        <v>0</v>
      </c>
      <c r="AF73" s="32">
        <f t="shared" si="24"/>
        <v>1097.5331473655242</v>
      </c>
      <c r="AG73" s="40">
        <f>IF(A73&gt;$D$6,"",SUM($AB$10:AE73)/($Y$10+Y73)*2/A73*12)</f>
        <v>5.340856226781731E-2</v>
      </c>
      <c r="AH73" s="40">
        <f>IF(A73&gt;$D$6,"",SUM($AF$10:AF73)/($Y$10+Y73)*2/A73*12)</f>
        <v>-1.9393308593762926E-2</v>
      </c>
      <c r="AI73" s="32">
        <f t="shared" si="25"/>
        <v>19309.111228705831</v>
      </c>
      <c r="AQ73" s="32">
        <f>SUM(AB$10:AB73)</f>
        <v>768876.27587645082</v>
      </c>
      <c r="AR73" s="32">
        <f>SUM(AC$10:AC73)</f>
        <v>-574613.60204650322</v>
      </c>
      <c r="AS73" s="32">
        <f>SUM(AD$10:AD73)</f>
        <v>13860.000000000002</v>
      </c>
      <c r="AT73" s="32">
        <f>SUM(AE$10:AE73)</f>
        <v>84578.755445867879</v>
      </c>
      <c r="AU73" s="32">
        <f>SUM(AF$10:AF73)</f>
        <v>-106283.50404410444</v>
      </c>
      <c r="AW73" s="32">
        <f t="shared" si="13"/>
        <v>648227.57122206304</v>
      </c>
      <c r="AX73" s="32">
        <f t="shared" si="5"/>
        <v>2888.4349798463054</v>
      </c>
      <c r="AY73" s="32">
        <f t="shared" si="5"/>
        <v>293.46518959432115</v>
      </c>
      <c r="AZ73" s="32">
        <f t="shared" si="5"/>
        <v>178.94231393761166</v>
      </c>
      <c r="BA73" s="32">
        <f t="shared" ref="BA73:BA136" si="30">U73*$D$3</f>
        <v>36191.179230301204</v>
      </c>
      <c r="BB73" s="32">
        <f t="shared" si="29"/>
        <v>1130.5599327314058</v>
      </c>
      <c r="BC73" s="32"/>
    </row>
    <row r="74" spans="1:55" x14ac:dyDescent="0.25">
      <c r="A74" s="29">
        <v>64</v>
      </c>
      <c r="B74" s="32">
        <f t="shared" si="7"/>
        <v>653333.33333333232</v>
      </c>
      <c r="C74" s="32">
        <f t="shared" si="26"/>
        <v>11666.666666666666</v>
      </c>
      <c r="D74" s="32">
        <f t="shared" si="27"/>
        <v>8861.1249999999854</v>
      </c>
      <c r="E74" s="32"/>
      <c r="F74" s="32">
        <f t="shared" si="8"/>
        <v>0</v>
      </c>
      <c r="G74" s="32"/>
      <c r="H74" s="32"/>
      <c r="I74" s="32"/>
      <c r="J74" s="32"/>
      <c r="K74" s="32"/>
      <c r="L74" s="32">
        <f t="shared" ref="L74:L137" si="31">SUM(C74:I74)</f>
        <v>20527.79166666665</v>
      </c>
      <c r="M74" s="32">
        <f t="shared" ref="M74:M137" si="32">SUM(C74:F74)+G74*$J$2+H74*$J$4+J74</f>
        <v>20527.79166666665</v>
      </c>
      <c r="N74" s="80">
        <v>46143</v>
      </c>
      <c r="O74" s="39">
        <f t="shared" ref="O74:O137" si="33">B74/$D$3</f>
        <v>0.46666666666666595</v>
      </c>
      <c r="P74" s="39">
        <f t="shared" si="28"/>
        <v>0.48311348947487187</v>
      </c>
      <c r="Q74" s="39">
        <f t="shared" si="11"/>
        <v>0.45479712738408234</v>
      </c>
      <c r="R74" s="39">
        <f t="shared" si="16"/>
        <v>2.0311794527948495E-3</v>
      </c>
      <c r="S74" s="39">
        <f t="shared" si="22"/>
        <v>2.0631678427473609E-4</v>
      </c>
      <c r="T74" s="39">
        <f t="shared" si="20"/>
        <v>1.2577079554042334E-4</v>
      </c>
      <c r="U74" s="39">
        <f t="shared" si="23"/>
        <v>2.5953095058179495E-2</v>
      </c>
      <c r="V74" s="12"/>
      <c r="W74" s="32">
        <f t="shared" si="17"/>
        <v>640024.55218336929</v>
      </c>
      <c r="X74" s="32">
        <f t="shared" ref="X74:X137" si="34">U74*$D$3</f>
        <v>36334.333081451296</v>
      </c>
      <c r="Y74" s="32">
        <f t="shared" ref="Y74:Y137" si="35">X74+W74</f>
        <v>676358.88526482054</v>
      </c>
      <c r="Z74" s="32">
        <f t="shared" ref="Z74:Z137" si="36">(Q74*$X$2+R74*$X$3+S74*$X$4+T74*$X$5+U74*$X$6)*$D$3</f>
        <v>105184.54303480765</v>
      </c>
      <c r="AB74" s="32">
        <f t="shared" si="21"/>
        <v>7748.4353844810767</v>
      </c>
      <c r="AC74" s="32">
        <f t="shared" si="12"/>
        <v>-5790.7318852125609</v>
      </c>
      <c r="AD74" s="32">
        <f t="shared" si="18"/>
        <v>0</v>
      </c>
      <c r="AE74" s="59">
        <f t="shared" si="19"/>
        <v>0</v>
      </c>
      <c r="AF74" s="32">
        <f t="shared" si="24"/>
        <v>1098.9610092967923</v>
      </c>
      <c r="AG74" s="40">
        <f>IF(A74&gt;$D$6,"",SUM($AB$10:AE74)/($Y$10+Y74)*2/A74*12)</f>
        <v>5.3216799646157317E-2</v>
      </c>
      <c r="AH74" s="40">
        <f>IF(A74&gt;$D$6,"",SUM($AF$10:AF74)/($Y$10+Y74)*2/A74*12)</f>
        <v>-1.8996814046923358E-2</v>
      </c>
      <c r="AI74" s="32">
        <f t="shared" si="25"/>
        <v>19169.143055402885</v>
      </c>
      <c r="AQ74" s="32">
        <f>SUM(AB$10:AB74)</f>
        <v>776624.71126093192</v>
      </c>
      <c r="AR74" s="32">
        <f>SUM(AC$10:AC74)</f>
        <v>-580404.33393171581</v>
      </c>
      <c r="AS74" s="32">
        <f>SUM(AD$10:AD74)</f>
        <v>13860.000000000002</v>
      </c>
      <c r="AT74" s="32">
        <f>SUM(AE$10:AE74)</f>
        <v>84578.755445867879</v>
      </c>
      <c r="AU74" s="32">
        <f>SUM(AF$10:AF74)</f>
        <v>-105184.54303480765</v>
      </c>
      <c r="AW74" s="32">
        <f t="shared" si="13"/>
        <v>636715.97833771526</v>
      </c>
      <c r="AX74" s="32">
        <f t="shared" si="13"/>
        <v>2843.6512339127894</v>
      </c>
      <c r="AY74" s="32">
        <f t="shared" si="13"/>
        <v>288.84349798463052</v>
      </c>
      <c r="AZ74" s="32">
        <f t="shared" si="13"/>
        <v>176.07911375659268</v>
      </c>
      <c r="BA74" s="32">
        <f t="shared" si="30"/>
        <v>36334.333081451296</v>
      </c>
      <c r="BB74" s="32">
        <f t="shared" si="29"/>
        <v>1112.6896155189088</v>
      </c>
      <c r="BC74" s="32"/>
    </row>
    <row r="75" spans="1:55" x14ac:dyDescent="0.25">
      <c r="A75" s="29">
        <v>65</v>
      </c>
      <c r="B75" s="32">
        <f t="shared" ref="B75:B138" si="37">B74-C75</f>
        <v>641666.6666666657</v>
      </c>
      <c r="C75" s="32">
        <f t="shared" si="26"/>
        <v>11666.666666666666</v>
      </c>
      <c r="D75" s="32">
        <f t="shared" si="27"/>
        <v>8705.6666666666515</v>
      </c>
      <c r="E75" s="32"/>
      <c r="F75" s="32">
        <f t="shared" ref="F75:F138" si="38">IF(B75&gt;0,$D$3*$G$4,0)</f>
        <v>0</v>
      </c>
      <c r="G75" s="32"/>
      <c r="H75" s="32"/>
      <c r="I75" s="32"/>
      <c r="J75" s="32"/>
      <c r="K75" s="32"/>
      <c r="L75" s="32">
        <f t="shared" si="31"/>
        <v>20372.333333333318</v>
      </c>
      <c r="M75" s="32">
        <f t="shared" si="32"/>
        <v>20372.333333333318</v>
      </c>
      <c r="N75" s="80">
        <v>46174</v>
      </c>
      <c r="O75" s="39">
        <f t="shared" si="33"/>
        <v>0.45833333333333265</v>
      </c>
      <c r="P75" s="39">
        <f t="shared" si="28"/>
        <v>0.47495754537193591</v>
      </c>
      <c r="Q75" s="39">
        <f t="shared" ref="Q75:Q138" si="39">IFERROR((Q74+R74*(1-$T$3)+S74*(1-$T$4)+T74*(1-$T$5))*(O75/O74)-R75,0)</f>
        <v>0.44657675779609479</v>
      </c>
      <c r="R75" s="39">
        <f t="shared" si="16"/>
        <v>2.000167865384908E-3</v>
      </c>
      <c r="S75" s="39">
        <f t="shared" si="22"/>
        <v>2.0311794527948495E-4</v>
      </c>
      <c r="T75" s="39">
        <f t="shared" si="20"/>
        <v>1.2379007056484165E-4</v>
      </c>
      <c r="U75" s="39">
        <f t="shared" si="23"/>
        <v>2.6053711694611834E-2</v>
      </c>
      <c r="V75" s="12"/>
      <c r="W75" s="32">
        <f t="shared" si="17"/>
        <v>628465.36714825372</v>
      </c>
      <c r="X75" s="32">
        <f t="shared" si="34"/>
        <v>36475.196372456565</v>
      </c>
      <c r="Y75" s="32">
        <f t="shared" si="35"/>
        <v>664940.56352071033</v>
      </c>
      <c r="Z75" s="32">
        <f t="shared" si="36"/>
        <v>104084.20241322104</v>
      </c>
      <c r="AB75" s="32">
        <f t="shared" si="21"/>
        <v>7610.8981102149219</v>
      </c>
      <c r="AC75" s="32">
        <f t="shared" ref="AC75:AC138" si="40">-(Q74*(1-$X$2)+R74*(1-$X$3)+S74*(1-$X$4)+T74*(1-$X$5)+U74*(1-$X$6))*$D$3*$AD$2/12</f>
        <v>-5687.9444913738798</v>
      </c>
      <c r="AD75" s="32">
        <f t="shared" si="18"/>
        <v>0</v>
      </c>
      <c r="AE75" s="59">
        <f t="shared" si="19"/>
        <v>0</v>
      </c>
      <c r="AF75" s="32">
        <f t="shared" si="24"/>
        <v>1100.3406215866125</v>
      </c>
      <c r="AG75" s="40">
        <f>IF(A75&gt;$D$6,"",SUM($AB$10:AE75)/($Y$10+Y75)*2/A75*12)</f>
        <v>5.3031662912653654E-2</v>
      </c>
      <c r="AH75" s="40">
        <f>IF(A75&gt;$D$6,"",SUM($AF$10:AF75)/($Y$10+Y75)*2/A75*12)</f>
        <v>-1.8611233078922099E-2</v>
      </c>
      <c r="AI75" s="32">
        <f t="shared" si="25"/>
        <v>19029.219854325125</v>
      </c>
      <c r="AQ75" s="32">
        <f>SUM(AB$10:AB75)</f>
        <v>784235.60937114689</v>
      </c>
      <c r="AR75" s="32">
        <f>SUM(AC$10:AC75)</f>
        <v>-586092.27842308965</v>
      </c>
      <c r="AS75" s="32">
        <f>SUM(AD$10:AD75)</f>
        <v>13860.000000000002</v>
      </c>
      <c r="AT75" s="32">
        <f>SUM(AE$10:AE75)</f>
        <v>84578.755445867879</v>
      </c>
      <c r="AU75" s="32">
        <f>SUM(AF$10:AF75)</f>
        <v>-104084.20241322104</v>
      </c>
      <c r="AW75" s="32">
        <f t="shared" ref="AW75:BA138" si="41">Q75*$D$3</f>
        <v>625207.46091453265</v>
      </c>
      <c r="AX75" s="32">
        <f t="shared" si="41"/>
        <v>2800.2350115388713</v>
      </c>
      <c r="AY75" s="32">
        <f t="shared" si="41"/>
        <v>284.36512339127893</v>
      </c>
      <c r="AZ75" s="32">
        <f t="shared" si="41"/>
        <v>173.30609879077832</v>
      </c>
      <c r="BA75" s="32">
        <f t="shared" si="30"/>
        <v>36475.196372456565</v>
      </c>
      <c r="BB75" s="32">
        <f t="shared" si="29"/>
        <v>1094.7685564517296</v>
      </c>
      <c r="BC75" s="32"/>
    </row>
    <row r="76" spans="1:55" x14ac:dyDescent="0.25">
      <c r="A76" s="29">
        <v>66</v>
      </c>
      <c r="B76" s="32">
        <f t="shared" si="37"/>
        <v>629999.99999999907</v>
      </c>
      <c r="C76" s="32">
        <f t="shared" si="26"/>
        <v>11666.666666666666</v>
      </c>
      <c r="D76" s="32">
        <f t="shared" si="27"/>
        <v>8550.2083333333194</v>
      </c>
      <c r="E76" s="32"/>
      <c r="F76" s="32">
        <f t="shared" si="38"/>
        <v>0</v>
      </c>
      <c r="G76" s="32"/>
      <c r="H76" s="32"/>
      <c r="I76" s="32"/>
      <c r="J76" s="32"/>
      <c r="K76" s="32"/>
      <c r="L76" s="32">
        <f t="shared" si="31"/>
        <v>20216.874999999985</v>
      </c>
      <c r="M76" s="32">
        <f t="shared" si="32"/>
        <v>20216.874999999985</v>
      </c>
      <c r="N76" s="80">
        <v>46204</v>
      </c>
      <c r="O76" s="39">
        <f t="shared" si="33"/>
        <v>0.44999999999999934</v>
      </c>
      <c r="P76" s="39">
        <f t="shared" si="28"/>
        <v>0.46680331057071461</v>
      </c>
      <c r="Q76" s="39">
        <f t="shared" si="39"/>
        <v>0.43835859025510576</v>
      </c>
      <c r="R76" s="39">
        <f t="shared" ref="R76:R139" si="42">IF(A76&gt;=$D$6,0,S77/$T$3)</f>
        <v>1.9700890108390015E-3</v>
      </c>
      <c r="S76" s="39">
        <f t="shared" si="22"/>
        <v>2.000167865384908E-4</v>
      </c>
      <c r="T76" s="39">
        <f t="shared" si="20"/>
        <v>1.2187076716769097E-4</v>
      </c>
      <c r="U76" s="39">
        <f t="shared" si="23"/>
        <v>2.6152743751063707E-2</v>
      </c>
      <c r="V76" s="12"/>
      <c r="W76" s="32">
        <f t="shared" ref="W76:W139" si="43">SUM(Q76:T76)*$D$3</f>
        <v>616910.79354751133</v>
      </c>
      <c r="X76" s="32">
        <f t="shared" si="34"/>
        <v>36613.84125148919</v>
      </c>
      <c r="Y76" s="32">
        <f t="shared" si="35"/>
        <v>653524.63479900057</v>
      </c>
      <c r="Z76" s="32">
        <f t="shared" si="36"/>
        <v>102982.52858751445</v>
      </c>
      <c r="AB76" s="32">
        <f t="shared" si="21"/>
        <v>7473.4110117572927</v>
      </c>
      <c r="AC76" s="32">
        <f t="shared" si="40"/>
        <v>-5585.1945960287458</v>
      </c>
      <c r="AD76" s="32">
        <f t="shared" ref="AD76:AD139" si="44">IFERROR((E76+F76)*(Q76*(1-$X$2)+R76*(1-$X$3)+S76*(1-$X$4)+T76*(1-$X$5)+U76*(1-$X$6))/O76,0)</f>
        <v>0</v>
      </c>
      <c r="AE76" s="59">
        <f t="shared" ref="AE76:AE139" si="45">IFERROR((G76*$J$2+H76*$J$4+J76)*(Q76*(1-$X$2)+R76*(1-$X$3)+S76*(1-$X$4)+T76*(1-$X$5)+U76*(1-$X$6))/O76,0)</f>
        <v>0</v>
      </c>
      <c r="AF76" s="32">
        <f t="shared" si="24"/>
        <v>1101.6738257065881</v>
      </c>
      <c r="AG76" s="40">
        <f>IF(A76&gt;$D$6,"",SUM($AB$10:AE76)/($Y$10+Y76)*2/A76*12)</f>
        <v>5.2852862696614371E-2</v>
      </c>
      <c r="AH76" s="40">
        <f>IF(A76&gt;$D$6,"",SUM($AF$10:AF76)/($Y$10+Y76)*2/A76*12)</f>
        <v>-1.823605696228088E-2</v>
      </c>
      <c r="AI76" s="32">
        <f t="shared" si="25"/>
        <v>18889.339733467052</v>
      </c>
      <c r="AQ76" s="32">
        <f>SUM(AB$10:AB76)</f>
        <v>791709.02038290421</v>
      </c>
      <c r="AR76" s="32">
        <f>SUM(AC$10:AC76)</f>
        <v>-591677.47301911842</v>
      </c>
      <c r="AS76" s="32">
        <f>SUM(AD$10:AD76)</f>
        <v>13860.000000000002</v>
      </c>
      <c r="AT76" s="32">
        <f>SUM(AE$10:AE76)</f>
        <v>84578.755445867879</v>
      </c>
      <c r="AU76" s="32">
        <f>SUM(AF$10:AF76)</f>
        <v>-102982.52858751445</v>
      </c>
      <c r="AW76" s="32">
        <f t="shared" si="41"/>
        <v>613702.02635714808</v>
      </c>
      <c r="AX76" s="32">
        <f t="shared" si="41"/>
        <v>2758.1246151746022</v>
      </c>
      <c r="AY76" s="32">
        <f t="shared" si="41"/>
        <v>280.02350115388714</v>
      </c>
      <c r="AZ76" s="32">
        <f t="shared" si="41"/>
        <v>170.61907403476735</v>
      </c>
      <c r="BA76" s="32">
        <f t="shared" si="30"/>
        <v>36613.84125148919</v>
      </c>
      <c r="BB76" s="32">
        <f t="shared" si="29"/>
        <v>1076.7973215760267</v>
      </c>
      <c r="BC76" s="32"/>
    </row>
    <row r="77" spans="1:55" x14ac:dyDescent="0.25">
      <c r="A77" s="29">
        <v>67</v>
      </c>
      <c r="B77" s="32">
        <f t="shared" si="37"/>
        <v>618333.33333333244</v>
      </c>
      <c r="C77" s="32">
        <f t="shared" si="26"/>
        <v>11666.666666666666</v>
      </c>
      <c r="D77" s="32">
        <f t="shared" si="27"/>
        <v>8394.7499999999873</v>
      </c>
      <c r="E77" s="32"/>
      <c r="F77" s="32">
        <f t="shared" si="38"/>
        <v>0</v>
      </c>
      <c r="G77" s="32"/>
      <c r="H77" s="32"/>
      <c r="I77" s="32"/>
      <c r="J77" s="32"/>
      <c r="K77" s="32"/>
      <c r="L77" s="32">
        <f t="shared" si="31"/>
        <v>20061.416666666653</v>
      </c>
      <c r="M77" s="32">
        <f t="shared" si="32"/>
        <v>20061.416666666653</v>
      </c>
      <c r="N77" s="80">
        <v>46235</v>
      </c>
      <c r="O77" s="39">
        <f t="shared" si="33"/>
        <v>0.44166666666666604</v>
      </c>
      <c r="P77" s="39">
        <f t="shared" si="28"/>
        <v>0.45865079110343848</v>
      </c>
      <c r="Q77" s="39">
        <f t="shared" si="39"/>
        <v>0.43014263033437428</v>
      </c>
      <c r="R77" s="39">
        <f t="shared" si="42"/>
        <v>1.940901431259397E-3</v>
      </c>
      <c r="S77" s="39">
        <f t="shared" si="22"/>
        <v>1.9700890108390019E-4</v>
      </c>
      <c r="T77" s="39">
        <f t="shared" ref="T77:T140" si="46">IF(A77&gt;=$D$6,0,(U78-U77)/$T$5)</f>
        <v>1.2001007192309447E-4</v>
      </c>
      <c r="U77" s="39">
        <f t="shared" si="23"/>
        <v>2.625024036479786E-2</v>
      </c>
      <c r="V77" s="12"/>
      <c r="W77" s="32">
        <f t="shared" si="43"/>
        <v>605360.77103409695</v>
      </c>
      <c r="X77" s="32">
        <f t="shared" si="34"/>
        <v>36750.336510717003</v>
      </c>
      <c r="Y77" s="32">
        <f t="shared" si="35"/>
        <v>642111.107544814</v>
      </c>
      <c r="Z77" s="32">
        <f t="shared" si="36"/>
        <v>101879.56623445766</v>
      </c>
      <c r="AB77" s="32">
        <f t="shared" ref="AB77:AB140" si="47">IFERROR(D77/O76*(Q76*(1-$X$2)+R76*(1-$X$3)+S76*(1-$X$4)+T76*(1-$X$5)+U76*(1-$X$6)),0)</f>
        <v>7335.9735652680511</v>
      </c>
      <c r="AC77" s="32">
        <f t="shared" si="40"/>
        <v>-5482.4818076893816</v>
      </c>
      <c r="AD77" s="32">
        <f t="shared" si="44"/>
        <v>0</v>
      </c>
      <c r="AE77" s="59">
        <f t="shared" si="45"/>
        <v>0</v>
      </c>
      <c r="AF77" s="32">
        <f t="shared" si="24"/>
        <v>1102.9623530567915</v>
      </c>
      <c r="AG77" s="40">
        <f>IF(A77&gt;$D$6,"",SUM($AB$10:AE77)/($Y$10+Y77)*2/A77*12)</f>
        <v>5.2680127091683612E-2</v>
      </c>
      <c r="AH77" s="40">
        <f>IF(A77&gt;$D$6,"",SUM($AF$10:AF77)/($Y$10+Y77)*2/A77*12)</f>
        <v>-1.7870806757122718E-2</v>
      </c>
      <c r="AI77" s="32">
        <f t="shared" si="25"/>
        <v>18749.500819454621</v>
      </c>
      <c r="AQ77" s="32">
        <f>SUM(AB$10:AB77)</f>
        <v>799044.99394817231</v>
      </c>
      <c r="AR77" s="32">
        <f>SUM(AC$10:AC77)</f>
        <v>-597159.95482680784</v>
      </c>
      <c r="AS77" s="32">
        <f>SUM(AD$10:AD77)</f>
        <v>13860.000000000002</v>
      </c>
      <c r="AT77" s="32">
        <f>SUM(AE$10:AE77)</f>
        <v>84578.755445867879</v>
      </c>
      <c r="AU77" s="32">
        <f>SUM(AF$10:AF77)</f>
        <v>-101879.56623445766</v>
      </c>
      <c r="AW77" s="32">
        <f t="shared" si="41"/>
        <v>602199.68246812397</v>
      </c>
      <c r="AX77" s="32">
        <f t="shared" si="41"/>
        <v>2717.2620037631559</v>
      </c>
      <c r="AY77" s="32">
        <f t="shared" si="41"/>
        <v>275.81246151746024</v>
      </c>
      <c r="AZ77" s="32">
        <f t="shared" si="41"/>
        <v>168.01410069233225</v>
      </c>
      <c r="BA77" s="32">
        <f t="shared" si="30"/>
        <v>36750.336510717003</v>
      </c>
      <c r="BB77" s="32">
        <f t="shared" si="29"/>
        <v>1058.7764347319362</v>
      </c>
      <c r="BC77" s="32"/>
    </row>
    <row r="78" spans="1:55" x14ac:dyDescent="0.25">
      <c r="A78" s="29">
        <v>68</v>
      </c>
      <c r="B78" s="32">
        <f t="shared" si="37"/>
        <v>606666.66666666581</v>
      </c>
      <c r="C78" s="32">
        <f t="shared" si="26"/>
        <v>11666.666666666666</v>
      </c>
      <c r="D78" s="32">
        <f t="shared" si="27"/>
        <v>8239.2916666666551</v>
      </c>
      <c r="E78" s="32"/>
      <c r="F78" s="32">
        <f t="shared" si="38"/>
        <v>0</v>
      </c>
      <c r="G78" s="32"/>
      <c r="H78" s="32"/>
      <c r="I78" s="32"/>
      <c r="J78" s="32"/>
      <c r="K78" s="32"/>
      <c r="L78" s="32">
        <f t="shared" si="31"/>
        <v>19905.958333333321</v>
      </c>
      <c r="M78" s="32">
        <f t="shared" si="32"/>
        <v>19905.958333333321</v>
      </c>
      <c r="N78" s="80">
        <v>46266</v>
      </c>
      <c r="O78" s="39">
        <f t="shared" si="33"/>
        <v>0.43333333333333274</v>
      </c>
      <c r="P78" s="39">
        <f t="shared" si="28"/>
        <v>0.45049999398650786</v>
      </c>
      <c r="Q78" s="39">
        <f t="shared" si="39"/>
        <v>0.42192888399052447</v>
      </c>
      <c r="R78" s="39">
        <f t="shared" si="42"/>
        <v>1.9125660898707622E-3</v>
      </c>
      <c r="S78" s="39">
        <f t="shared" ref="S78:S141" si="48">IF(A78&gt;=$D$6,0,T79/$T$4)</f>
        <v>1.9409014312593971E-4</v>
      </c>
      <c r="T78" s="39">
        <f t="shared" si="46"/>
        <v>1.182053406503401E-4</v>
      </c>
      <c r="U78" s="39">
        <f t="shared" ref="U78:U141" si="49">IF($A78&gt;D$6,Q$4,IF($A78&lt;3,0,Q$4*LN($A78-2)/LN(D$6-2)))</f>
        <v>2.6346248422336335E-2</v>
      </c>
      <c r="V78" s="12"/>
      <c r="W78" s="32">
        <f t="shared" si="43"/>
        <v>593815.24378984014</v>
      </c>
      <c r="X78" s="32">
        <f t="shared" si="34"/>
        <v>36884.747791270871</v>
      </c>
      <c r="Y78" s="32">
        <f t="shared" si="35"/>
        <v>630699.99158111098</v>
      </c>
      <c r="Z78" s="32">
        <f t="shared" si="36"/>
        <v>100775.35840287017</v>
      </c>
      <c r="AB78" s="32">
        <f t="shared" si="47"/>
        <v>7198.5852879604981</v>
      </c>
      <c r="AC78" s="32">
        <f t="shared" si="40"/>
        <v>-5379.8057655489656</v>
      </c>
      <c r="AD78" s="32">
        <f t="shared" si="44"/>
        <v>0</v>
      </c>
      <c r="AE78" s="59">
        <f t="shared" si="45"/>
        <v>0</v>
      </c>
      <c r="AF78" s="32">
        <f t="shared" ref="AF78:AF141" si="50">-(Z78-Z77)</f>
        <v>1104.2078315874824</v>
      </c>
      <c r="AG78" s="40">
        <f>IF(A78&gt;$D$6,"",SUM($AB$10:AE78)/($Y$10+Y78)*2/A78*12)</f>
        <v>5.2513200375808117E-2</v>
      </c>
      <c r="AH78" s="40">
        <f>IF(A78&gt;$D$6,"",SUM($AF$10:AF78)/($Y$10+Y78)*2/A78*12)</f>
        <v>-1.7515031122968081E-2</v>
      </c>
      <c r="AI78" s="32">
        <f t="shared" ref="AI78:AI141" si="51">Y77-Y78+AB78+AD78+AE78</f>
        <v>18609.701251663519</v>
      </c>
      <c r="AQ78" s="32">
        <f>SUM(AB$10:AB78)</f>
        <v>806243.57923613279</v>
      </c>
      <c r="AR78" s="32">
        <f>SUM(AC$10:AC78)</f>
        <v>-602539.76059235679</v>
      </c>
      <c r="AS78" s="32">
        <f>SUM(AD$10:AD78)</f>
        <v>13860.000000000002</v>
      </c>
      <c r="AT78" s="32">
        <f>SUM(AE$10:AE78)</f>
        <v>84578.755445867879</v>
      </c>
      <c r="AU78" s="32">
        <f>SUM(AF$10:AF78)</f>
        <v>-100775.35840287017</v>
      </c>
      <c r="AW78" s="32">
        <f t="shared" si="41"/>
        <v>590700.4375867343</v>
      </c>
      <c r="AX78" s="32">
        <f t="shared" si="41"/>
        <v>2677.5925258190669</v>
      </c>
      <c r="AY78" s="32">
        <f t="shared" si="41"/>
        <v>271.7262003763156</v>
      </c>
      <c r="AZ78" s="32">
        <f t="shared" si="41"/>
        <v>165.48747691047615</v>
      </c>
      <c r="BA78" s="32">
        <f t="shared" si="30"/>
        <v>36884.747791270871</v>
      </c>
      <c r="BB78" s="32">
        <f t="shared" si="29"/>
        <v>1040.706378706157</v>
      </c>
      <c r="BC78" s="32"/>
    </row>
    <row r="79" spans="1:55" x14ac:dyDescent="0.25">
      <c r="A79" s="29">
        <v>69</v>
      </c>
      <c r="B79" s="32">
        <f t="shared" si="37"/>
        <v>594999.99999999919</v>
      </c>
      <c r="C79" s="32">
        <f t="shared" si="26"/>
        <v>11666.666666666666</v>
      </c>
      <c r="D79" s="32">
        <f t="shared" si="27"/>
        <v>8083.8333333333212</v>
      </c>
      <c r="E79" s="32"/>
      <c r="F79" s="32">
        <f t="shared" si="38"/>
        <v>0</v>
      </c>
      <c r="G79" s="32"/>
      <c r="H79" s="32"/>
      <c r="I79" s="32"/>
      <c r="J79" s="32"/>
      <c r="K79" s="32"/>
      <c r="L79" s="32">
        <f t="shared" si="31"/>
        <v>19750.499999999985</v>
      </c>
      <c r="M79" s="32">
        <f t="shared" si="32"/>
        <v>19750.499999999985</v>
      </c>
      <c r="N79" s="80">
        <v>46296</v>
      </c>
      <c r="O79" s="39">
        <f t="shared" si="33"/>
        <v>0.42499999999999943</v>
      </c>
      <c r="P79" s="39">
        <f t="shared" si="28"/>
        <v>0.44235092724426189</v>
      </c>
      <c r="Q79" s="39">
        <f t="shared" si="39"/>
        <v>0.41371735765772566</v>
      </c>
      <c r="R79" s="39">
        <f t="shared" si="42"/>
        <v>1.885046196816997E-3</v>
      </c>
      <c r="S79" s="39">
        <f t="shared" si="48"/>
        <v>1.9125660898707623E-4</v>
      </c>
      <c r="T79" s="39">
        <f t="shared" si="46"/>
        <v>1.1645408587556381E-4</v>
      </c>
      <c r="U79" s="39">
        <f t="shared" si="49"/>
        <v>2.6440812694856607E-2</v>
      </c>
      <c r="V79" s="12"/>
      <c r="W79" s="32">
        <f t="shared" si="43"/>
        <v>582274.16036916745</v>
      </c>
      <c r="X79" s="32">
        <f t="shared" si="34"/>
        <v>37017.137772799251</v>
      </c>
      <c r="Y79" s="32">
        <f t="shared" si="35"/>
        <v>619291.29814196669</v>
      </c>
      <c r="Z79" s="32">
        <f t="shared" si="36"/>
        <v>99669.946611023144</v>
      </c>
      <c r="AB79" s="32">
        <f t="shared" si="47"/>
        <v>7061.2457371000582</v>
      </c>
      <c r="AC79" s="32">
        <f t="shared" si="40"/>
        <v>-5277.1661387333152</v>
      </c>
      <c r="AD79" s="32">
        <f t="shared" si="44"/>
        <v>0</v>
      </c>
      <c r="AE79" s="59">
        <f t="shared" si="45"/>
        <v>0</v>
      </c>
      <c r="AF79" s="32">
        <f t="shared" si="50"/>
        <v>1105.4117918470292</v>
      </c>
      <c r="AG79" s="40">
        <f>IF(A79&gt;$D$6,"",SUM($AB$10:AE79)/($Y$10+Y79)*2/A79*12)</f>
        <v>5.2351841842413753E-2</v>
      </c>
      <c r="AH79" s="40">
        <f>IF(A79&gt;$D$6,"",SUM($AF$10:AF79)/($Y$10+Y79)*2/A79*12)</f>
        <v>-1.7168304319825918E-2</v>
      </c>
      <c r="AI79" s="32">
        <f t="shared" si="51"/>
        <v>18469.939176244348</v>
      </c>
      <c r="AQ79" s="32">
        <f>SUM(AB$10:AB79)</f>
        <v>813304.82497323281</v>
      </c>
      <c r="AR79" s="32">
        <f>SUM(AC$10:AC79)</f>
        <v>-607816.92673109006</v>
      </c>
      <c r="AS79" s="32">
        <f>SUM(AD$10:AD79)</f>
        <v>13860.000000000002</v>
      </c>
      <c r="AT79" s="32">
        <f>SUM(AE$10:AE79)</f>
        <v>84578.755445867879</v>
      </c>
      <c r="AU79" s="32">
        <f>SUM(AF$10:AF79)</f>
        <v>-99669.946611023144</v>
      </c>
      <c r="AW79" s="32">
        <f t="shared" si="41"/>
        <v>579204.3007208159</v>
      </c>
      <c r="AX79" s="32">
        <f t="shared" si="41"/>
        <v>2639.0646755437956</v>
      </c>
      <c r="AY79" s="32">
        <f t="shared" si="41"/>
        <v>267.75925258190671</v>
      </c>
      <c r="AZ79" s="32">
        <f t="shared" si="41"/>
        <v>163.03572022578933</v>
      </c>
      <c r="BA79" s="32">
        <f t="shared" si="30"/>
        <v>37017.137772799251</v>
      </c>
      <c r="BB79" s="32">
        <f t="shared" si="29"/>
        <v>1022.587596233263</v>
      </c>
      <c r="BC79" s="32"/>
    </row>
    <row r="80" spans="1:55" x14ac:dyDescent="0.25">
      <c r="A80" s="29">
        <v>70</v>
      </c>
      <c r="B80" s="32">
        <f t="shared" si="37"/>
        <v>583333.33333333256</v>
      </c>
      <c r="C80" s="32">
        <f t="shared" si="26"/>
        <v>11666.666666666666</v>
      </c>
      <c r="D80" s="32">
        <f t="shared" si="27"/>
        <v>7928.3749999999882</v>
      </c>
      <c r="E80" s="32"/>
      <c r="F80" s="32">
        <f t="shared" si="38"/>
        <v>0</v>
      </c>
      <c r="G80" s="32"/>
      <c r="H80" s="32"/>
      <c r="I80" s="32"/>
      <c r="J80" s="32"/>
      <c r="K80" s="32"/>
      <c r="L80" s="32">
        <f t="shared" si="31"/>
        <v>19595.041666666653</v>
      </c>
      <c r="M80" s="32">
        <f t="shared" si="32"/>
        <v>19595.041666666653</v>
      </c>
      <c r="N80" s="80">
        <v>46327</v>
      </c>
      <c r="O80" s="39">
        <f t="shared" si="33"/>
        <v>0.41666666666666613</v>
      </c>
      <c r="P80" s="39">
        <f t="shared" si="28"/>
        <v>0.43420359993650443</v>
      </c>
      <c r="Q80" s="39">
        <f t="shared" si="39"/>
        <v>0.40550805833808279</v>
      </c>
      <c r="R80" s="39">
        <f t="shared" si="42"/>
        <v>1.858307049790667E-3</v>
      </c>
      <c r="S80" s="39">
        <f t="shared" si="48"/>
        <v>1.8850461968169971E-4</v>
      </c>
      <c r="T80" s="39">
        <f t="shared" si="46"/>
        <v>1.1475396539224574E-4</v>
      </c>
      <c r="U80" s="39">
        <f t="shared" si="49"/>
        <v>2.6533975963557058E-2</v>
      </c>
      <c r="V80" s="12"/>
      <c r="W80" s="32">
        <f t="shared" si="43"/>
        <v>570737.47356212628</v>
      </c>
      <c r="X80" s="32">
        <f t="shared" si="34"/>
        <v>37147.566348979883</v>
      </c>
      <c r="Y80" s="32">
        <f t="shared" si="35"/>
        <v>607885.03991110611</v>
      </c>
      <c r="Z80" s="32">
        <f t="shared" si="36"/>
        <v>98563.370938531443</v>
      </c>
      <c r="AB80" s="32">
        <f t="shared" si="47"/>
        <v>6923.9545091498221</v>
      </c>
      <c r="AC80" s="32">
        <f t="shared" si="40"/>
        <v>-5174.5626256623136</v>
      </c>
      <c r="AD80" s="32">
        <f t="shared" si="44"/>
        <v>0</v>
      </c>
      <c r="AE80" s="59">
        <f t="shared" si="45"/>
        <v>0</v>
      </c>
      <c r="AF80" s="32">
        <f t="shared" si="50"/>
        <v>1106.575672491701</v>
      </c>
      <c r="AG80" s="40">
        <f>IF(A80&gt;$D$6,"",SUM($AB$10:AE80)/($Y$10+Y80)*2/A80*12)</f>
        <v>5.2195824731655696E-2</v>
      </c>
      <c r="AH80" s="40">
        <f>IF(A80&gt;$D$6,"",SUM($AF$10:AF80)/($Y$10+Y80)*2/A80*12)</f>
        <v>-1.6830224379703402E-2</v>
      </c>
      <c r="AI80" s="32">
        <f t="shared" si="51"/>
        <v>18330.2127400104</v>
      </c>
      <c r="AQ80" s="32">
        <f>SUM(AB$10:AB80)</f>
        <v>820228.77948238258</v>
      </c>
      <c r="AR80" s="32">
        <f>SUM(AC$10:AC80)</f>
        <v>-612991.48935675237</v>
      </c>
      <c r="AS80" s="32">
        <f>SUM(AD$10:AD80)</f>
        <v>13860.000000000002</v>
      </c>
      <c r="AT80" s="32">
        <f>SUM(AE$10:AE80)</f>
        <v>84578.755445867879</v>
      </c>
      <c r="AU80" s="32">
        <f>SUM(AF$10:AF80)</f>
        <v>-98563.370938531443</v>
      </c>
      <c r="AW80" s="32">
        <f t="shared" si="41"/>
        <v>567711.28167331591</v>
      </c>
      <c r="AX80" s="32">
        <f t="shared" si="41"/>
        <v>2601.6298697069337</v>
      </c>
      <c r="AY80" s="32">
        <f t="shared" si="41"/>
        <v>263.90646755437962</v>
      </c>
      <c r="AZ80" s="32">
        <f t="shared" si="41"/>
        <v>160.65555154914404</v>
      </c>
      <c r="BA80" s="32">
        <f t="shared" si="30"/>
        <v>37147.566348979883</v>
      </c>
      <c r="BB80" s="32">
        <f t="shared" si="29"/>
        <v>1004.4204908501661</v>
      </c>
      <c r="BC80" s="32"/>
    </row>
    <row r="81" spans="1:55" x14ac:dyDescent="0.25">
      <c r="A81" s="29">
        <v>71</v>
      </c>
      <c r="B81" s="32">
        <f t="shared" si="37"/>
        <v>571666.66666666593</v>
      </c>
      <c r="C81" s="32">
        <f t="shared" si="26"/>
        <v>11666.666666666666</v>
      </c>
      <c r="D81" s="32">
        <f t="shared" si="27"/>
        <v>7772.9166666666561</v>
      </c>
      <c r="E81" s="32"/>
      <c r="F81" s="32">
        <f t="shared" si="38"/>
        <v>0</v>
      </c>
      <c r="G81" s="32"/>
      <c r="H81" s="32"/>
      <c r="I81" s="32"/>
      <c r="J81" s="32"/>
      <c r="K81" s="32"/>
      <c r="L81" s="32">
        <f t="shared" si="31"/>
        <v>19439.583333333321</v>
      </c>
      <c r="M81" s="32">
        <f t="shared" si="32"/>
        <v>19439.583333333321</v>
      </c>
      <c r="N81" s="80">
        <v>46357</v>
      </c>
      <c r="O81" s="39">
        <f t="shared" si="33"/>
        <v>0.40833333333333283</v>
      </c>
      <c r="P81" s="39">
        <f t="shared" si="28"/>
        <v>0.42605802219002759</v>
      </c>
      <c r="Q81" s="39">
        <f t="shared" si="39"/>
        <v>0.39730099368933364</v>
      </c>
      <c r="R81" s="39">
        <f t="shared" si="42"/>
        <v>1.8323158880349914E-3</v>
      </c>
      <c r="S81" s="39">
        <f t="shared" si="48"/>
        <v>1.8583070497906672E-4</v>
      </c>
      <c r="T81" s="39">
        <f t="shared" si="46"/>
        <v>1.1310277180901981E-4</v>
      </c>
      <c r="U81" s="39">
        <f t="shared" si="49"/>
        <v>2.6625779135870855E-2</v>
      </c>
      <c r="V81" s="12"/>
      <c r="W81" s="32">
        <f t="shared" si="43"/>
        <v>559205.14027581946</v>
      </c>
      <c r="X81" s="32">
        <f t="shared" si="34"/>
        <v>37276.090790219198</v>
      </c>
      <c r="Y81" s="32">
        <f t="shared" si="35"/>
        <v>596481.2310660386</v>
      </c>
      <c r="Z81" s="32">
        <f t="shared" si="36"/>
        <v>97455.670113229397</v>
      </c>
      <c r="AB81" s="32">
        <f t="shared" si="47"/>
        <v>6786.7112390595594</v>
      </c>
      <c r="AC81" s="32">
        <f t="shared" si="40"/>
        <v>-5071.9949535185578</v>
      </c>
      <c r="AD81" s="32">
        <f t="shared" si="44"/>
        <v>0</v>
      </c>
      <c r="AE81" s="59">
        <f t="shared" si="45"/>
        <v>0</v>
      </c>
      <c r="AF81" s="32">
        <f t="shared" si="50"/>
        <v>1107.7008253020467</v>
      </c>
      <c r="AG81" s="40">
        <f>IF(A81&gt;$D$6,"",SUM($AB$10:AE81)/($Y$10+Y81)*2/A81*12)</f>
        <v>5.2044935251856821E-2</v>
      </c>
      <c r="AH81" s="40">
        <f>IF(A81&gt;$D$6,"",SUM($AF$10:AF81)/($Y$10+Y81)*2/A81*12)</f>
        <v>-1.6500411431779646E-2</v>
      </c>
      <c r="AI81" s="32">
        <f t="shared" si="51"/>
        <v>18190.520084127071</v>
      </c>
      <c r="AQ81" s="32">
        <f>SUM(AB$10:AB81)</f>
        <v>827015.49072144215</v>
      </c>
      <c r="AR81" s="32">
        <f>SUM(AC$10:AC81)</f>
        <v>-618063.48431027087</v>
      </c>
      <c r="AS81" s="32">
        <f>SUM(AD$10:AD81)</f>
        <v>13860.000000000002</v>
      </c>
      <c r="AT81" s="32">
        <f>SUM(AE$10:AE81)</f>
        <v>84578.755445867879</v>
      </c>
      <c r="AU81" s="32">
        <f>SUM(AF$10:AF81)</f>
        <v>-97455.670113229397</v>
      </c>
      <c r="AW81" s="32">
        <f t="shared" si="41"/>
        <v>556221.39116506709</v>
      </c>
      <c r="AX81" s="32">
        <f t="shared" si="41"/>
        <v>2565.242243248988</v>
      </c>
      <c r="AY81" s="32">
        <f t="shared" si="41"/>
        <v>260.1629869706934</v>
      </c>
      <c r="AZ81" s="32">
        <f t="shared" si="41"/>
        <v>158.34388053262774</v>
      </c>
      <c r="BA81" s="32">
        <f t="shared" si="30"/>
        <v>37276.090790219198</v>
      </c>
      <c r="BB81" s="32">
        <f t="shared" si="29"/>
        <v>986.20542760709668</v>
      </c>
      <c r="BC81" s="32"/>
    </row>
    <row r="82" spans="1:55" x14ac:dyDescent="0.25">
      <c r="A82" s="66">
        <v>72</v>
      </c>
      <c r="B82" s="67">
        <f t="shared" si="37"/>
        <v>559999.9999999993</v>
      </c>
      <c r="C82" s="67">
        <f t="shared" si="26"/>
        <v>11666.666666666666</v>
      </c>
      <c r="D82" s="67">
        <f t="shared" si="27"/>
        <v>7617.4583333333221</v>
      </c>
      <c r="E82" s="67"/>
      <c r="F82" s="67">
        <f t="shared" si="38"/>
        <v>0</v>
      </c>
      <c r="G82" s="67">
        <f>IF(B82&gt;0,B82*$J$1,0)</f>
        <v>2799.9999999999964</v>
      </c>
      <c r="H82" s="67">
        <f>IF(B82&gt;0,H70,0)</f>
        <v>6000</v>
      </c>
      <c r="I82" s="67"/>
      <c r="J82" s="67"/>
      <c r="K82" s="67"/>
      <c r="L82" s="67">
        <f t="shared" si="31"/>
        <v>28084.124999999985</v>
      </c>
      <c r="M82" s="67">
        <f t="shared" si="32"/>
        <v>22964.124999999989</v>
      </c>
      <c r="N82" s="80">
        <v>46388</v>
      </c>
      <c r="O82" s="39">
        <f t="shared" si="33"/>
        <v>0.39999999999999952</v>
      </c>
      <c r="P82" s="39">
        <f t="shared" si="28"/>
        <v>0.41791420523441702</v>
      </c>
      <c r="Q82" s="39">
        <f t="shared" si="39"/>
        <v>0.38909617211087794</v>
      </c>
      <c r="R82" s="39">
        <f t="shared" si="42"/>
        <v>1.8070417584300565E-3</v>
      </c>
      <c r="S82" s="39">
        <f t="shared" si="48"/>
        <v>1.8323158880349916E-4</v>
      </c>
      <c r="T82" s="39">
        <f t="shared" si="46"/>
        <v>1.1149842298744002E-4</v>
      </c>
      <c r="U82" s="39">
        <f t="shared" si="49"/>
        <v>2.6716261353318071E-2</v>
      </c>
      <c r="V82" s="12"/>
      <c r="W82" s="32">
        <f t="shared" si="43"/>
        <v>547677.1214335385</v>
      </c>
      <c r="X82" s="32">
        <f t="shared" si="34"/>
        <v>37402.765894645301</v>
      </c>
      <c r="Y82" s="32">
        <f t="shared" si="35"/>
        <v>585079.88732818374</v>
      </c>
      <c r="Z82" s="32">
        <f t="shared" si="36"/>
        <v>96346.881593493643</v>
      </c>
      <c r="AB82" s="32">
        <f t="shared" si="47"/>
        <v>6649.5155996961821</v>
      </c>
      <c r="AC82" s="32">
        <f t="shared" si="40"/>
        <v>-4969.4628778217257</v>
      </c>
      <c r="AD82" s="32">
        <f t="shared" si="44"/>
        <v>0</v>
      </c>
      <c r="AE82" s="59">
        <f t="shared" si="45"/>
        <v>3211.6740376851099</v>
      </c>
      <c r="AF82" s="32">
        <f t="shared" si="50"/>
        <v>1108.7885197357537</v>
      </c>
      <c r="AG82" s="40">
        <f>IF(A82&gt;$D$6,"",SUM($AB$10:AE82)/($Y$10+Y82)*2/A82*12)</f>
        <v>5.2438273913653403E-2</v>
      </c>
      <c r="AH82" s="40">
        <f>IF(A82&gt;$D$6,"",SUM($AF$10:AF82)/($Y$10+Y82)*2/A82*12)</f>
        <v>-1.6178506166347396E-2</v>
      </c>
      <c r="AI82" s="32">
        <f t="shared" si="51"/>
        <v>21262.533375236148</v>
      </c>
      <c r="AQ82" s="32">
        <f>SUM(AB$10:AB82)</f>
        <v>833665.00632113835</v>
      </c>
      <c r="AR82" s="32">
        <f>SUM(AC$10:AC82)</f>
        <v>-623032.94718809263</v>
      </c>
      <c r="AS82" s="32">
        <f>SUM(AD$10:AD82)</f>
        <v>13860.000000000002</v>
      </c>
      <c r="AT82" s="32">
        <f>SUM(AE$10:AE82)</f>
        <v>87790.429483552987</v>
      </c>
      <c r="AU82" s="32">
        <f>SUM(AF$10:AF82)</f>
        <v>-96346.881593493643</v>
      </c>
      <c r="AW82" s="32">
        <f t="shared" si="41"/>
        <v>544734.64095522906</v>
      </c>
      <c r="AX82" s="32">
        <f t="shared" si="41"/>
        <v>2529.8584618020791</v>
      </c>
      <c r="AY82" s="32">
        <f t="shared" si="41"/>
        <v>256.5242243248988</v>
      </c>
      <c r="AZ82" s="32">
        <f t="shared" si="41"/>
        <v>156.09779218241601</v>
      </c>
      <c r="BA82" s="32">
        <f t="shared" si="30"/>
        <v>37402.765894645301</v>
      </c>
      <c r="BB82" s="32">
        <f t="shared" si="29"/>
        <v>556.26869595202561</v>
      </c>
      <c r="BC82" s="32"/>
    </row>
    <row r="83" spans="1:55" x14ac:dyDescent="0.25">
      <c r="A83" s="29">
        <v>73</v>
      </c>
      <c r="B83" s="32">
        <f t="shared" si="37"/>
        <v>548333.33333333267</v>
      </c>
      <c r="C83" s="32">
        <f t="shared" si="26"/>
        <v>11666.666666666666</v>
      </c>
      <c r="D83" s="32">
        <f t="shared" si="27"/>
        <v>7461.99999999999</v>
      </c>
      <c r="E83" s="32"/>
      <c r="F83" s="32">
        <f t="shared" si="38"/>
        <v>0</v>
      </c>
      <c r="G83" s="32"/>
      <c r="H83" s="32"/>
      <c r="I83" s="32"/>
      <c r="J83" s="32"/>
      <c r="K83" s="32"/>
      <c r="L83" s="32">
        <f t="shared" si="31"/>
        <v>19128.666666666657</v>
      </c>
      <c r="M83" s="32">
        <f t="shared" si="32"/>
        <v>19128.666666666657</v>
      </c>
      <c r="N83" s="80">
        <v>46419</v>
      </c>
      <c r="O83" s="39">
        <f t="shared" si="33"/>
        <v>0.39166666666666622</v>
      </c>
      <c r="P83" s="39">
        <f t="shared" si="28"/>
        <v>0.40977216144246736</v>
      </c>
      <c r="Q83" s="39">
        <f t="shared" si="39"/>
        <v>0.38089360282912038</v>
      </c>
      <c r="R83" s="39">
        <f t="shared" si="42"/>
        <v>1.7824553925138594E-3</v>
      </c>
      <c r="S83" s="39">
        <f t="shared" si="48"/>
        <v>1.8070417584300567E-4</v>
      </c>
      <c r="T83" s="39">
        <f t="shared" si="46"/>
        <v>1.0993895328209949E-4</v>
      </c>
      <c r="U83" s="39">
        <f t="shared" si="49"/>
        <v>2.6805460091708023E-2</v>
      </c>
      <c r="V83" s="12"/>
      <c r="W83" s="32">
        <f t="shared" si="43"/>
        <v>536153.38189106307</v>
      </c>
      <c r="X83" s="32">
        <f t="shared" si="34"/>
        <v>37527.644128391235</v>
      </c>
      <c r="Y83" s="32">
        <f t="shared" si="35"/>
        <v>573681.02601945435</v>
      </c>
      <c r="Z83" s="32">
        <f t="shared" si="36"/>
        <v>95237.041646446698</v>
      </c>
      <c r="AB83" s="32">
        <f t="shared" si="47"/>
        <v>6512.3673014147462</v>
      </c>
      <c r="AC83" s="32">
        <f t="shared" si="40"/>
        <v>-4866.9661821079562</v>
      </c>
      <c r="AD83" s="32">
        <f t="shared" si="44"/>
        <v>0</v>
      </c>
      <c r="AE83" s="59">
        <f t="shared" si="45"/>
        <v>0</v>
      </c>
      <c r="AF83" s="32">
        <f t="shared" si="50"/>
        <v>1109.8399470469449</v>
      </c>
      <c r="AG83" s="40">
        <f>IF(A83&gt;$D$6,"",SUM($AB$10:AE83)/($Y$10+Y83)*2/A83*12)</f>
        <v>5.2292730115765691E-2</v>
      </c>
      <c r="AH83" s="40">
        <f>IF(A83&gt;$D$6,"",SUM($AF$10:AF83)/($Y$10+Y83)*2/A83*12)</f>
        <v>-1.5864168424255698E-2</v>
      </c>
      <c r="AI83" s="32">
        <f t="shared" si="51"/>
        <v>17911.228610144139</v>
      </c>
      <c r="AQ83" s="32">
        <f>SUM(AB$10:AB83)</f>
        <v>840177.37362255307</v>
      </c>
      <c r="AR83" s="32">
        <f>SUM(AC$10:AC83)</f>
        <v>-627899.91337020055</v>
      </c>
      <c r="AS83" s="32">
        <f>SUM(AD$10:AD83)</f>
        <v>13860.000000000002</v>
      </c>
      <c r="AT83" s="32">
        <f>SUM(AE$10:AE83)</f>
        <v>87790.429483552987</v>
      </c>
      <c r="AU83" s="32">
        <f>SUM(AF$10:AF83)</f>
        <v>-95237.041646446698</v>
      </c>
      <c r="AW83" s="32">
        <f t="shared" si="41"/>
        <v>533251.0439607685</v>
      </c>
      <c r="AX83" s="32">
        <f t="shared" si="41"/>
        <v>2495.4375495194031</v>
      </c>
      <c r="AY83" s="32">
        <f t="shared" si="41"/>
        <v>252.98584618020794</v>
      </c>
      <c r="AZ83" s="32">
        <f t="shared" si="41"/>
        <v>153.91453459493928</v>
      </c>
      <c r="BA83" s="32">
        <f t="shared" si="30"/>
        <v>37527.644128391235</v>
      </c>
      <c r="BB83" s="32">
        <f t="shared" si="29"/>
        <v>949.63269858524382</v>
      </c>
      <c r="BC83" s="32"/>
    </row>
    <row r="84" spans="1:55" x14ac:dyDescent="0.25">
      <c r="A84" s="44">
        <v>74</v>
      </c>
      <c r="B84" s="45">
        <f t="shared" si="37"/>
        <v>536666.66666666605</v>
      </c>
      <c r="C84" s="45">
        <f t="shared" si="26"/>
        <v>11666.666666666666</v>
      </c>
      <c r="D84" s="45">
        <f t="shared" si="27"/>
        <v>7306.541666666657</v>
      </c>
      <c r="E84" s="45"/>
      <c r="F84" s="32">
        <f t="shared" si="38"/>
        <v>0</v>
      </c>
      <c r="G84" s="45"/>
      <c r="H84" s="45"/>
      <c r="I84" s="45"/>
      <c r="J84" s="45"/>
      <c r="K84" s="45"/>
      <c r="L84" s="45">
        <f t="shared" si="31"/>
        <v>18973.208333333321</v>
      </c>
      <c r="M84" s="45">
        <f t="shared" si="32"/>
        <v>18973.208333333321</v>
      </c>
      <c r="N84" s="80">
        <v>46447</v>
      </c>
      <c r="O84" s="39">
        <f t="shared" si="33"/>
        <v>0.38333333333333292</v>
      </c>
      <c r="P84" s="39">
        <f t="shared" si="28"/>
        <v>0.40163190437558705</v>
      </c>
      <c r="Q84" s="39">
        <f t="shared" si="39"/>
        <v>0.3726932959830902</v>
      </c>
      <c r="R84" s="39">
        <f t="shared" si="42"/>
        <v>1.7585290934059479E-3</v>
      </c>
      <c r="S84" s="39">
        <f t="shared" si="48"/>
        <v>1.7824553925138595E-4</v>
      </c>
      <c r="T84" s="39">
        <f t="shared" si="46"/>
        <v>1.0842250550580339E-4</v>
      </c>
      <c r="U84" s="39">
        <f t="shared" si="49"/>
        <v>2.6893411254333702E-2</v>
      </c>
      <c r="V84" s="12"/>
      <c r="W84" s="32">
        <f t="shared" si="43"/>
        <v>524633.89036975463</v>
      </c>
      <c r="X84" s="32">
        <f t="shared" si="34"/>
        <v>37650.775756067182</v>
      </c>
      <c r="Y84" s="32">
        <f t="shared" si="35"/>
        <v>562284.66612582176</v>
      </c>
      <c r="Z84" s="32">
        <f t="shared" si="36"/>
        <v>94126.185422448965</v>
      </c>
      <c r="AB84" s="32">
        <f t="shared" si="47"/>
        <v>6375.2660917703251</v>
      </c>
      <c r="AC84" s="32">
        <f t="shared" si="40"/>
        <v>-4764.5046777145335</v>
      </c>
      <c r="AD84" s="32">
        <f t="shared" si="44"/>
        <v>0</v>
      </c>
      <c r="AE84" s="59">
        <f t="shared" si="45"/>
        <v>0</v>
      </c>
      <c r="AF84" s="32">
        <f t="shared" si="50"/>
        <v>1110.8562239977327</v>
      </c>
      <c r="AG84" s="40">
        <f>IF(A84&gt;$D$6,"",SUM($AB$10:AE84)/($Y$10+Y84)*2/A84*12)</f>
        <v>5.2151892943476719E-2</v>
      </c>
      <c r="AH84" s="40">
        <f>IF(A84&gt;$D$6,"",SUM($AF$10:AF84)/($Y$10+Y84)*2/A84*12)</f>
        <v>-1.5557075900018478E-2</v>
      </c>
      <c r="AI84" s="32">
        <f t="shared" si="51"/>
        <v>17771.625985402912</v>
      </c>
      <c r="AQ84" s="32">
        <f>SUM(AB$10:AB84)</f>
        <v>846552.63971432345</v>
      </c>
      <c r="AR84" s="32">
        <f>SUM(AC$10:AC84)</f>
        <v>-632664.4180479151</v>
      </c>
      <c r="AS84" s="32">
        <f>SUM(AD$10:AD84)</f>
        <v>13860.000000000002</v>
      </c>
      <c r="AT84" s="32">
        <f>SUM(AE$10:AE84)</f>
        <v>87790.429483552987</v>
      </c>
      <c r="AU84" s="32">
        <f>SUM(AF$10:AF84)</f>
        <v>-94126.185422448965</v>
      </c>
      <c r="AW84" s="32">
        <f t="shared" si="41"/>
        <v>521770.61437632627</v>
      </c>
      <c r="AX84" s="32">
        <f t="shared" si="41"/>
        <v>2461.9407307683273</v>
      </c>
      <c r="AY84" s="32">
        <f t="shared" si="41"/>
        <v>249.54375495194031</v>
      </c>
      <c r="AZ84" s="32">
        <f t="shared" si="41"/>
        <v>151.79150770812475</v>
      </c>
      <c r="BA84" s="32">
        <f t="shared" si="30"/>
        <v>37650.775756067182</v>
      </c>
      <c r="BB84" s="32">
        <f t="shared" si="29"/>
        <v>931.27557489633182</v>
      </c>
      <c r="BC84" s="32"/>
    </row>
    <row r="85" spans="1:55" x14ac:dyDescent="0.25">
      <c r="A85" s="29">
        <v>75</v>
      </c>
      <c r="B85" s="32">
        <f t="shared" si="37"/>
        <v>524999.99999999942</v>
      </c>
      <c r="C85" s="32">
        <f t="shared" si="26"/>
        <v>11666.666666666666</v>
      </c>
      <c r="D85" s="32">
        <f t="shared" si="27"/>
        <v>7151.0833333333248</v>
      </c>
      <c r="E85" s="32"/>
      <c r="F85" s="32">
        <f t="shared" si="38"/>
        <v>0</v>
      </c>
      <c r="G85" s="32"/>
      <c r="H85" s="32"/>
      <c r="I85" s="32"/>
      <c r="J85" s="32"/>
      <c r="K85" s="32"/>
      <c r="L85" s="32">
        <f t="shared" si="31"/>
        <v>18817.749999999993</v>
      </c>
      <c r="M85" s="32">
        <f t="shared" si="32"/>
        <v>18817.749999999993</v>
      </c>
      <c r="N85" s="80">
        <v>46478</v>
      </c>
      <c r="O85" s="39">
        <f t="shared" si="33"/>
        <v>0.37499999999999961</v>
      </c>
      <c r="P85" s="39">
        <f t="shared" si="28"/>
        <v>0.39349344883463144</v>
      </c>
      <c r="Q85" s="39">
        <f t="shared" si="39"/>
        <v>0.36449526271128024</v>
      </c>
      <c r="R85" s="39">
        <f t="shared" si="42"/>
        <v>1.7352366317214835E-3</v>
      </c>
      <c r="S85" s="39">
        <f t="shared" si="48"/>
        <v>1.7585290934059479E-4</v>
      </c>
      <c r="T85" s="39">
        <f t="shared" si="46"/>
        <v>1.0694732355083156E-4</v>
      </c>
      <c r="U85" s="39">
        <f t="shared" si="49"/>
        <v>2.6980149258738345E-2</v>
      </c>
      <c r="V85" s="12"/>
      <c r="W85" s="32">
        <f t="shared" si="43"/>
        <v>513118.61940625036</v>
      </c>
      <c r="X85" s="32">
        <f t="shared" si="34"/>
        <v>37772.208962233686</v>
      </c>
      <c r="Y85" s="32">
        <f t="shared" si="35"/>
        <v>550890.82836848404</v>
      </c>
      <c r="Z85" s="32">
        <f t="shared" si="36"/>
        <v>93014.347026268122</v>
      </c>
      <c r="AB85" s="32">
        <f t="shared" si="47"/>
        <v>6238.2117553724438</v>
      </c>
      <c r="AC85" s="32">
        <f t="shared" si="40"/>
        <v>-4662.0782036710889</v>
      </c>
      <c r="AD85" s="32">
        <f t="shared" si="44"/>
        <v>0</v>
      </c>
      <c r="AE85" s="59">
        <f t="shared" si="45"/>
        <v>0</v>
      </c>
      <c r="AF85" s="32">
        <f t="shared" si="50"/>
        <v>1111.8383961808431</v>
      </c>
      <c r="AG85" s="40">
        <f>IF(A85&gt;$D$6,"",SUM($AB$10:AE85)/($Y$10+Y85)*2/A85*12)</f>
        <v>5.20155867406462E-2</v>
      </c>
      <c r="AH85" s="40">
        <f>IF(A85&gt;$D$6,"",SUM($AF$10:AF85)/($Y$10+Y85)*2/A85*12)</f>
        <v>-1.5256922948014324E-2</v>
      </c>
      <c r="AI85" s="32">
        <f t="shared" si="51"/>
        <v>17632.049512710168</v>
      </c>
      <c r="AQ85" s="32">
        <f>SUM(AB$10:AB85)</f>
        <v>852790.85146969592</v>
      </c>
      <c r="AR85" s="32">
        <f>SUM(AC$10:AC85)</f>
        <v>-637326.49625158624</v>
      </c>
      <c r="AS85" s="32">
        <f>SUM(AD$10:AD85)</f>
        <v>13860.000000000002</v>
      </c>
      <c r="AT85" s="32">
        <f>SUM(AE$10:AE85)</f>
        <v>87790.429483552987</v>
      </c>
      <c r="AU85" s="32">
        <f>SUM(AF$10:AF85)</f>
        <v>-93014.347026268122</v>
      </c>
      <c r="AW85" s="32">
        <f t="shared" si="41"/>
        <v>510293.36779579235</v>
      </c>
      <c r="AX85" s="32">
        <f t="shared" si="41"/>
        <v>2429.3312844100769</v>
      </c>
      <c r="AY85" s="32">
        <f t="shared" si="41"/>
        <v>246.19407307683269</v>
      </c>
      <c r="AZ85" s="32">
        <f t="shared" si="41"/>
        <v>149.72625297116417</v>
      </c>
      <c r="BA85" s="32">
        <f t="shared" si="30"/>
        <v>37772.208962233686</v>
      </c>
      <c r="BB85" s="32">
        <f t="shared" si="29"/>
        <v>912.87157796088104</v>
      </c>
      <c r="BC85" s="32"/>
    </row>
    <row r="86" spans="1:55" x14ac:dyDescent="0.25">
      <c r="A86" s="29">
        <v>76</v>
      </c>
      <c r="B86" s="32">
        <f t="shared" si="37"/>
        <v>513333.33333333273</v>
      </c>
      <c r="C86" s="32">
        <f t="shared" si="26"/>
        <v>11666.666666666666</v>
      </c>
      <c r="D86" s="32">
        <f t="shared" si="27"/>
        <v>6995.6249999999918</v>
      </c>
      <c r="E86" s="32"/>
      <c r="F86" s="32">
        <f t="shared" si="38"/>
        <v>0</v>
      </c>
      <c r="G86" s="32"/>
      <c r="H86" s="32"/>
      <c r="I86" s="32"/>
      <c r="J86" s="32"/>
      <c r="K86" s="32"/>
      <c r="L86" s="32">
        <f t="shared" si="31"/>
        <v>18662.291666666657</v>
      </c>
      <c r="M86" s="32">
        <f t="shared" si="32"/>
        <v>18662.291666666657</v>
      </c>
      <c r="N86" s="80">
        <v>46508</v>
      </c>
      <c r="O86" s="39">
        <f t="shared" si="33"/>
        <v>0.36666666666666625</v>
      </c>
      <c r="P86" s="39">
        <f t="shared" si="28"/>
        <v>0.38535681091666968</v>
      </c>
      <c r="Q86" s="39">
        <f t="shared" si="39"/>
        <v>0.35629951524066833</v>
      </c>
      <c r="R86" s="39">
        <f t="shared" si="42"/>
        <v>1.7125531496458748E-3</v>
      </c>
      <c r="S86" s="39">
        <f t="shared" si="48"/>
        <v>1.7352366317214835E-4</v>
      </c>
      <c r="T86" s="39">
        <f t="shared" si="46"/>
        <v>1.0551174560435687E-4</v>
      </c>
      <c r="U86" s="39">
        <f t="shared" si="49"/>
        <v>2.706570711757901E-2</v>
      </c>
      <c r="V86" s="12"/>
      <c r="W86" s="32">
        <f t="shared" si="43"/>
        <v>501607.54531872697</v>
      </c>
      <c r="X86" s="32">
        <f t="shared" si="34"/>
        <v>37891.989964610613</v>
      </c>
      <c r="Y86" s="32">
        <f t="shared" si="35"/>
        <v>539499.53528333758</v>
      </c>
      <c r="Z86" s="32">
        <f t="shared" si="36"/>
        <v>91901.559585295778</v>
      </c>
      <c r="AB86" s="32">
        <f t="shared" si="47"/>
        <v>6101.2041138850273</v>
      </c>
      <c r="AC86" s="32">
        <f t="shared" si="40"/>
        <v>-4559.6866266995676</v>
      </c>
      <c r="AD86" s="32">
        <f t="shared" si="44"/>
        <v>0</v>
      </c>
      <c r="AE86" s="59">
        <f t="shared" si="45"/>
        <v>0</v>
      </c>
      <c r="AF86" s="32">
        <f t="shared" si="50"/>
        <v>1112.7874409723445</v>
      </c>
      <c r="AG86" s="40">
        <f>IF(A86&gt;$D$6,"",SUM($AB$10:AE86)/($Y$10+Y86)*2/A86*12)</f>
        <v>5.188364530320573E-2</v>
      </c>
      <c r="AH86" s="40">
        <f>IF(A86&gt;$D$6,"",SUM($AF$10:AF86)/($Y$10+Y86)*2/A86*12)</f>
        <v>-1.4963419482314529E-2</v>
      </c>
      <c r="AI86" s="32">
        <f t="shared" si="51"/>
        <v>17492.497199031488</v>
      </c>
      <c r="AQ86" s="32">
        <f>SUM(AB$10:AB86)</f>
        <v>858892.05558358098</v>
      </c>
      <c r="AR86" s="32">
        <f>SUM(AC$10:AC86)</f>
        <v>-641886.18287828576</v>
      </c>
      <c r="AS86" s="32">
        <f>SUM(AD$10:AD86)</f>
        <v>13860.000000000002</v>
      </c>
      <c r="AT86" s="32">
        <f>SUM(AE$10:AE86)</f>
        <v>87790.429483552987</v>
      </c>
      <c r="AU86" s="32">
        <f>SUM(AF$10:AF86)</f>
        <v>-91901.559585295778</v>
      </c>
      <c r="AW86" s="32">
        <f t="shared" si="41"/>
        <v>498819.32133693568</v>
      </c>
      <c r="AX86" s="32">
        <f t="shared" si="41"/>
        <v>2397.5744095042246</v>
      </c>
      <c r="AY86" s="32">
        <f t="shared" si="41"/>
        <v>242.93312844100768</v>
      </c>
      <c r="AZ86" s="32">
        <f t="shared" si="41"/>
        <v>147.71644384609962</v>
      </c>
      <c r="BA86" s="32">
        <f t="shared" si="30"/>
        <v>37891.989964610613</v>
      </c>
      <c r="BB86" s="32">
        <f t="shared" si="29"/>
        <v>894.42088611496456</v>
      </c>
      <c r="BC86" s="32"/>
    </row>
    <row r="87" spans="1:55" x14ac:dyDescent="0.25">
      <c r="A87" s="29">
        <v>77</v>
      </c>
      <c r="B87" s="32">
        <f t="shared" si="37"/>
        <v>501666.66666666605</v>
      </c>
      <c r="C87" s="32">
        <f t="shared" ref="C87:C150" si="52">MIN(B86,IF($D$4="Ануїтет",-PMT($G$2/12,$D$6-12,$B$22,0,0)-D87,$D$3/$D$6))</f>
        <v>11666.666666666666</v>
      </c>
      <c r="D87" s="32">
        <f t="shared" ref="D87:D150" si="53">B86*$G$2/12</f>
        <v>6840.1666666666579</v>
      </c>
      <c r="E87" s="32"/>
      <c r="F87" s="32">
        <f t="shared" si="38"/>
        <v>0</v>
      </c>
      <c r="G87" s="32"/>
      <c r="H87" s="32"/>
      <c r="I87" s="32"/>
      <c r="J87" s="32"/>
      <c r="K87" s="32"/>
      <c r="L87" s="32">
        <f t="shared" si="31"/>
        <v>18506.833333333325</v>
      </c>
      <c r="M87" s="32">
        <f t="shared" si="32"/>
        <v>18506.833333333325</v>
      </c>
      <c r="N87" s="80">
        <v>46539</v>
      </c>
      <c r="O87" s="39">
        <f t="shared" si="33"/>
        <v>0.35833333333333289</v>
      </c>
      <c r="P87" s="39">
        <f t="shared" si="28"/>
        <v>0.37722200807826656</v>
      </c>
      <c r="Q87" s="39">
        <f t="shared" si="39"/>
        <v>0.34810606697889562</v>
      </c>
      <c r="R87" s="39">
        <f t="shared" si="42"/>
        <v>1.6904550724405338E-3</v>
      </c>
      <c r="S87" s="39">
        <f t="shared" si="48"/>
        <v>1.7125531496458749E-4</v>
      </c>
      <c r="T87" s="39">
        <f t="shared" si="46"/>
        <v>1.0411419790328901E-4</v>
      </c>
      <c r="U87" s="39">
        <f t="shared" si="49"/>
        <v>2.7150116514062496E-2</v>
      </c>
      <c r="V87" s="12"/>
      <c r="W87" s="32">
        <f t="shared" si="43"/>
        <v>490100.64818988566</v>
      </c>
      <c r="X87" s="32">
        <f t="shared" si="34"/>
        <v>38010.163119687495</v>
      </c>
      <c r="Y87" s="32">
        <f t="shared" si="35"/>
        <v>528110.81130957312</v>
      </c>
      <c r="Z87" s="32">
        <f t="shared" si="36"/>
        <v>90787.855315171459</v>
      </c>
      <c r="AB87" s="32">
        <f t="shared" si="47"/>
        <v>5964.2430261764075</v>
      </c>
      <c r="AC87" s="32">
        <f t="shared" si="40"/>
        <v>-4457.3298413263337</v>
      </c>
      <c r="AD87" s="32">
        <f t="shared" si="44"/>
        <v>0</v>
      </c>
      <c r="AE87" s="59">
        <f t="shared" si="45"/>
        <v>0</v>
      </c>
      <c r="AF87" s="32">
        <f t="shared" si="50"/>
        <v>1113.704270124319</v>
      </c>
      <c r="AG87" s="40">
        <f>IF(A87&gt;$D$6,"",SUM($AB$10:AE87)/($Y$10+Y87)*2/A87*12)</f>
        <v>5.1755911267750775E-2</v>
      </c>
      <c r="AH87" s="40">
        <f>IF(A87&gt;$D$6,"",SUM($AF$10:AF87)/($Y$10+Y87)*2/A87*12)</f>
        <v>-1.4676289961658805E-2</v>
      </c>
      <c r="AI87" s="32">
        <f t="shared" si="51"/>
        <v>17352.966999940865</v>
      </c>
      <c r="AQ87" s="32">
        <f>SUM(AB$10:AB87)</f>
        <v>864856.29860975733</v>
      </c>
      <c r="AR87" s="32">
        <f>SUM(AC$10:AC87)</f>
        <v>-646343.5127196121</v>
      </c>
      <c r="AS87" s="32">
        <f>SUM(AD$10:AD87)</f>
        <v>13860.000000000002</v>
      </c>
      <c r="AT87" s="32">
        <f>SUM(AE$10:AE87)</f>
        <v>87790.429483552987</v>
      </c>
      <c r="AU87" s="32">
        <f>SUM(AF$10:AF87)</f>
        <v>-90787.855315171459</v>
      </c>
      <c r="AW87" s="32">
        <f t="shared" si="41"/>
        <v>487348.49377045385</v>
      </c>
      <c r="AX87" s="32">
        <f t="shared" si="41"/>
        <v>2366.6371014167476</v>
      </c>
      <c r="AY87" s="32">
        <f t="shared" si="41"/>
        <v>239.75744095042248</v>
      </c>
      <c r="AZ87" s="32">
        <f t="shared" si="41"/>
        <v>145.75987706460461</v>
      </c>
      <c r="BA87" s="32">
        <f t="shared" si="30"/>
        <v>38010.163119687495</v>
      </c>
      <c r="BB87" s="32">
        <f t="shared" si="29"/>
        <v>875.92364049025036</v>
      </c>
      <c r="BC87" s="32"/>
    </row>
    <row r="88" spans="1:55" x14ac:dyDescent="0.25">
      <c r="A88" s="29">
        <v>78</v>
      </c>
      <c r="B88" s="32">
        <f t="shared" si="37"/>
        <v>489999.99999999936</v>
      </c>
      <c r="C88" s="32">
        <f t="shared" si="52"/>
        <v>11666.666666666666</v>
      </c>
      <c r="D88" s="32">
        <f t="shared" si="53"/>
        <v>6684.7083333333248</v>
      </c>
      <c r="E88" s="32"/>
      <c r="F88" s="32">
        <f t="shared" si="38"/>
        <v>0</v>
      </c>
      <c r="G88" s="32"/>
      <c r="H88" s="32"/>
      <c r="I88" s="32"/>
      <c r="J88" s="32"/>
      <c r="K88" s="32"/>
      <c r="L88" s="32">
        <f t="shared" si="31"/>
        <v>18351.374999999993</v>
      </c>
      <c r="M88" s="32">
        <f t="shared" si="32"/>
        <v>18351.374999999993</v>
      </c>
      <c r="N88" s="80">
        <v>46569</v>
      </c>
      <c r="O88" s="39">
        <f t="shared" si="33"/>
        <v>0.34999999999999953</v>
      </c>
      <c r="P88" s="39">
        <f t="shared" si="28"/>
        <v>0.36908905920594887</v>
      </c>
      <c r="Q88" s="39">
        <f t="shared" si="39"/>
        <v>0.33991493261062977</v>
      </c>
      <c r="R88" s="39">
        <f t="shared" si="42"/>
        <v>1.668920026711163E-3</v>
      </c>
      <c r="S88" s="39">
        <f t="shared" si="48"/>
        <v>1.6904550724405339E-4</v>
      </c>
      <c r="T88" s="39">
        <f t="shared" si="46"/>
        <v>1.0275318897875248E-4</v>
      </c>
      <c r="U88" s="39">
        <f t="shared" si="49"/>
        <v>2.7233407872385127E-2</v>
      </c>
      <c r="V88" s="12"/>
      <c r="W88" s="32">
        <f t="shared" si="43"/>
        <v>478597.91186698922</v>
      </c>
      <c r="X88" s="32">
        <f t="shared" si="34"/>
        <v>38126.771021339177</v>
      </c>
      <c r="Y88" s="32">
        <f t="shared" si="35"/>
        <v>516724.68288832839</v>
      </c>
      <c r="Z88" s="32">
        <f t="shared" si="36"/>
        <v>89673.265583161716</v>
      </c>
      <c r="AB88" s="32">
        <f t="shared" si="47"/>
        <v>5827.3283886254021</v>
      </c>
      <c r="AC88" s="32">
        <f t="shared" si="40"/>
        <v>-4355.0077701109167</v>
      </c>
      <c r="AD88" s="32">
        <f t="shared" si="44"/>
        <v>0</v>
      </c>
      <c r="AE88" s="59">
        <f t="shared" si="45"/>
        <v>0</v>
      </c>
      <c r="AF88" s="32">
        <f t="shared" si="50"/>
        <v>1114.5897320097429</v>
      </c>
      <c r="AG88" s="40">
        <f>IF(A88&gt;$D$6,"",SUM($AB$10:AE88)/($Y$10+Y88)*2/A88*12)</f>
        <v>5.1632235546821101E-2</v>
      </c>
      <c r="AH88" s="40">
        <f>IF(A88&gt;$D$6,"",SUM($AF$10:AF88)/($Y$10+Y88)*2/A88*12)</f>
        <v>-1.4395272451967357E-2</v>
      </c>
      <c r="AI88" s="32">
        <f t="shared" si="51"/>
        <v>17213.456809870138</v>
      </c>
      <c r="AQ88" s="32">
        <f>SUM(AB$10:AB88)</f>
        <v>870683.62699838274</v>
      </c>
      <c r="AR88" s="32">
        <f>SUM(AC$10:AC88)</f>
        <v>-650698.52048972307</v>
      </c>
      <c r="AS88" s="32">
        <f>SUM(AD$10:AD88)</f>
        <v>13860.000000000002</v>
      </c>
      <c r="AT88" s="32">
        <f>SUM(AE$10:AE88)</f>
        <v>87790.429483552987</v>
      </c>
      <c r="AU88" s="32">
        <f>SUM(AF$10:AF88)</f>
        <v>-89673.265583161716</v>
      </c>
      <c r="AW88" s="32">
        <f t="shared" si="41"/>
        <v>475880.90565488167</v>
      </c>
      <c r="AX88" s="32">
        <f t="shared" si="41"/>
        <v>2336.488037395628</v>
      </c>
      <c r="AY88" s="32">
        <f t="shared" si="41"/>
        <v>236.66371014167476</v>
      </c>
      <c r="AZ88" s="32">
        <f t="shared" si="41"/>
        <v>143.85446457025347</v>
      </c>
      <c r="BA88" s="32">
        <f t="shared" si="30"/>
        <v>38126.771021339177</v>
      </c>
      <c r="BB88" s="32">
        <f t="shared" si="29"/>
        <v>857.37994470792273</v>
      </c>
      <c r="BC88" s="32"/>
    </row>
    <row r="89" spans="1:55" x14ac:dyDescent="0.25">
      <c r="A89" s="29">
        <v>79</v>
      </c>
      <c r="B89" s="32">
        <f t="shared" si="37"/>
        <v>478333.33333333267</v>
      </c>
      <c r="C89" s="32">
        <f t="shared" si="52"/>
        <v>11666.666666666666</v>
      </c>
      <c r="D89" s="32">
        <f t="shared" si="53"/>
        <v>6529.2499999999918</v>
      </c>
      <c r="E89" s="32"/>
      <c r="F89" s="32">
        <f t="shared" si="38"/>
        <v>0</v>
      </c>
      <c r="G89" s="32"/>
      <c r="H89" s="32"/>
      <c r="I89" s="32"/>
      <c r="J89" s="32"/>
      <c r="K89" s="32"/>
      <c r="L89" s="32">
        <f t="shared" si="31"/>
        <v>18195.916666666657</v>
      </c>
      <c r="M89" s="32">
        <f t="shared" si="32"/>
        <v>18195.916666666657</v>
      </c>
      <c r="N89" s="80">
        <v>46600</v>
      </c>
      <c r="O89" s="39">
        <f t="shared" si="33"/>
        <v>0.34166666666666617</v>
      </c>
      <c r="P89" s="39">
        <f t="shared" si="28"/>
        <v>0.36095798469463064</v>
      </c>
      <c r="Q89" s="39">
        <f t="shared" si="39"/>
        <v>0.33172612819920094</v>
      </c>
      <c r="R89" s="39">
        <f t="shared" si="42"/>
        <v>1.6479267648440681E-3</v>
      </c>
      <c r="S89" s="39">
        <f t="shared" si="48"/>
        <v>1.6689200267111631E-4</v>
      </c>
      <c r="T89" s="39">
        <f t="shared" si="46"/>
        <v>1.0142730434643202E-4</v>
      </c>
      <c r="U89" s="39">
        <f t="shared" si="49"/>
        <v>2.7315610423568129E-2</v>
      </c>
      <c r="V89" s="12"/>
      <c r="W89" s="32">
        <f t="shared" si="43"/>
        <v>467099.32397948753</v>
      </c>
      <c r="X89" s="32">
        <f t="shared" si="34"/>
        <v>38241.854592995383</v>
      </c>
      <c r="Y89" s="32">
        <f t="shared" si="35"/>
        <v>505341.1785724829</v>
      </c>
      <c r="Z89" s="32">
        <f t="shared" si="36"/>
        <v>88557.820969639724</v>
      </c>
      <c r="AB89" s="32">
        <f t="shared" si="47"/>
        <v>5690.4601355913464</v>
      </c>
      <c r="AC89" s="32">
        <f t="shared" si="40"/>
        <v>-4252.720363997284</v>
      </c>
      <c r="AD89" s="32">
        <f t="shared" si="44"/>
        <v>0</v>
      </c>
      <c r="AE89" s="59">
        <f t="shared" si="45"/>
        <v>0</v>
      </c>
      <c r="AF89" s="32">
        <f t="shared" si="50"/>
        <v>1115.4446135219914</v>
      </c>
      <c r="AG89" s="40">
        <f>IF(A89&gt;$D$6,"",SUM($AB$10:AE89)/($Y$10+Y89)*2/A89*12)</f>
        <v>5.1512476806674659E-2</v>
      </c>
      <c r="AH89" s="40">
        <f>IF(A89&gt;$D$6,"",SUM($AF$10:AF89)/($Y$10+Y89)*2/A89*12)</f>
        <v>-1.412011775954905E-2</v>
      </c>
      <c r="AI89" s="32">
        <f t="shared" si="51"/>
        <v>17073.964451436841</v>
      </c>
      <c r="AQ89" s="32">
        <f>SUM(AB$10:AB89)</f>
        <v>876374.08713397407</v>
      </c>
      <c r="AR89" s="32">
        <f>SUM(AC$10:AC89)</f>
        <v>-654951.24085372034</v>
      </c>
      <c r="AS89" s="32">
        <f>SUM(AD$10:AD89)</f>
        <v>13860.000000000002</v>
      </c>
      <c r="AT89" s="32">
        <f>SUM(AE$10:AE89)</f>
        <v>87790.429483552987</v>
      </c>
      <c r="AU89" s="32">
        <f>SUM(AF$10:AF89)</f>
        <v>-88557.820969639724</v>
      </c>
      <c r="AW89" s="32">
        <f t="shared" si="41"/>
        <v>464416.57947888132</v>
      </c>
      <c r="AX89" s="32">
        <f t="shared" si="41"/>
        <v>2307.0974707816954</v>
      </c>
      <c r="AY89" s="32">
        <f t="shared" si="41"/>
        <v>233.64880373956285</v>
      </c>
      <c r="AZ89" s="32">
        <f t="shared" si="41"/>
        <v>141.99822608500483</v>
      </c>
      <c r="BA89" s="32">
        <f t="shared" si="30"/>
        <v>38241.854592995383</v>
      </c>
      <c r="BB89" s="32">
        <f t="shared" si="29"/>
        <v>838.78986440864537</v>
      </c>
      <c r="BC89" s="32"/>
    </row>
    <row r="90" spans="1:55" x14ac:dyDescent="0.25">
      <c r="A90" s="29">
        <v>80</v>
      </c>
      <c r="B90" s="32">
        <f t="shared" si="37"/>
        <v>466666.66666666599</v>
      </c>
      <c r="C90" s="32">
        <f t="shared" si="52"/>
        <v>11666.666666666666</v>
      </c>
      <c r="D90" s="32">
        <f t="shared" si="53"/>
        <v>6373.791666666657</v>
      </c>
      <c r="E90" s="32"/>
      <c r="F90" s="32">
        <f t="shared" si="38"/>
        <v>0</v>
      </c>
      <c r="G90" s="32"/>
      <c r="H90" s="32"/>
      <c r="I90" s="32"/>
      <c r="J90" s="32"/>
      <c r="K90" s="32"/>
      <c r="L90" s="32">
        <f t="shared" si="31"/>
        <v>18040.458333333321</v>
      </c>
      <c r="M90" s="32">
        <f t="shared" si="32"/>
        <v>18040.458333333321</v>
      </c>
      <c r="N90" s="80">
        <v>46631</v>
      </c>
      <c r="O90" s="39">
        <f t="shared" si="33"/>
        <v>0.33333333333333287</v>
      </c>
      <c r="P90" s="39">
        <f t="shared" si="28"/>
        <v>0.35282880653488685</v>
      </c>
      <c r="Q90" s="39">
        <f t="shared" si="39"/>
        <v>0.32353967129467603</v>
      </c>
      <c r="R90" s="39">
        <f t="shared" si="42"/>
        <v>1.6274550950784422E-3</v>
      </c>
      <c r="S90" s="39">
        <f t="shared" si="48"/>
        <v>1.6479267648440683E-4</v>
      </c>
      <c r="T90" s="39">
        <f t="shared" si="46"/>
        <v>1.0013520160266978E-4</v>
      </c>
      <c r="U90" s="39">
        <f t="shared" si="49"/>
        <v>2.7396752267045275E-2</v>
      </c>
      <c r="V90" s="12"/>
      <c r="W90" s="32">
        <f t="shared" si="43"/>
        <v>455604.87597497815</v>
      </c>
      <c r="X90" s="32">
        <f t="shared" si="34"/>
        <v>38355.453173863381</v>
      </c>
      <c r="Y90" s="32">
        <f t="shared" si="35"/>
        <v>493960.32914884156</v>
      </c>
      <c r="Z90" s="32">
        <f t="shared" si="36"/>
        <v>87441.551328010566</v>
      </c>
      <c r="AB90" s="32">
        <f t="shared" si="47"/>
        <v>5553.6382400578868</v>
      </c>
      <c r="AC90" s="32">
        <f t="shared" si="40"/>
        <v>-4150.4676027949808</v>
      </c>
      <c r="AD90" s="32">
        <f t="shared" si="44"/>
        <v>0</v>
      </c>
      <c r="AE90" s="59">
        <f t="shared" si="45"/>
        <v>0</v>
      </c>
      <c r="AF90" s="32">
        <f t="shared" si="50"/>
        <v>1116.2696416291583</v>
      </c>
      <c r="AG90" s="40">
        <f>IF(A90&gt;$D$6,"",SUM($AB$10:AE90)/($Y$10+Y90)*2/A90*12)</f>
        <v>5.1396500983770549E-2</v>
      </c>
      <c r="AH90" s="40">
        <f>IF(A90&gt;$D$6,"",SUM($AF$10:AF90)/($Y$10+Y90)*2/A90*12)</f>
        <v>-1.3850588628850646E-2</v>
      </c>
      <c r="AI90" s="32">
        <f t="shared" si="51"/>
        <v>16934.487663699227</v>
      </c>
      <c r="AQ90" s="32">
        <f>SUM(AB$10:AB90)</f>
        <v>881927.72537403193</v>
      </c>
      <c r="AR90" s="32">
        <f>SUM(AC$10:AC90)</f>
        <v>-659101.70845651533</v>
      </c>
      <c r="AS90" s="32">
        <f>SUM(AD$10:AD90)</f>
        <v>13860.000000000002</v>
      </c>
      <c r="AT90" s="32">
        <f>SUM(AE$10:AE90)</f>
        <v>87790.429483552987</v>
      </c>
      <c r="AU90" s="32">
        <f>SUM(AF$10:AF90)</f>
        <v>-87441.551328010566</v>
      </c>
      <c r="AW90" s="32">
        <f t="shared" si="41"/>
        <v>452955.53981254646</v>
      </c>
      <c r="AX90" s="32">
        <f t="shared" si="41"/>
        <v>2278.4371331098191</v>
      </c>
      <c r="AY90" s="32">
        <f t="shared" si="41"/>
        <v>230.70974707816956</v>
      </c>
      <c r="AZ90" s="32">
        <f t="shared" si="41"/>
        <v>140.18928224373769</v>
      </c>
      <c r="BA90" s="32">
        <f t="shared" si="30"/>
        <v>38355.453173863381</v>
      </c>
      <c r="BB90" s="32">
        <f t="shared" si="29"/>
        <v>820.15342660877013</v>
      </c>
      <c r="BC90" s="32"/>
    </row>
    <row r="91" spans="1:55" x14ac:dyDescent="0.25">
      <c r="A91" s="29">
        <v>81</v>
      </c>
      <c r="B91" s="32">
        <f t="shared" si="37"/>
        <v>454999.9999999993</v>
      </c>
      <c r="C91" s="32">
        <f t="shared" si="52"/>
        <v>11666.666666666666</v>
      </c>
      <c r="D91" s="32">
        <f t="shared" si="53"/>
        <v>6218.3333333333239</v>
      </c>
      <c r="E91" s="32"/>
      <c r="F91" s="32">
        <f t="shared" si="38"/>
        <v>0</v>
      </c>
      <c r="G91" s="32"/>
      <c r="H91" s="32"/>
      <c r="I91" s="32"/>
      <c r="J91" s="32"/>
      <c r="K91" s="32"/>
      <c r="L91" s="32">
        <f t="shared" si="31"/>
        <v>17884.999999999989</v>
      </c>
      <c r="M91" s="32">
        <f t="shared" si="32"/>
        <v>17884.999999999989</v>
      </c>
      <c r="N91" s="80">
        <v>46661</v>
      </c>
      <c r="O91" s="39">
        <f t="shared" si="33"/>
        <v>0.32499999999999951</v>
      </c>
      <c r="P91" s="39">
        <f t="shared" si="28"/>
        <v>0.34470154841010786</v>
      </c>
      <c r="Q91" s="39">
        <f t="shared" si="39"/>
        <v>0.31535558104965961</v>
      </c>
      <c r="R91" s="39">
        <f t="shared" si="42"/>
        <v>1.6074858167223229E-3</v>
      </c>
      <c r="S91" s="39">
        <f t="shared" si="48"/>
        <v>1.6274550950784423E-4</v>
      </c>
      <c r="T91" s="39">
        <f t="shared" si="46"/>
        <v>9.8875605890644085E-5</v>
      </c>
      <c r="U91" s="39">
        <f t="shared" si="49"/>
        <v>2.7476860428327411E-2</v>
      </c>
      <c r="V91" s="12"/>
      <c r="W91" s="32">
        <f t="shared" si="43"/>
        <v>444114.56317449262</v>
      </c>
      <c r="X91" s="32">
        <f t="shared" si="34"/>
        <v>38467.604599658378</v>
      </c>
      <c r="Y91" s="32">
        <f t="shared" si="35"/>
        <v>482582.16777415102</v>
      </c>
      <c r="Z91" s="32">
        <f t="shared" si="36"/>
        <v>86324.485843428192</v>
      </c>
      <c r="AB91" s="32">
        <f t="shared" si="47"/>
        <v>5416.8627144625725</v>
      </c>
      <c r="AC91" s="32">
        <f t="shared" si="40"/>
        <v>-4048.249495799108</v>
      </c>
      <c r="AD91" s="32">
        <f t="shared" si="44"/>
        <v>0</v>
      </c>
      <c r="AE91" s="59">
        <f t="shared" si="45"/>
        <v>0</v>
      </c>
      <c r="AF91" s="32">
        <f t="shared" si="50"/>
        <v>1117.0654845823738</v>
      </c>
      <c r="AG91" s="40">
        <f>IF(A91&gt;$D$6,"",SUM($AB$10:AE91)/($Y$10+Y91)*2/A91*12)</f>
        <v>5.1284180836538747E-2</v>
      </c>
      <c r="AH91" s="40">
        <f>IF(A91&gt;$D$6,"",SUM($AF$10:AF91)/($Y$10+Y91)*2/A91*12)</f>
        <v>-1.3586458999200676E-2</v>
      </c>
      <c r="AI91" s="32">
        <f t="shared" si="51"/>
        <v>16795.024089153107</v>
      </c>
      <c r="AQ91" s="32">
        <f>SUM(AB$10:AB91)</f>
        <v>887344.58808849449</v>
      </c>
      <c r="AR91" s="32">
        <f>SUM(AC$10:AC91)</f>
        <v>-663149.95795231441</v>
      </c>
      <c r="AS91" s="32">
        <f>SUM(AD$10:AD91)</f>
        <v>13860.000000000002</v>
      </c>
      <c r="AT91" s="32">
        <f>SUM(AE$10:AE91)</f>
        <v>87790.429483552987</v>
      </c>
      <c r="AU91" s="32">
        <f>SUM(AF$10:AF91)</f>
        <v>-86324.485843428192</v>
      </c>
      <c r="AW91" s="32">
        <f t="shared" si="41"/>
        <v>441497.81346952345</v>
      </c>
      <c r="AX91" s="32">
        <f t="shared" si="41"/>
        <v>2250.4801434112519</v>
      </c>
      <c r="AY91" s="32">
        <f t="shared" si="41"/>
        <v>227.84371331098191</v>
      </c>
      <c r="AZ91" s="32">
        <f t="shared" si="41"/>
        <v>138.42584824690172</v>
      </c>
      <c r="BA91" s="32">
        <f t="shared" si="30"/>
        <v>38467.604599658378</v>
      </c>
      <c r="BB91" s="32">
        <f t="shared" si="29"/>
        <v>801.47061887075142</v>
      </c>
      <c r="BC91" s="32"/>
    </row>
    <row r="92" spans="1:55" x14ac:dyDescent="0.25">
      <c r="A92" s="29">
        <v>82</v>
      </c>
      <c r="B92" s="32">
        <f t="shared" si="37"/>
        <v>443333.33333333262</v>
      </c>
      <c r="C92" s="32">
        <f t="shared" si="52"/>
        <v>11666.666666666666</v>
      </c>
      <c r="D92" s="32">
        <f t="shared" si="53"/>
        <v>6062.87499999999</v>
      </c>
      <c r="E92" s="32"/>
      <c r="F92" s="32">
        <f t="shared" si="38"/>
        <v>0</v>
      </c>
      <c r="G92" s="32"/>
      <c r="H92" s="32"/>
      <c r="I92" s="32"/>
      <c r="J92" s="32"/>
      <c r="K92" s="32"/>
      <c r="L92" s="32">
        <f t="shared" si="31"/>
        <v>17729.541666666657</v>
      </c>
      <c r="M92" s="32">
        <f t="shared" si="32"/>
        <v>17729.541666666657</v>
      </c>
      <c r="N92" s="80">
        <v>46692</v>
      </c>
      <c r="O92" s="39">
        <f t="shared" si="33"/>
        <v>0.31666666666666615</v>
      </c>
      <c r="P92" s="39">
        <f t="shared" si="28"/>
        <v>0.33657623580473106</v>
      </c>
      <c r="Q92" s="39">
        <f t="shared" si="39"/>
        <v>0.30717387834422782</v>
      </c>
      <c r="R92" s="39">
        <f t="shared" si="42"/>
        <v>1.5880006600863465E-3</v>
      </c>
      <c r="S92" s="39">
        <f t="shared" si="48"/>
        <v>1.607485816722323E-4</v>
      </c>
      <c r="T92" s="39">
        <f t="shared" si="46"/>
        <v>9.7647305704706526E-5</v>
      </c>
      <c r="U92" s="39">
        <f t="shared" si="49"/>
        <v>2.7555960913039926E-2</v>
      </c>
      <c r="V92" s="12"/>
      <c r="W92" s="32">
        <f t="shared" si="43"/>
        <v>432628.3848483676</v>
      </c>
      <c r="X92" s="32">
        <f t="shared" si="34"/>
        <v>38578.345278255896</v>
      </c>
      <c r="Y92" s="32">
        <f t="shared" si="35"/>
        <v>471206.73012662347</v>
      </c>
      <c r="Z92" s="32">
        <f t="shared" si="36"/>
        <v>85206.653090665117</v>
      </c>
      <c r="AB92" s="32">
        <f t="shared" si="47"/>
        <v>5280.1336117268802</v>
      </c>
      <c r="AC92" s="32">
        <f t="shared" si="40"/>
        <v>-3946.0660825601149</v>
      </c>
      <c r="AD92" s="32">
        <f t="shared" si="44"/>
        <v>0</v>
      </c>
      <c r="AE92" s="59">
        <f t="shared" si="45"/>
        <v>0</v>
      </c>
      <c r="AF92" s="32">
        <f t="shared" si="50"/>
        <v>1117.8327527630754</v>
      </c>
      <c r="AG92" s="40">
        <f>IF(A92&gt;$D$6,"",SUM($AB$10:AE92)/($Y$10+Y92)*2/A92*12)</f>
        <v>5.1175395529335893E-2</v>
      </c>
      <c r="AH92" s="40">
        <f>IF(A92&gt;$D$6,"",SUM($AF$10:AF92)/($Y$10+Y92)*2/A92*12)</f>
        <v>-1.3327513315546062E-2</v>
      </c>
      <c r="AI92" s="32">
        <f t="shared" si="51"/>
        <v>16655.57125925443</v>
      </c>
      <c r="AQ92" s="32">
        <f>SUM(AB$10:AB92)</f>
        <v>892624.72170022142</v>
      </c>
      <c r="AR92" s="32">
        <f>SUM(AC$10:AC92)</f>
        <v>-667096.02403487451</v>
      </c>
      <c r="AS92" s="32">
        <f>SUM(AD$10:AD92)</f>
        <v>13860.000000000002</v>
      </c>
      <c r="AT92" s="32">
        <f>SUM(AE$10:AE92)</f>
        <v>87790.429483552987</v>
      </c>
      <c r="AU92" s="32">
        <f>SUM(AF$10:AF92)</f>
        <v>-85206.653090665117</v>
      </c>
      <c r="AW92" s="32">
        <f t="shared" si="41"/>
        <v>430043.42968191893</v>
      </c>
      <c r="AX92" s="32">
        <f t="shared" si="41"/>
        <v>2223.2009241208852</v>
      </c>
      <c r="AY92" s="32">
        <f t="shared" si="41"/>
        <v>225.04801434112522</v>
      </c>
      <c r="AZ92" s="32">
        <f t="shared" si="41"/>
        <v>136.70622798658914</v>
      </c>
      <c r="BA92" s="32">
        <f t="shared" si="30"/>
        <v>38578.345278255896</v>
      </c>
      <c r="BB92" s="32">
        <f t="shared" si="29"/>
        <v>782.74138827310981</v>
      </c>
      <c r="BC92" s="32"/>
    </row>
    <row r="93" spans="1:55" x14ac:dyDescent="0.25">
      <c r="A93" s="29">
        <v>83</v>
      </c>
      <c r="B93" s="32">
        <f t="shared" si="37"/>
        <v>431666.66666666593</v>
      </c>
      <c r="C93" s="32">
        <f t="shared" si="52"/>
        <v>11666.666666666666</v>
      </c>
      <c r="D93" s="32">
        <f t="shared" si="53"/>
        <v>5907.416666666657</v>
      </c>
      <c r="E93" s="32"/>
      <c r="F93" s="32">
        <f t="shared" si="38"/>
        <v>0</v>
      </c>
      <c r="G93" s="32"/>
      <c r="H93" s="32"/>
      <c r="I93" s="32"/>
      <c r="J93" s="32"/>
      <c r="K93" s="32"/>
      <c r="L93" s="32">
        <f t="shared" si="31"/>
        <v>17574.083333333321</v>
      </c>
      <c r="M93" s="32">
        <f t="shared" si="32"/>
        <v>17574.083333333321</v>
      </c>
      <c r="N93" s="80">
        <v>46722</v>
      </c>
      <c r="O93" s="39">
        <f t="shared" si="33"/>
        <v>0.30833333333333279</v>
      </c>
      <c r="P93" s="39">
        <f t="shared" si="28"/>
        <v>0.32845289612493855</v>
      </c>
      <c r="Q93" s="39">
        <f t="shared" si="39"/>
        <v>0.29899458592159417</v>
      </c>
      <c r="R93" s="39">
        <f t="shared" si="42"/>
        <v>1.5689822307286508E-3</v>
      </c>
      <c r="S93" s="39">
        <f t="shared" si="48"/>
        <v>1.5880006600863466E-4</v>
      </c>
      <c r="T93" s="39">
        <f t="shared" si="46"/>
        <v>9.6449149003339368E-5</v>
      </c>
      <c r="U93" s="39">
        <f t="shared" si="49"/>
        <v>2.7634078757603691E-2</v>
      </c>
      <c r="V93" s="12"/>
      <c r="W93" s="32">
        <f t="shared" si="43"/>
        <v>421146.34431426879</v>
      </c>
      <c r="X93" s="32">
        <f t="shared" si="34"/>
        <v>38687.710260645166</v>
      </c>
      <c r="Y93" s="32">
        <f t="shared" si="35"/>
        <v>459834.05457491393</v>
      </c>
      <c r="Z93" s="32">
        <f t="shared" si="36"/>
        <v>84088.081091504137</v>
      </c>
      <c r="AB93" s="32">
        <f t="shared" si="47"/>
        <v>5143.4510265041445</v>
      </c>
      <c r="AC93" s="32">
        <f t="shared" si="40"/>
        <v>-3843.917433816418</v>
      </c>
      <c r="AD93" s="32">
        <f t="shared" si="44"/>
        <v>0</v>
      </c>
      <c r="AE93" s="59">
        <f t="shared" si="45"/>
        <v>0</v>
      </c>
      <c r="AF93" s="32">
        <f t="shared" si="50"/>
        <v>1118.5719991609803</v>
      </c>
      <c r="AG93" s="40">
        <f>IF(A93&gt;$D$6,"",SUM($AB$10:AE93)/($Y$10+Y93)*2/A93*12)</f>
        <v>5.1070030245770143E-2</v>
      </c>
      <c r="AH93" s="40">
        <f>IF(A93&gt;$D$6,"",SUM($AF$10:AF93)/($Y$10+Y93)*2/A93*12)</f>
        <v>-1.3073545888663551E-2</v>
      </c>
      <c r="AI93" s="32">
        <f t="shared" si="51"/>
        <v>16516.126578213691</v>
      </c>
      <c r="AQ93" s="32">
        <f>SUM(AB$10:AB93)</f>
        <v>897768.17272672558</v>
      </c>
      <c r="AR93" s="32">
        <f>SUM(AC$10:AC93)</f>
        <v>-670939.94146869099</v>
      </c>
      <c r="AS93" s="32">
        <f>SUM(AD$10:AD93)</f>
        <v>13860.000000000002</v>
      </c>
      <c r="AT93" s="32">
        <f>SUM(AE$10:AE93)</f>
        <v>87790.429483552987</v>
      </c>
      <c r="AU93" s="32">
        <f>SUM(AF$10:AF93)</f>
        <v>-84088.081091504137</v>
      </c>
      <c r="AW93" s="32">
        <f t="shared" si="41"/>
        <v>418592.42029023182</v>
      </c>
      <c r="AX93" s="32">
        <f t="shared" si="41"/>
        <v>2196.5751230201113</v>
      </c>
      <c r="AY93" s="32">
        <f t="shared" si="41"/>
        <v>222.32009241208851</v>
      </c>
      <c r="AZ93" s="32">
        <f t="shared" si="41"/>
        <v>135.02880860467511</v>
      </c>
      <c r="BA93" s="32">
        <f t="shared" si="30"/>
        <v>38687.710260645166</v>
      </c>
      <c r="BB93" s="32">
        <f t="shared" si="29"/>
        <v>763.9656401625125</v>
      </c>
      <c r="BC93" s="32"/>
    </row>
    <row r="94" spans="1:55" x14ac:dyDescent="0.25">
      <c r="A94" s="66">
        <v>84</v>
      </c>
      <c r="B94" s="67">
        <f t="shared" si="37"/>
        <v>419999.99999999924</v>
      </c>
      <c r="C94" s="67">
        <f t="shared" si="52"/>
        <v>11666.666666666666</v>
      </c>
      <c r="D94" s="67">
        <f t="shared" si="53"/>
        <v>5751.9583333333239</v>
      </c>
      <c r="E94" s="67"/>
      <c r="F94" s="67">
        <f t="shared" si="38"/>
        <v>0</v>
      </c>
      <c r="G94" s="67">
        <f>IF(B94&gt;0,B94*$J$1,0)</f>
        <v>2099.9999999999964</v>
      </c>
      <c r="H94" s="67">
        <f>IF(B94&gt;0,H82,0)</f>
        <v>6000</v>
      </c>
      <c r="I94" s="67"/>
      <c r="J94" s="67"/>
      <c r="K94" s="67"/>
      <c r="L94" s="67">
        <f t="shared" si="31"/>
        <v>25518.624999999985</v>
      </c>
      <c r="M94" s="67">
        <f t="shared" si="32"/>
        <v>20853.624999999989</v>
      </c>
      <c r="N94" s="80">
        <v>46753</v>
      </c>
      <c r="O94" s="39">
        <f t="shared" si="33"/>
        <v>0.29999999999999943</v>
      </c>
      <c r="P94" s="39">
        <f t="shared" si="28"/>
        <v>0.32033155883343967</v>
      </c>
      <c r="Q94" s="39">
        <f t="shared" si="39"/>
        <v>0.2908177285362929</v>
      </c>
      <c r="R94" s="39">
        <f t="shared" si="42"/>
        <v>1.5504139576623937E-3</v>
      </c>
      <c r="S94" s="39">
        <f t="shared" si="48"/>
        <v>1.568982230728651E-4</v>
      </c>
      <c r="T94" s="39">
        <f t="shared" si="46"/>
        <v>9.5280039605180784E-5</v>
      </c>
      <c r="U94" s="39">
        <f t="shared" si="49"/>
        <v>2.7711238076806363E-2</v>
      </c>
      <c r="V94" s="12"/>
      <c r="W94" s="32">
        <f t="shared" si="43"/>
        <v>409668.44905928662</v>
      </c>
      <c r="X94" s="32">
        <f t="shared" si="34"/>
        <v>38795.733307528906</v>
      </c>
      <c r="Y94" s="32">
        <f t="shared" si="35"/>
        <v>448464.18236681551</v>
      </c>
      <c r="Z94" s="32">
        <f t="shared" si="36"/>
        <v>82968.797372048808</v>
      </c>
      <c r="AB94" s="32">
        <f t="shared" si="47"/>
        <v>5006.8150966664361</v>
      </c>
      <c r="AC94" s="32">
        <f t="shared" si="40"/>
        <v>-3741.8036526056217</v>
      </c>
      <c r="AD94" s="32">
        <f t="shared" si="44"/>
        <v>0</v>
      </c>
      <c r="AE94" s="59">
        <f t="shared" si="45"/>
        <v>2989.2301129929183</v>
      </c>
      <c r="AF94" s="32">
        <f t="shared" si="50"/>
        <v>1119.2837194553285</v>
      </c>
      <c r="AG94" s="40">
        <f>IF(A94&gt;$D$6,"",SUM($AB$10:AE94)/($Y$10+Y94)*2/A94*12)</f>
        <v>5.1430016562275013E-2</v>
      </c>
      <c r="AH94" s="40">
        <f>IF(A94&gt;$D$6,"",SUM($AF$10:AF94)/($Y$10+Y94)*2/A94*12)</f>
        <v>-1.282436030076349E-2</v>
      </c>
      <c r="AI94" s="32">
        <f t="shared" si="51"/>
        <v>19365.91741775777</v>
      </c>
      <c r="AQ94" s="32">
        <f>SUM(AB$10:AB94)</f>
        <v>902774.98782339203</v>
      </c>
      <c r="AR94" s="32">
        <f>SUM(AC$10:AC94)</f>
        <v>-674681.74512129661</v>
      </c>
      <c r="AS94" s="32">
        <f>SUM(AD$10:AD94)</f>
        <v>13860.000000000002</v>
      </c>
      <c r="AT94" s="32">
        <f>SUM(AE$10:AE94)</f>
        <v>90779.659596545913</v>
      </c>
      <c r="AU94" s="32">
        <f>SUM(AF$10:AF94)</f>
        <v>-82968.797372048808</v>
      </c>
      <c r="AW94" s="32">
        <f t="shared" si="41"/>
        <v>407144.81995081005</v>
      </c>
      <c r="AX94" s="32">
        <f t="shared" si="41"/>
        <v>2170.5795407273513</v>
      </c>
      <c r="AY94" s="32">
        <f t="shared" si="41"/>
        <v>219.65751230201113</v>
      </c>
      <c r="AZ94" s="32">
        <f t="shared" si="41"/>
        <v>133.39205544725309</v>
      </c>
      <c r="BA94" s="32">
        <f t="shared" si="30"/>
        <v>38795.733307528906</v>
      </c>
      <c r="BB94" s="32">
        <f t="shared" si="29"/>
        <v>0</v>
      </c>
      <c r="BC94" s="32"/>
    </row>
    <row r="95" spans="1:55" x14ac:dyDescent="0.25">
      <c r="A95" s="29">
        <v>85</v>
      </c>
      <c r="B95" s="32">
        <f t="shared" si="37"/>
        <v>408333.33333333256</v>
      </c>
      <c r="C95" s="32">
        <f t="shared" si="52"/>
        <v>11666.666666666666</v>
      </c>
      <c r="D95" s="32">
        <f t="shared" si="53"/>
        <v>5596.4999999999891</v>
      </c>
      <c r="E95" s="32"/>
      <c r="F95" s="32">
        <f t="shared" si="38"/>
        <v>0</v>
      </c>
      <c r="G95" s="32"/>
      <c r="H95" s="32"/>
      <c r="I95" s="32"/>
      <c r="J95" s="32"/>
      <c r="K95" s="32"/>
      <c r="L95" s="32">
        <f t="shared" si="31"/>
        <v>17263.166666666657</v>
      </c>
      <c r="M95" s="32">
        <f t="shared" si="32"/>
        <v>17263.166666666657</v>
      </c>
      <c r="N95" s="80">
        <v>46784</v>
      </c>
      <c r="O95" s="39">
        <f t="shared" si="33"/>
        <v>0.29166666666666613</v>
      </c>
      <c r="P95" s="39">
        <f t="shared" si="28"/>
        <v>0.31221225560023591</v>
      </c>
      <c r="Q95" s="39">
        <f t="shared" si="39"/>
        <v>0.2826433331169389</v>
      </c>
      <c r="R95" s="39">
        <f t="shared" si="42"/>
        <v>1.5322800451965032E-3</v>
      </c>
      <c r="S95" s="39">
        <f t="shared" si="48"/>
        <v>1.5504139576623938E-4</v>
      </c>
      <c r="T95" s="39">
        <f t="shared" si="46"/>
        <v>9.4138933843719054E-5</v>
      </c>
      <c r="U95" s="39">
        <f t="shared" si="49"/>
        <v>2.7787462108490507E-2</v>
      </c>
      <c r="V95" s="12"/>
      <c r="W95" s="32">
        <f t="shared" si="43"/>
        <v>398194.71088844351</v>
      </c>
      <c r="X95" s="32">
        <f t="shared" si="34"/>
        <v>38902.446951886712</v>
      </c>
      <c r="Y95" s="32">
        <f t="shared" si="35"/>
        <v>437097.15784033021</v>
      </c>
      <c r="Z95" s="32">
        <f t="shared" si="36"/>
        <v>81848.829020375109</v>
      </c>
      <c r="AB95" s="32">
        <f t="shared" si="47"/>
        <v>4870.2260050552668</v>
      </c>
      <c r="AC95" s="32">
        <f t="shared" si="40"/>
        <v>-3639.7248755728851</v>
      </c>
      <c r="AD95" s="32">
        <f t="shared" si="44"/>
        <v>0</v>
      </c>
      <c r="AE95" s="59">
        <f t="shared" si="45"/>
        <v>0</v>
      </c>
      <c r="AF95" s="32">
        <f t="shared" si="50"/>
        <v>1119.9683516736986</v>
      </c>
      <c r="AG95" s="40">
        <f>IF(A95&gt;$D$6,"",SUM($AB$10:AE95)/($Y$10+Y95)*2/A95*12)</f>
        <v>5.1328558645252924E-2</v>
      </c>
      <c r="AH95" s="40">
        <f>IF(A95&gt;$D$6,"",SUM($AF$10:AF95)/($Y$10+Y95)*2/A95*12)</f>
        <v>-1.2579768852792259E-2</v>
      </c>
      <c r="AI95" s="32">
        <f t="shared" si="51"/>
        <v>16237.250531540567</v>
      </c>
      <c r="AQ95" s="32">
        <f>SUM(AB$10:AB95)</f>
        <v>907645.21382844727</v>
      </c>
      <c r="AR95" s="32">
        <f>SUM(AC$10:AC95)</f>
        <v>-678321.46999686945</v>
      </c>
      <c r="AS95" s="32">
        <f>SUM(AD$10:AD95)</f>
        <v>13860.000000000002</v>
      </c>
      <c r="AT95" s="32">
        <f>SUM(AE$10:AE95)</f>
        <v>90779.659596545913</v>
      </c>
      <c r="AU95" s="32">
        <f>SUM(AF$10:AF95)</f>
        <v>-81848.829020375109</v>
      </c>
      <c r="AW95" s="32">
        <f t="shared" si="41"/>
        <v>395700.66636371444</v>
      </c>
      <c r="AX95" s="32">
        <f t="shared" si="41"/>
        <v>2145.1920632751044</v>
      </c>
      <c r="AY95" s="32">
        <f t="shared" si="41"/>
        <v>217.05795407273513</v>
      </c>
      <c r="AZ95" s="32">
        <f t="shared" si="41"/>
        <v>131.79450738120667</v>
      </c>
      <c r="BA95" s="32">
        <f t="shared" si="30"/>
        <v>38902.446951886712</v>
      </c>
      <c r="BB95" s="32">
        <f t="shared" si="29"/>
        <v>726.27399494472229</v>
      </c>
      <c r="BC95" s="32"/>
    </row>
    <row r="96" spans="1:55" x14ac:dyDescent="0.25">
      <c r="A96" s="29">
        <v>86</v>
      </c>
      <c r="B96" s="32">
        <f t="shared" si="37"/>
        <v>396666.66666666587</v>
      </c>
      <c r="C96" s="32">
        <f t="shared" si="52"/>
        <v>11666.666666666666</v>
      </c>
      <c r="D96" s="32">
        <f t="shared" si="53"/>
        <v>5441.0416666666561</v>
      </c>
      <c r="E96" s="32"/>
      <c r="F96" s="32">
        <f t="shared" si="38"/>
        <v>0</v>
      </c>
      <c r="G96" s="32"/>
      <c r="H96" s="32"/>
      <c r="I96" s="32"/>
      <c r="J96" s="32"/>
      <c r="K96" s="32"/>
      <c r="L96" s="32">
        <f t="shared" si="31"/>
        <v>17107.708333333321</v>
      </c>
      <c r="M96" s="32">
        <f t="shared" si="32"/>
        <v>17107.708333333321</v>
      </c>
      <c r="N96" s="80">
        <v>46813</v>
      </c>
      <c r="O96" s="39">
        <f t="shared" si="33"/>
        <v>0.28333333333333277</v>
      </c>
      <c r="P96" s="39">
        <f t="shared" si="28"/>
        <v>0.30409502047158748</v>
      </c>
      <c r="Q96" s="39">
        <f t="shared" si="39"/>
        <v>0.27447142894592402</v>
      </c>
      <c r="R96" s="39">
        <f t="shared" si="42"/>
        <v>1.5145654281185916E-3</v>
      </c>
      <c r="S96" s="39">
        <f t="shared" si="48"/>
        <v>1.5322800451965032E-4</v>
      </c>
      <c r="T96" s="39">
        <f t="shared" si="46"/>
        <v>9.3024837459743624E-5</v>
      </c>
      <c r="U96" s="39">
        <f t="shared" si="49"/>
        <v>2.7862773255565482E-2</v>
      </c>
      <c r="V96" s="12"/>
      <c r="W96" s="32">
        <f t="shared" si="43"/>
        <v>386725.14610243082</v>
      </c>
      <c r="X96" s="32">
        <f t="shared" si="34"/>
        <v>39007.882557791672</v>
      </c>
      <c r="Y96" s="32">
        <f t="shared" si="35"/>
        <v>425733.02866022248</v>
      </c>
      <c r="Z96" s="32">
        <f t="shared" si="36"/>
        <v>80728.202744986935</v>
      </c>
      <c r="AB96" s="32">
        <f t="shared" si="47"/>
        <v>4733.6839815259018</v>
      </c>
      <c r="AC96" s="32">
        <f t="shared" si="40"/>
        <v>-3537.6812744987201</v>
      </c>
      <c r="AD96" s="32">
        <f t="shared" si="44"/>
        <v>0</v>
      </c>
      <c r="AE96" s="59">
        <f t="shared" si="45"/>
        <v>0</v>
      </c>
      <c r="AF96" s="32">
        <f t="shared" si="50"/>
        <v>1120.6262753881747</v>
      </c>
      <c r="AG96" s="40">
        <f>IF(A96&gt;$D$6,"",SUM($AB$10:AE96)/($Y$10+Y96)*2/A96*12)</f>
        <v>5.1230303696004093E-2</v>
      </c>
      <c r="AH96" s="40">
        <f>IF(A96&gt;$D$6,"",SUM($AF$10:AF96)/($Y$10+Y96)*2/A96*12)</f>
        <v>-1.2339592050090246E-2</v>
      </c>
      <c r="AI96" s="32">
        <f t="shared" si="51"/>
        <v>16097.813161633632</v>
      </c>
      <c r="AQ96" s="32">
        <f>SUM(AB$10:AB96)</f>
        <v>912378.89780997322</v>
      </c>
      <c r="AR96" s="32">
        <f>SUM(AC$10:AC96)</f>
        <v>-681859.15127136814</v>
      </c>
      <c r="AS96" s="32">
        <f>SUM(AD$10:AD96)</f>
        <v>13860.000000000002</v>
      </c>
      <c r="AT96" s="32">
        <f>SUM(AE$10:AE96)</f>
        <v>90779.659596545913</v>
      </c>
      <c r="AU96" s="32">
        <f>SUM(AF$10:AF96)</f>
        <v>-80728.202744986935</v>
      </c>
      <c r="AW96" s="32">
        <f t="shared" si="41"/>
        <v>384260.00052429363</v>
      </c>
      <c r="AX96" s="32">
        <f t="shared" si="41"/>
        <v>2120.3915993660285</v>
      </c>
      <c r="AY96" s="32">
        <f t="shared" si="41"/>
        <v>214.51920632751046</v>
      </c>
      <c r="AZ96" s="32">
        <f t="shared" si="41"/>
        <v>130.23477244364108</v>
      </c>
      <c r="BA96" s="32">
        <f t="shared" si="30"/>
        <v>39007.882557791672</v>
      </c>
      <c r="BB96" s="32">
        <f t="shared" si="29"/>
        <v>707.35768514075426</v>
      </c>
      <c r="BC96" s="32"/>
    </row>
    <row r="97" spans="1:55" x14ac:dyDescent="0.25">
      <c r="A97" s="29">
        <v>87</v>
      </c>
      <c r="B97" s="32">
        <f t="shared" si="37"/>
        <v>384999.99999999919</v>
      </c>
      <c r="C97" s="32">
        <f t="shared" si="52"/>
        <v>11666.666666666666</v>
      </c>
      <c r="D97" s="32">
        <f t="shared" si="53"/>
        <v>5285.5833333333221</v>
      </c>
      <c r="E97" s="32"/>
      <c r="F97" s="32">
        <f t="shared" si="38"/>
        <v>0</v>
      </c>
      <c r="G97" s="32"/>
      <c r="H97" s="32"/>
      <c r="I97" s="32"/>
      <c r="J97" s="32"/>
      <c r="K97" s="32"/>
      <c r="L97" s="32">
        <f t="shared" si="31"/>
        <v>16952.249999999989</v>
      </c>
      <c r="M97" s="32">
        <f t="shared" si="32"/>
        <v>16952.249999999989</v>
      </c>
      <c r="N97" s="80">
        <v>46844</v>
      </c>
      <c r="O97" s="39">
        <f t="shared" si="33"/>
        <v>0.27499999999999941</v>
      </c>
      <c r="P97" s="39">
        <f t="shared" si="28"/>
        <v>0.29597989005980713</v>
      </c>
      <c r="Q97" s="39">
        <f t="shared" si="39"/>
        <v>0.26630204785880052</v>
      </c>
      <c r="R97" s="39">
        <f t="shared" si="42"/>
        <v>1.4972557299497019E-3</v>
      </c>
      <c r="S97" s="39">
        <f t="shared" si="48"/>
        <v>1.5145654281185916E-4</v>
      </c>
      <c r="T97" s="39">
        <f t="shared" si="46"/>
        <v>9.1936802711790194E-5</v>
      </c>
      <c r="U97" s="39">
        <f t="shared" si="49"/>
        <v>2.7937193125533277E-2</v>
      </c>
      <c r="V97" s="12"/>
      <c r="W97" s="32">
        <f t="shared" si="43"/>
        <v>375259.77570798341</v>
      </c>
      <c r="X97" s="32">
        <f t="shared" si="34"/>
        <v>39112.070375746589</v>
      </c>
      <c r="Y97" s="32">
        <f t="shared" si="35"/>
        <v>414371.84608372999</v>
      </c>
      <c r="Z97" s="32">
        <f t="shared" si="36"/>
        <v>79606.944934586063</v>
      </c>
      <c r="AB97" s="32">
        <f t="shared" si="47"/>
        <v>4597.1893053205131</v>
      </c>
      <c r="AC97" s="32">
        <f t="shared" si="40"/>
        <v>-3435.6730580725539</v>
      </c>
      <c r="AD97" s="32">
        <f t="shared" si="44"/>
        <v>0</v>
      </c>
      <c r="AE97" s="59">
        <f t="shared" si="45"/>
        <v>0</v>
      </c>
      <c r="AF97" s="32">
        <f t="shared" si="50"/>
        <v>1121.2578104008717</v>
      </c>
      <c r="AG97" s="40">
        <f>IF(A97&gt;$D$6,"",SUM($AB$10:AE97)/($Y$10+Y97)*2/A97*12)</f>
        <v>5.1135154949112929E-2</v>
      </c>
      <c r="AH97" s="40">
        <f>IF(A97&gt;$D$6,"",SUM($AF$10:AF97)/($Y$10+Y97)*2/A97*12)</f>
        <v>-1.2103658123377582E-2</v>
      </c>
      <c r="AI97" s="32">
        <f t="shared" si="51"/>
        <v>15958.371881813</v>
      </c>
      <c r="AQ97" s="32">
        <f>SUM(AB$10:AB97)</f>
        <v>916976.08711529372</v>
      </c>
      <c r="AR97" s="32">
        <f>SUM(AC$10:AC97)</f>
        <v>-685294.82432944071</v>
      </c>
      <c r="AS97" s="32">
        <f>SUM(AD$10:AD97)</f>
        <v>13860.000000000002</v>
      </c>
      <c r="AT97" s="32">
        <f>SUM(AE$10:AE97)</f>
        <v>90779.659596545913</v>
      </c>
      <c r="AU97" s="32">
        <f>SUM(AF$10:AF97)</f>
        <v>-79606.944934586063</v>
      </c>
      <c r="AW97" s="32">
        <f t="shared" si="41"/>
        <v>372822.86700232071</v>
      </c>
      <c r="AX97" s="32">
        <f t="shared" si="41"/>
        <v>2096.1580219295824</v>
      </c>
      <c r="AY97" s="32">
        <f t="shared" si="41"/>
        <v>212.03915993660283</v>
      </c>
      <c r="AZ97" s="32">
        <f t="shared" si="41"/>
        <v>128.71152379650627</v>
      </c>
      <c r="BA97" s="32">
        <f t="shared" si="30"/>
        <v>39112.070375746589</v>
      </c>
      <c r="BB97" s="32">
        <f t="shared" si="29"/>
        <v>688.39402801280903</v>
      </c>
      <c r="BC97" s="32"/>
    </row>
    <row r="98" spans="1:55" x14ac:dyDescent="0.25">
      <c r="A98" s="29">
        <v>88</v>
      </c>
      <c r="B98" s="32">
        <f t="shared" si="37"/>
        <v>373333.3333333325</v>
      </c>
      <c r="C98" s="32">
        <f t="shared" si="52"/>
        <v>11666.666666666666</v>
      </c>
      <c r="D98" s="32">
        <f t="shared" si="53"/>
        <v>5130.1249999999882</v>
      </c>
      <c r="E98" s="32"/>
      <c r="F98" s="32">
        <f t="shared" si="38"/>
        <v>0</v>
      </c>
      <c r="G98" s="32"/>
      <c r="H98" s="32"/>
      <c r="I98" s="32"/>
      <c r="J98" s="32"/>
      <c r="K98" s="32"/>
      <c r="L98" s="32">
        <f t="shared" si="31"/>
        <v>16796.791666666653</v>
      </c>
      <c r="M98" s="32">
        <f t="shared" si="32"/>
        <v>16796.791666666653</v>
      </c>
      <c r="N98" s="80">
        <v>46874</v>
      </c>
      <c r="O98" s="39">
        <f t="shared" si="33"/>
        <v>0.26666666666666605</v>
      </c>
      <c r="P98" s="39">
        <f t="shared" si="28"/>
        <v>0.28786690375697616</v>
      </c>
      <c r="Q98" s="39">
        <f t="shared" si="39"/>
        <v>0.25813522446656045</v>
      </c>
      <c r="R98" s="39">
        <f t="shared" si="42"/>
        <v>1.4803372240309188E-3</v>
      </c>
      <c r="S98" s="39">
        <f t="shared" si="48"/>
        <v>1.497255729949702E-4</v>
      </c>
      <c r="T98" s="39">
        <f t="shared" si="46"/>
        <v>9.0873925687115498E-5</v>
      </c>
      <c r="U98" s="39">
        <f t="shared" si="49"/>
        <v>2.8010742567702709E-2</v>
      </c>
      <c r="V98" s="12"/>
      <c r="W98" s="32">
        <f t="shared" si="43"/>
        <v>363798.62566498283</v>
      </c>
      <c r="X98" s="32">
        <f t="shared" si="34"/>
        <v>39215.03959478379</v>
      </c>
      <c r="Y98" s="32">
        <f t="shared" si="35"/>
        <v>403013.66525976663</v>
      </c>
      <c r="Z98" s="32">
        <f t="shared" si="36"/>
        <v>78485.08171973101</v>
      </c>
      <c r="AB98" s="32">
        <f t="shared" si="47"/>
        <v>4460.742307812342</v>
      </c>
      <c r="AC98" s="32">
        <f t="shared" si="40"/>
        <v>-3333.7004739435579</v>
      </c>
      <c r="AD98" s="32">
        <f t="shared" si="44"/>
        <v>0</v>
      </c>
      <c r="AE98" s="59">
        <f t="shared" si="45"/>
        <v>0</v>
      </c>
      <c r="AF98" s="32">
        <f t="shared" si="50"/>
        <v>1121.8632148550532</v>
      </c>
      <c r="AG98" s="40">
        <f>IF(A98&gt;$D$6,"",SUM($AB$10:AE98)/($Y$10+Y98)*2/A98*12)</f>
        <v>5.1043020217383453E-2</v>
      </c>
      <c r="AH98" s="40">
        <f>IF(A98&gt;$D$6,"",SUM($AF$10:AF98)/($Y$10+Y98)*2/A98*12)</f>
        <v>-1.1871802582325671E-2</v>
      </c>
      <c r="AI98" s="32">
        <f t="shared" si="51"/>
        <v>15818.923131775711</v>
      </c>
      <c r="AQ98" s="32">
        <f>SUM(AB$10:AB98)</f>
        <v>921436.82942310604</v>
      </c>
      <c r="AR98" s="32">
        <f>SUM(AC$10:AC98)</f>
        <v>-688628.52480338432</v>
      </c>
      <c r="AS98" s="32">
        <f>SUM(AD$10:AD98)</f>
        <v>13860.000000000002</v>
      </c>
      <c r="AT98" s="32">
        <f>SUM(AE$10:AE98)</f>
        <v>90779.659596545913</v>
      </c>
      <c r="AU98" s="32">
        <f>SUM(AF$10:AF98)</f>
        <v>-78485.08171973101</v>
      </c>
      <c r="AW98" s="32">
        <f t="shared" si="41"/>
        <v>361389.31425318465</v>
      </c>
      <c r="AX98" s="32">
        <f t="shared" si="41"/>
        <v>2072.4721136432863</v>
      </c>
      <c r="AY98" s="32">
        <f t="shared" si="41"/>
        <v>209.61580219295828</v>
      </c>
      <c r="AZ98" s="32">
        <f t="shared" si="41"/>
        <v>127.2234959619617</v>
      </c>
      <c r="BA98" s="32">
        <f t="shared" si="30"/>
        <v>39215.03959478379</v>
      </c>
      <c r="BB98" s="32">
        <f t="shared" si="29"/>
        <v>669.38269218764617</v>
      </c>
      <c r="BC98" s="32"/>
    </row>
    <row r="99" spans="1:55" x14ac:dyDescent="0.25">
      <c r="A99" s="29">
        <v>89</v>
      </c>
      <c r="B99" s="32">
        <f t="shared" si="37"/>
        <v>361666.66666666581</v>
      </c>
      <c r="C99" s="32">
        <f t="shared" si="52"/>
        <v>11666.666666666666</v>
      </c>
      <c r="D99" s="32">
        <f t="shared" si="53"/>
        <v>4974.6666666666551</v>
      </c>
      <c r="E99" s="32"/>
      <c r="F99" s="32">
        <f t="shared" si="38"/>
        <v>0</v>
      </c>
      <c r="G99" s="32"/>
      <c r="H99" s="32"/>
      <c r="I99" s="32"/>
      <c r="J99" s="32"/>
      <c r="K99" s="32"/>
      <c r="L99" s="32">
        <f t="shared" si="31"/>
        <v>16641.333333333321</v>
      </c>
      <c r="M99" s="32">
        <f t="shared" si="32"/>
        <v>16641.333333333321</v>
      </c>
      <c r="N99" s="80">
        <v>46905</v>
      </c>
      <c r="O99" s="39">
        <f t="shared" si="33"/>
        <v>0.25833333333333275</v>
      </c>
      <c r="P99" s="39">
        <f t="shared" si="28"/>
        <v>0.27975610397627226</v>
      </c>
      <c r="Q99" s="39">
        <f t="shared" si="39"/>
        <v>0.24997099640460227</v>
      </c>
      <c r="R99" s="39">
        <f t="shared" si="42"/>
        <v>1.4637967972175574E-3</v>
      </c>
      <c r="S99" s="39">
        <f t="shared" si="48"/>
        <v>1.4803372240309188E-4</v>
      </c>
      <c r="T99" s="39">
        <f t="shared" si="46"/>
        <v>8.9835343796982117E-5</v>
      </c>
      <c r="U99" s="39">
        <f t="shared" si="49"/>
        <v>2.8083441708252402E-2</v>
      </c>
      <c r="V99" s="12"/>
      <c r="W99" s="32">
        <f t="shared" si="43"/>
        <v>352341.72717522783</v>
      </c>
      <c r="X99" s="32">
        <f t="shared" si="34"/>
        <v>39316.818391553359</v>
      </c>
      <c r="Y99" s="32">
        <f t="shared" si="35"/>
        <v>391658.54556678119</v>
      </c>
      <c r="Z99" s="32">
        <f t="shared" si="36"/>
        <v>77362.639037036977</v>
      </c>
      <c r="AB99" s="32">
        <f t="shared" si="47"/>
        <v>4324.3433756709746</v>
      </c>
      <c r="AC99" s="32">
        <f t="shared" si="40"/>
        <v>-3231.7638110861881</v>
      </c>
      <c r="AD99" s="32">
        <f t="shared" si="44"/>
        <v>0</v>
      </c>
      <c r="AE99" s="59">
        <f t="shared" si="45"/>
        <v>0</v>
      </c>
      <c r="AF99" s="32">
        <f t="shared" si="50"/>
        <v>1122.4426826940326</v>
      </c>
      <c r="AG99" s="40">
        <f>IF(A99&gt;$D$6,"",SUM($AB$10:AE99)/($Y$10+Y99)*2/A99*12)</f>
        <v>5.0953811627042989E-2</v>
      </c>
      <c r="AH99" s="40">
        <f>IF(A99&gt;$D$6,"",SUM($AF$10:AF99)/($Y$10+Y99)*2/A99*12)</f>
        <v>-1.164386779923126E-2</v>
      </c>
      <c r="AI99" s="32">
        <f t="shared" si="51"/>
        <v>15679.463068656409</v>
      </c>
      <c r="AQ99" s="32">
        <f>SUM(AB$10:AB99)</f>
        <v>925761.172798777</v>
      </c>
      <c r="AR99" s="32">
        <f>SUM(AC$10:AC99)</f>
        <v>-691860.28861447051</v>
      </c>
      <c r="AS99" s="32">
        <f>SUM(AD$10:AD99)</f>
        <v>13860.000000000002</v>
      </c>
      <c r="AT99" s="32">
        <f>SUM(AE$10:AE99)</f>
        <v>90779.659596545913</v>
      </c>
      <c r="AU99" s="32">
        <f>SUM(AF$10:AF99)</f>
        <v>-77362.639037036977</v>
      </c>
      <c r="AW99" s="32">
        <f t="shared" si="41"/>
        <v>349959.39496644319</v>
      </c>
      <c r="AX99" s="32">
        <f t="shared" si="41"/>
        <v>2049.3155161045806</v>
      </c>
      <c r="AY99" s="32">
        <f t="shared" si="41"/>
        <v>207.24721136432862</v>
      </c>
      <c r="AZ99" s="32">
        <f t="shared" si="41"/>
        <v>125.76948131577497</v>
      </c>
      <c r="BA99" s="32">
        <f t="shared" si="30"/>
        <v>39316.818391553359</v>
      </c>
      <c r="BB99" s="32">
        <f t="shared" si="29"/>
        <v>650.32329099568051</v>
      </c>
      <c r="BC99" s="32"/>
    </row>
    <row r="100" spans="1:55" x14ac:dyDescent="0.25">
      <c r="A100" s="44">
        <v>90</v>
      </c>
      <c r="B100" s="45">
        <f t="shared" si="37"/>
        <v>349999.99999999913</v>
      </c>
      <c r="C100" s="45">
        <f t="shared" si="52"/>
        <v>11666.666666666666</v>
      </c>
      <c r="D100" s="45">
        <f t="shared" si="53"/>
        <v>4819.2083333333221</v>
      </c>
      <c r="E100" s="45"/>
      <c r="F100" s="32">
        <f t="shared" si="38"/>
        <v>0</v>
      </c>
      <c r="G100" s="45"/>
      <c r="H100" s="45"/>
      <c r="I100" s="45"/>
      <c r="J100" s="45"/>
      <c r="K100" s="45"/>
      <c r="L100" s="45">
        <f t="shared" si="31"/>
        <v>16485.874999999989</v>
      </c>
      <c r="M100" s="45">
        <f t="shared" si="32"/>
        <v>16485.874999999989</v>
      </c>
      <c r="N100" s="80">
        <v>46935</v>
      </c>
      <c r="O100" s="39">
        <f t="shared" si="33"/>
        <v>0.24999999999999939</v>
      </c>
      <c r="P100" s="39">
        <f t="shared" si="28"/>
        <v>0.27164753642531037</v>
      </c>
      <c r="Q100" s="39">
        <f t="shared" si="39"/>
        <v>0.24180940461287462</v>
      </c>
      <c r="R100" s="39">
        <f t="shared" si="42"/>
        <v>1.4476219159821613E-3</v>
      </c>
      <c r="S100" s="39">
        <f t="shared" si="48"/>
        <v>1.4637967972175574E-4</v>
      </c>
      <c r="T100" s="39">
        <f t="shared" si="46"/>
        <v>8.8820233441855127E-5</v>
      </c>
      <c r="U100" s="39">
        <f t="shared" si="49"/>
        <v>2.8155309983289988E-2</v>
      </c>
      <c r="V100" s="12"/>
      <c r="W100" s="32">
        <f t="shared" si="43"/>
        <v>340889.11701882858</v>
      </c>
      <c r="X100" s="32">
        <f t="shared" si="34"/>
        <v>39417.433976605986</v>
      </c>
      <c r="Y100" s="32">
        <f t="shared" si="35"/>
        <v>380306.55099543458</v>
      </c>
      <c r="Z100" s="32">
        <f t="shared" si="36"/>
        <v>76239.642696669223</v>
      </c>
      <c r="AB100" s="32">
        <f t="shared" si="47"/>
        <v>4187.9929545088426</v>
      </c>
      <c r="AC100" s="32">
        <f t="shared" si="40"/>
        <v>-3129.86340252537</v>
      </c>
      <c r="AD100" s="32">
        <f t="shared" si="44"/>
        <v>0</v>
      </c>
      <c r="AE100" s="59">
        <f t="shared" si="45"/>
        <v>0</v>
      </c>
      <c r="AF100" s="32">
        <f t="shared" si="50"/>
        <v>1122.9963403677539</v>
      </c>
      <c r="AG100" s="40">
        <f>IF(A100&gt;$D$6,"",SUM($AB$10:AE100)/($Y$10+Y100)*2/A100*12)</f>
        <v>5.0867445368582329E-2</v>
      </c>
      <c r="AH100" s="40">
        <f>IF(A100&gt;$D$6,"",SUM($AF$10:AF100)/($Y$10+Y100)*2/A100*12)</f>
        <v>-1.1419702620546384E-2</v>
      </c>
      <c r="AI100" s="32">
        <f t="shared" si="51"/>
        <v>15539.987525855457</v>
      </c>
      <c r="AQ100" s="32">
        <f>SUM(AB$10:AB100)</f>
        <v>929949.16575328587</v>
      </c>
      <c r="AR100" s="32">
        <f>SUM(AC$10:AC100)</f>
        <v>-694990.15201699582</v>
      </c>
      <c r="AS100" s="32">
        <f>SUM(AD$10:AD100)</f>
        <v>13860.000000000002</v>
      </c>
      <c r="AT100" s="32">
        <f>SUM(AE$10:AE100)</f>
        <v>90779.659596545913</v>
      </c>
      <c r="AU100" s="32">
        <f>SUM(AF$10:AF100)</f>
        <v>-76239.642696669223</v>
      </c>
      <c r="AW100" s="32">
        <f t="shared" si="41"/>
        <v>338533.16645802447</v>
      </c>
      <c r="AX100" s="32">
        <f t="shared" si="41"/>
        <v>2026.6706823750258</v>
      </c>
      <c r="AY100" s="32">
        <f t="shared" si="41"/>
        <v>204.93155161045803</v>
      </c>
      <c r="AZ100" s="32">
        <f t="shared" si="41"/>
        <v>124.34832681859717</v>
      </c>
      <c r="BA100" s="32">
        <f t="shared" si="30"/>
        <v>39417.433976605986</v>
      </c>
      <c r="BB100" s="32">
        <f t="shared" si="29"/>
        <v>631.21537882447956</v>
      </c>
      <c r="BC100" s="32"/>
    </row>
    <row r="101" spans="1:55" x14ac:dyDescent="0.25">
      <c r="A101" s="29">
        <v>91</v>
      </c>
      <c r="B101" s="32">
        <f t="shared" si="37"/>
        <v>338333.33333333244</v>
      </c>
      <c r="C101" s="32">
        <f t="shared" si="52"/>
        <v>11666.666666666666</v>
      </c>
      <c r="D101" s="32">
        <f t="shared" si="53"/>
        <v>4663.7499999999882</v>
      </c>
      <c r="E101" s="32"/>
      <c r="F101" s="32">
        <f t="shared" si="38"/>
        <v>0</v>
      </c>
      <c r="G101" s="32"/>
      <c r="H101" s="32"/>
      <c r="I101" s="32"/>
      <c r="J101" s="32"/>
      <c r="K101" s="32"/>
      <c r="L101" s="32">
        <f t="shared" si="31"/>
        <v>16330.416666666653</v>
      </c>
      <c r="M101" s="32">
        <f t="shared" si="32"/>
        <v>16330.416666666653</v>
      </c>
      <c r="N101" s="80">
        <v>46966</v>
      </c>
      <c r="O101" s="39">
        <f t="shared" si="33"/>
        <v>0.24166666666666603</v>
      </c>
      <c r="P101" s="39">
        <f t="shared" si="28"/>
        <v>0.2635412504167825</v>
      </c>
      <c r="Q101" s="39">
        <f t="shared" si="39"/>
        <v>0.23365049365256926</v>
      </c>
      <c r="R101" s="39">
        <f t="shared" si="42"/>
        <v>1.431800594738451E-3</v>
      </c>
      <c r="S101" s="39">
        <f t="shared" si="48"/>
        <v>1.4476219159821613E-4</v>
      </c>
      <c r="T101" s="39">
        <f t="shared" si="46"/>
        <v>8.7827807833053446E-5</v>
      </c>
      <c r="U101" s="39">
        <f t="shared" si="49"/>
        <v>2.8226366170043472E-2</v>
      </c>
      <c r="V101" s="12"/>
      <c r="W101" s="32">
        <f t="shared" si="43"/>
        <v>329440.83794543461</v>
      </c>
      <c r="X101" s="32">
        <f t="shared" si="34"/>
        <v>39516.912638060858</v>
      </c>
      <c r="Y101" s="32">
        <f t="shared" si="35"/>
        <v>368957.75058349548</v>
      </c>
      <c r="Z101" s="32">
        <f t="shared" si="36"/>
        <v>75116.118454005889</v>
      </c>
      <c r="AB101" s="32">
        <f t="shared" si="47"/>
        <v>4051.6915530810475</v>
      </c>
      <c r="AC101" s="32">
        <f t="shared" si="40"/>
        <v>-3027.9996284752046</v>
      </c>
      <c r="AD101" s="32">
        <f t="shared" si="44"/>
        <v>0</v>
      </c>
      <c r="AE101" s="59">
        <f t="shared" si="45"/>
        <v>0</v>
      </c>
      <c r="AF101" s="32">
        <f t="shared" si="50"/>
        <v>1123.524242663334</v>
      </c>
      <c r="AG101" s="40">
        <f>IF(A101&gt;$D$6,"",SUM($AB$10:AE101)/($Y$10+Y101)*2/A101*12)</f>
        <v>5.0783841461659769E-2</v>
      </c>
      <c r="AH101" s="40">
        <f>IF(A101&gt;$D$6,"",SUM($AF$10:AF101)/($Y$10+Y101)*2/A101*12)</f>
        <v>-1.1199162004234112E-2</v>
      </c>
      <c r="AI101" s="32">
        <f t="shared" si="51"/>
        <v>15400.491965020145</v>
      </c>
      <c r="AQ101" s="32">
        <f>SUM(AB$10:AB101)</f>
        <v>934000.8573063669</v>
      </c>
      <c r="AR101" s="32">
        <f>SUM(AC$10:AC101)</f>
        <v>-698018.15164547099</v>
      </c>
      <c r="AS101" s="32">
        <f>SUM(AD$10:AD101)</f>
        <v>13860.000000000002</v>
      </c>
      <c r="AT101" s="32">
        <f>SUM(AE$10:AE101)</f>
        <v>90779.659596545913</v>
      </c>
      <c r="AU101" s="32">
        <f>SUM(AF$10:AF101)</f>
        <v>-75116.118454005889</v>
      </c>
      <c r="AW101" s="32">
        <f t="shared" si="41"/>
        <v>327110.69111359696</v>
      </c>
      <c r="AX101" s="32">
        <f t="shared" si="41"/>
        <v>2004.5208326338313</v>
      </c>
      <c r="AY101" s="32">
        <f t="shared" si="41"/>
        <v>202.66706823750258</v>
      </c>
      <c r="AZ101" s="32">
        <f t="shared" si="41"/>
        <v>122.95893096627482</v>
      </c>
      <c r="BA101" s="32">
        <f t="shared" si="30"/>
        <v>39516.912638060858</v>
      </c>
      <c r="BB101" s="32">
        <f t="shared" si="29"/>
        <v>612.05844691894072</v>
      </c>
      <c r="BC101" s="32"/>
    </row>
    <row r="102" spans="1:55" x14ac:dyDescent="0.25">
      <c r="A102" s="29">
        <v>92</v>
      </c>
      <c r="B102" s="32">
        <f t="shared" si="37"/>
        <v>326666.66666666575</v>
      </c>
      <c r="C102" s="32">
        <f t="shared" si="52"/>
        <v>11666.666666666666</v>
      </c>
      <c r="D102" s="32">
        <f t="shared" si="53"/>
        <v>4508.2916666666542</v>
      </c>
      <c r="E102" s="32"/>
      <c r="F102" s="32">
        <f t="shared" si="38"/>
        <v>0</v>
      </c>
      <c r="G102" s="32"/>
      <c r="H102" s="32"/>
      <c r="I102" s="32"/>
      <c r="J102" s="32"/>
      <c r="K102" s="32"/>
      <c r="L102" s="32">
        <f t="shared" si="31"/>
        <v>16174.958333333321</v>
      </c>
      <c r="M102" s="32">
        <f t="shared" si="32"/>
        <v>16174.958333333321</v>
      </c>
      <c r="N102" s="80">
        <v>46997</v>
      </c>
      <c r="O102" s="39">
        <f t="shared" si="33"/>
        <v>0.23333333333333267</v>
      </c>
      <c r="P102" s="39">
        <f t="shared" si="28"/>
        <v>0.25543729922278102</v>
      </c>
      <c r="Q102" s="39">
        <f t="shared" si="39"/>
        <v>0.22549431206581691</v>
      </c>
      <c r="R102" s="39">
        <f t="shared" si="42"/>
        <v>1.4163213662214274E-3</v>
      </c>
      <c r="S102" s="39">
        <f t="shared" si="48"/>
        <v>1.4318005947384511E-4</v>
      </c>
      <c r="T102" s="39">
        <f t="shared" si="46"/>
        <v>8.6857314958929677E-5</v>
      </c>
      <c r="U102" s="39">
        <f t="shared" si="49"/>
        <v>2.8296628416309914E-2</v>
      </c>
      <c r="V102" s="12"/>
      <c r="W102" s="32">
        <f t="shared" si="43"/>
        <v>317996.93912905955</v>
      </c>
      <c r="X102" s="32">
        <f t="shared" si="34"/>
        <v>39615.279782833881</v>
      </c>
      <c r="Y102" s="32">
        <f t="shared" si="35"/>
        <v>357612.21891189343</v>
      </c>
      <c r="Z102" s="32">
        <f t="shared" si="36"/>
        <v>73992.092086503719</v>
      </c>
      <c r="AB102" s="32">
        <f t="shared" si="47"/>
        <v>3915.4397481254487</v>
      </c>
      <c r="AC102" s="32">
        <f t="shared" si="40"/>
        <v>-2926.1729199561673</v>
      </c>
      <c r="AD102" s="32">
        <f t="shared" si="44"/>
        <v>0</v>
      </c>
      <c r="AE102" s="59">
        <f t="shared" si="45"/>
        <v>0</v>
      </c>
      <c r="AF102" s="32">
        <f t="shared" si="50"/>
        <v>1124.0263675021706</v>
      </c>
      <c r="AG102" s="40">
        <f>IF(A102&gt;$D$6,"",SUM($AB$10:AE102)/($Y$10+Y102)*2/A102*12)</f>
        <v>5.0702923532556517E-2</v>
      </c>
      <c r="AH102" s="40">
        <f>IF(A102&gt;$D$6,"",SUM($AF$10:AF102)/($Y$10+Y102)*2/A102*12)</f>
        <v>-1.0982106681120542E-2</v>
      </c>
      <c r="AI102" s="32">
        <f t="shared" si="51"/>
        <v>15260.971419727495</v>
      </c>
      <c r="AQ102" s="32">
        <f>SUM(AB$10:AB102)</f>
        <v>937916.2970544924</v>
      </c>
      <c r="AR102" s="32">
        <f>SUM(AC$10:AC102)</f>
        <v>-700944.32456542714</v>
      </c>
      <c r="AS102" s="32">
        <f>SUM(AD$10:AD102)</f>
        <v>13860.000000000002</v>
      </c>
      <c r="AT102" s="32">
        <f>SUM(AE$10:AE102)</f>
        <v>90779.659596545913</v>
      </c>
      <c r="AU102" s="32">
        <f>SUM(AF$10:AF102)</f>
        <v>-73992.092086503719</v>
      </c>
      <c r="AW102" s="32">
        <f t="shared" si="41"/>
        <v>315692.03689214366</v>
      </c>
      <c r="AX102" s="32">
        <f t="shared" si="41"/>
        <v>1982.8499127099983</v>
      </c>
      <c r="AY102" s="32">
        <f t="shared" si="41"/>
        <v>200.45208326338317</v>
      </c>
      <c r="AZ102" s="32">
        <f t="shared" si="41"/>
        <v>121.60024094250154</v>
      </c>
      <c r="BA102" s="32">
        <f t="shared" si="30"/>
        <v>39615.279782833881</v>
      </c>
      <c r="BB102" s="32">
        <f t="shared" si="29"/>
        <v>592.85191854120558</v>
      </c>
      <c r="BC102" s="32"/>
    </row>
    <row r="103" spans="1:55" x14ac:dyDescent="0.25">
      <c r="A103" s="29">
        <v>93</v>
      </c>
      <c r="B103" s="32">
        <f t="shared" si="37"/>
        <v>314999.99999999907</v>
      </c>
      <c r="C103" s="32">
        <f t="shared" si="52"/>
        <v>11666.666666666666</v>
      </c>
      <c r="D103" s="32">
        <f t="shared" si="53"/>
        <v>4352.8333333333203</v>
      </c>
      <c r="E103" s="32"/>
      <c r="F103" s="32">
        <f t="shared" si="38"/>
        <v>0</v>
      </c>
      <c r="G103" s="32"/>
      <c r="H103" s="32"/>
      <c r="I103" s="32"/>
      <c r="J103" s="32"/>
      <c r="K103" s="32"/>
      <c r="L103" s="32">
        <f t="shared" si="31"/>
        <v>16019.499999999985</v>
      </c>
      <c r="M103" s="32">
        <f t="shared" si="32"/>
        <v>16019.499999999985</v>
      </c>
      <c r="N103" s="80">
        <v>47027</v>
      </c>
      <c r="O103" s="39">
        <f t="shared" si="33"/>
        <v>0.22499999999999934</v>
      </c>
      <c r="P103" s="39">
        <f t="shared" si="28"/>
        <v>0.2473357404805597</v>
      </c>
      <c r="Q103" s="39">
        <f t="shared" si="39"/>
        <v>0.21734091278620737</v>
      </c>
      <c r="R103" s="39">
        <f t="shared" si="42"/>
        <v>1.4011732537688032E-3</v>
      </c>
      <c r="S103" s="39">
        <f t="shared" si="48"/>
        <v>1.4163213662214276E-4</v>
      </c>
      <c r="T103" s="39">
        <f t="shared" si="46"/>
        <v>8.5908035684307063E-5</v>
      </c>
      <c r="U103" s="39">
        <f t="shared" si="49"/>
        <v>2.8366114268277058E-2</v>
      </c>
      <c r="V103" s="12"/>
      <c r="W103" s="32">
        <f t="shared" si="43"/>
        <v>306557.47669719567</v>
      </c>
      <c r="X103" s="32">
        <f t="shared" si="34"/>
        <v>39712.559975587879</v>
      </c>
      <c r="Y103" s="32">
        <f t="shared" si="35"/>
        <v>346270.03667278355</v>
      </c>
      <c r="Z103" s="32">
        <f t="shared" si="36"/>
        <v>72867.589476998357</v>
      </c>
      <c r="AB103" s="32">
        <f t="shared" si="47"/>
        <v>3779.2381899483171</v>
      </c>
      <c r="AC103" s="32">
        <f t="shared" si="40"/>
        <v>-2824.3837629695058</v>
      </c>
      <c r="AD103" s="32">
        <f t="shared" si="44"/>
        <v>0</v>
      </c>
      <c r="AE103" s="59">
        <f t="shared" si="45"/>
        <v>0</v>
      </c>
      <c r="AF103" s="32">
        <f t="shared" si="50"/>
        <v>1124.5026095053618</v>
      </c>
      <c r="AG103" s="40">
        <f>IF(A103&gt;$D$6,"",SUM($AB$10:AE103)/($Y$10+Y103)*2/A103*12)</f>
        <v>5.0624618602706561E-2</v>
      </c>
      <c r="AH103" s="40">
        <f>IF(A103&gt;$D$6,"",SUM($AF$10:AF103)/($Y$10+Y103)*2/A103*12)</f>
        <v>-1.0768402838600696E-2</v>
      </c>
      <c r="AI103" s="32">
        <f t="shared" si="51"/>
        <v>15121.4204290582</v>
      </c>
      <c r="AQ103" s="32">
        <f>SUM(AB$10:AB103)</f>
        <v>941695.53524444078</v>
      </c>
      <c r="AR103" s="32">
        <f>SUM(AC$10:AC103)</f>
        <v>-703768.70832839666</v>
      </c>
      <c r="AS103" s="32">
        <f>SUM(AD$10:AD103)</f>
        <v>13860.000000000002</v>
      </c>
      <c r="AT103" s="32">
        <f>SUM(AE$10:AE103)</f>
        <v>90779.659596545913</v>
      </c>
      <c r="AU103" s="32">
        <f>SUM(AF$10:AF103)</f>
        <v>-72867.589476998357</v>
      </c>
      <c r="AW103" s="32">
        <f t="shared" si="41"/>
        <v>304277.27790069033</v>
      </c>
      <c r="AX103" s="32">
        <f t="shared" si="41"/>
        <v>1961.6425552763244</v>
      </c>
      <c r="AY103" s="32">
        <f t="shared" si="41"/>
        <v>198.28499127099985</v>
      </c>
      <c r="AZ103" s="32">
        <f t="shared" si="41"/>
        <v>120.27124995802988</v>
      </c>
      <c r="BA103" s="32">
        <f t="shared" si="30"/>
        <v>39712.559975587879</v>
      </c>
      <c r="BB103" s="32">
        <f t="shared" si="29"/>
        <v>573.59514338500321</v>
      </c>
      <c r="BC103" s="32"/>
    </row>
    <row r="104" spans="1:55" x14ac:dyDescent="0.25">
      <c r="A104" s="29">
        <v>94</v>
      </c>
      <c r="B104" s="32">
        <f t="shared" si="37"/>
        <v>303333.33333333238</v>
      </c>
      <c r="C104" s="32">
        <f t="shared" si="52"/>
        <v>11666.666666666666</v>
      </c>
      <c r="D104" s="32">
        <f t="shared" si="53"/>
        <v>4197.3749999999873</v>
      </c>
      <c r="E104" s="32"/>
      <c r="F104" s="32">
        <f t="shared" si="38"/>
        <v>0</v>
      </c>
      <c r="G104" s="32"/>
      <c r="H104" s="32"/>
      <c r="I104" s="32"/>
      <c r="J104" s="32"/>
      <c r="K104" s="32"/>
      <c r="L104" s="32">
        <f t="shared" si="31"/>
        <v>15864.041666666653</v>
      </c>
      <c r="M104" s="32">
        <f t="shared" si="32"/>
        <v>15864.041666666653</v>
      </c>
      <c r="N104" s="80">
        <v>47058</v>
      </c>
      <c r="O104" s="39">
        <f t="shared" si="33"/>
        <v>0.21666666666666598</v>
      </c>
      <c r="P104" s="39">
        <f t="shared" si="28"/>
        <v>0.23923663665921208</v>
      </c>
      <c r="Q104" s="39">
        <f t="shared" si="39"/>
        <v>0.20919035360967675</v>
      </c>
      <c r="R104" s="39">
        <f t="shared" si="42"/>
        <v>1.3863457453606488E-3</v>
      </c>
      <c r="S104" s="39">
        <f t="shared" si="48"/>
        <v>1.4011732537688032E-4</v>
      </c>
      <c r="T104" s="39">
        <f t="shared" si="46"/>
        <v>8.497928197328565E-5</v>
      </c>
      <c r="U104" s="39">
        <f t="shared" si="49"/>
        <v>2.8434840696824504E-2</v>
      </c>
      <c r="V104" s="12"/>
      <c r="W104" s="32">
        <f t="shared" si="43"/>
        <v>295122.5143473426</v>
      </c>
      <c r="X104" s="32">
        <f t="shared" si="34"/>
        <v>39808.776975554305</v>
      </c>
      <c r="Y104" s="32">
        <f t="shared" si="35"/>
        <v>334931.2913228969</v>
      </c>
      <c r="Z104" s="32">
        <f t="shared" si="36"/>
        <v>71742.636704921213</v>
      </c>
      <c r="AB104" s="32">
        <f t="shared" si="47"/>
        <v>3643.0876088838372</v>
      </c>
      <c r="AC104" s="32">
        <f t="shared" si="40"/>
        <v>-2722.6327033246939</v>
      </c>
      <c r="AD104" s="32">
        <f t="shared" si="44"/>
        <v>0</v>
      </c>
      <c r="AE104" s="59">
        <f t="shared" si="45"/>
        <v>0</v>
      </c>
      <c r="AF104" s="32">
        <f t="shared" si="50"/>
        <v>1124.9527720771439</v>
      </c>
      <c r="AG104" s="40">
        <f>IF(A104&gt;$D$6,"",SUM($AB$10:AE104)/($Y$10+Y104)*2/A104*12)</f>
        <v>5.0548856886833221E-2</v>
      </c>
      <c r="AH104" s="40">
        <f>IF(A104&gt;$D$6,"",SUM($AF$10:AF104)/($Y$10+Y104)*2/A104*12)</f>
        <v>-1.0557921825232795E-2</v>
      </c>
      <c r="AI104" s="32">
        <f t="shared" si="51"/>
        <v>14981.83295877049</v>
      </c>
      <c r="AQ104" s="32">
        <f>SUM(AB$10:AB104)</f>
        <v>945338.62285332463</v>
      </c>
      <c r="AR104" s="32">
        <f>SUM(AC$10:AC104)</f>
        <v>-706491.34103172133</v>
      </c>
      <c r="AS104" s="32">
        <f>SUM(AD$10:AD104)</f>
        <v>13860.000000000002</v>
      </c>
      <c r="AT104" s="32">
        <f>SUM(AE$10:AE104)</f>
        <v>90779.659596545913</v>
      </c>
      <c r="AU104" s="32">
        <f>SUM(AF$10:AF104)</f>
        <v>-71742.636704921213</v>
      </c>
      <c r="AW104" s="32">
        <f t="shared" si="41"/>
        <v>292866.49505354743</v>
      </c>
      <c r="AX104" s="32">
        <f t="shared" si="41"/>
        <v>1940.8840435049083</v>
      </c>
      <c r="AY104" s="32">
        <f t="shared" si="41"/>
        <v>196.16425552763243</v>
      </c>
      <c r="AZ104" s="32">
        <f t="shared" si="41"/>
        <v>118.97099476259991</v>
      </c>
      <c r="BA104" s="32">
        <f t="shared" si="30"/>
        <v>39808.776975554305</v>
      </c>
      <c r="BB104" s="32">
        <f t="shared" si="29"/>
        <v>554.28739111615005</v>
      </c>
      <c r="BC104" s="32"/>
    </row>
    <row r="105" spans="1:55" x14ac:dyDescent="0.25">
      <c r="A105" s="29">
        <v>95</v>
      </c>
      <c r="B105" s="32">
        <f t="shared" si="37"/>
        <v>291666.6666666657</v>
      </c>
      <c r="C105" s="32">
        <f t="shared" si="52"/>
        <v>11666.666666666666</v>
      </c>
      <c r="D105" s="32">
        <f t="shared" si="53"/>
        <v>4041.9166666666538</v>
      </c>
      <c r="E105" s="32"/>
      <c r="F105" s="32">
        <f t="shared" si="38"/>
        <v>0</v>
      </c>
      <c r="G105" s="32"/>
      <c r="H105" s="32"/>
      <c r="I105" s="32"/>
      <c r="J105" s="32"/>
      <c r="K105" s="32"/>
      <c r="L105" s="32">
        <f t="shared" si="31"/>
        <v>15708.583333333319</v>
      </c>
      <c r="M105" s="32">
        <f t="shared" si="32"/>
        <v>15708.583333333319</v>
      </c>
      <c r="N105" s="80">
        <v>47088</v>
      </c>
      <c r="O105" s="39">
        <f t="shared" si="33"/>
        <v>0.20833333333333265</v>
      </c>
      <c r="P105" s="39">
        <f t="shared" si="28"/>
        <v>0.23114005559894099</v>
      </c>
      <c r="Q105" s="39">
        <f t="shared" si="39"/>
        <v>0.20104269773748407</v>
      </c>
      <c r="R105" s="39">
        <f t="shared" si="42"/>
        <v>1.3718287692916313E-3</v>
      </c>
      <c r="S105" s="39">
        <f t="shared" si="48"/>
        <v>1.3863457453606488E-4</v>
      </c>
      <c r="T105" s="39">
        <f t="shared" si="46"/>
        <v>8.4070395226128192E-5</v>
      </c>
      <c r="U105" s="39">
        <f t="shared" si="49"/>
        <v>2.8502824122403132E-2</v>
      </c>
      <c r="V105" s="12"/>
      <c r="W105" s="32">
        <f t="shared" si="43"/>
        <v>283692.12406715302</v>
      </c>
      <c r="X105" s="32">
        <f t="shared" si="34"/>
        <v>39903.953771364388</v>
      </c>
      <c r="Y105" s="32">
        <f t="shared" si="35"/>
        <v>323596.07783851743</v>
      </c>
      <c r="Z105" s="32">
        <f t="shared" si="36"/>
        <v>70617.26014723735</v>
      </c>
      <c r="AB105" s="32">
        <f t="shared" si="47"/>
        <v>3506.9888227845258</v>
      </c>
      <c r="AC105" s="32">
        <f t="shared" si="40"/>
        <v>-2620.9203522373414</v>
      </c>
      <c r="AD105" s="32">
        <f t="shared" si="44"/>
        <v>0</v>
      </c>
      <c r="AE105" s="59">
        <f t="shared" si="45"/>
        <v>0</v>
      </c>
      <c r="AF105" s="32">
        <f t="shared" si="50"/>
        <v>1125.3765576838632</v>
      </c>
      <c r="AG105" s="40">
        <f>IF(A105&gt;$D$6,"",SUM($AB$10:AE105)/($Y$10+Y105)*2/A105*12)</f>
        <v>5.0475571599200311E-2</v>
      </c>
      <c r="AH105" s="40">
        <f>IF(A105&gt;$D$6,"",SUM($AF$10:AF105)/($Y$10+Y105)*2/A105*12)</f>
        <v>-1.0350539874926007E-2</v>
      </c>
      <c r="AI105" s="32">
        <f t="shared" si="51"/>
        <v>14842.202307163989</v>
      </c>
      <c r="AQ105" s="32">
        <f>SUM(AB$10:AB105)</f>
        <v>948845.61167610914</v>
      </c>
      <c r="AR105" s="32">
        <f>SUM(AC$10:AC105)</f>
        <v>-709112.26138395863</v>
      </c>
      <c r="AS105" s="32">
        <f>SUM(AD$10:AD105)</f>
        <v>13860.000000000002</v>
      </c>
      <c r="AT105" s="32">
        <f>SUM(AE$10:AE105)</f>
        <v>90779.659596545913</v>
      </c>
      <c r="AU105" s="32">
        <f>SUM(AF$10:AF105)</f>
        <v>-70617.26014723735</v>
      </c>
      <c r="AW105" s="32">
        <f t="shared" si="41"/>
        <v>281459.77683247771</v>
      </c>
      <c r="AX105" s="32">
        <f t="shared" si="41"/>
        <v>1920.5602770082839</v>
      </c>
      <c r="AY105" s="32">
        <f t="shared" si="41"/>
        <v>194.08840435049083</v>
      </c>
      <c r="AZ105" s="32">
        <f t="shared" si="41"/>
        <v>117.69855331657946</v>
      </c>
      <c r="BA105" s="32">
        <f t="shared" si="30"/>
        <v>39903.953771364388</v>
      </c>
      <c r="BB105" s="32">
        <f t="shared" si="29"/>
        <v>534.92784388212795</v>
      </c>
      <c r="BC105" s="32"/>
    </row>
    <row r="106" spans="1:55" x14ac:dyDescent="0.25">
      <c r="A106" s="66">
        <v>96</v>
      </c>
      <c r="B106" s="67">
        <f t="shared" si="37"/>
        <v>279999.99999999901</v>
      </c>
      <c r="C106" s="67">
        <f t="shared" si="52"/>
        <v>11666.666666666666</v>
      </c>
      <c r="D106" s="67">
        <f t="shared" si="53"/>
        <v>3886.4583333333198</v>
      </c>
      <c r="E106" s="67"/>
      <c r="F106" s="67">
        <f t="shared" si="38"/>
        <v>0</v>
      </c>
      <c r="G106" s="67">
        <f>IF(B106&gt;0,B106*$J$1,0)</f>
        <v>1399.999999999995</v>
      </c>
      <c r="H106" s="67">
        <f>IF(B106&gt;0,H94,0)</f>
        <v>6000</v>
      </c>
      <c r="I106" s="67"/>
      <c r="J106" s="67"/>
      <c r="K106" s="67"/>
      <c r="L106" s="67">
        <f t="shared" si="31"/>
        <v>22953.124999999982</v>
      </c>
      <c r="M106" s="67">
        <f t="shared" si="32"/>
        <v>18743.124999999985</v>
      </c>
      <c r="N106" s="80">
        <v>47119</v>
      </c>
      <c r="O106" s="39">
        <f t="shared" si="33"/>
        <v>0.19999999999999929</v>
      </c>
      <c r="P106" s="39">
        <f t="shared" ref="P106:P169" si="54">SUM(Q106:U106)</f>
        <v>0.22304607113739269</v>
      </c>
      <c r="Q106" s="39">
        <f t="shared" si="39"/>
        <v>0.19289801440580209</v>
      </c>
      <c r="R106" s="39">
        <f t="shared" si="42"/>
        <v>1.3576126713557856E-3</v>
      </c>
      <c r="S106" s="39">
        <f t="shared" si="48"/>
        <v>1.3718287692916314E-4</v>
      </c>
      <c r="T106" s="39">
        <f t="shared" si="46"/>
        <v>8.318074472163893E-5</v>
      </c>
      <c r="U106" s="39">
        <f t="shared" si="49"/>
        <v>2.8570080438584035E-2</v>
      </c>
      <c r="V106" s="12"/>
      <c r="W106" s="32">
        <f t="shared" si="43"/>
        <v>272266.38697833213</v>
      </c>
      <c r="X106" s="32">
        <f t="shared" si="34"/>
        <v>39998.112614017649</v>
      </c>
      <c r="Y106" s="32">
        <f t="shared" si="35"/>
        <v>312264.49959234975</v>
      </c>
      <c r="Z106" s="32">
        <f t="shared" si="36"/>
        <v>69491.486591320427</v>
      </c>
      <c r="AB106" s="32">
        <f t="shared" si="47"/>
        <v>3370.9427457363067</v>
      </c>
      <c r="AC106" s="32">
        <f t="shared" si="40"/>
        <v>-2519.247392842331</v>
      </c>
      <c r="AD106" s="32">
        <f t="shared" si="44"/>
        <v>0</v>
      </c>
      <c r="AE106" s="59">
        <f t="shared" si="45"/>
        <v>2765.8782552617363</v>
      </c>
      <c r="AF106" s="32">
        <f t="shared" si="50"/>
        <v>1125.7735559169232</v>
      </c>
      <c r="AG106" s="40">
        <f>IF(A106&gt;$D$6,"",SUM($AB$10:AE106)/($Y$10+Y106)*2/A106*12)</f>
        <v>5.0808532148464793E-2</v>
      </c>
      <c r="AH106" s="40">
        <f>IF(A106&gt;$D$6,"",SUM($AF$10:AF106)/($Y$10+Y106)*2/A106*12)</f>
        <v>-1.0146137849594021E-2</v>
      </c>
      <c r="AI106" s="32">
        <f t="shared" si="51"/>
        <v>17468.399247165729</v>
      </c>
      <c r="AQ106" s="32">
        <f>SUM(AB$10:AB106)</f>
        <v>952216.55442184547</v>
      </c>
      <c r="AR106" s="32">
        <f>SUM(AC$10:AC106)</f>
        <v>-711631.50877680094</v>
      </c>
      <c r="AS106" s="32">
        <f>SUM(AD$10:AD106)</f>
        <v>13860.000000000002</v>
      </c>
      <c r="AT106" s="32">
        <f>SUM(AE$10:AE106)</f>
        <v>93545.537851807647</v>
      </c>
      <c r="AU106" s="32">
        <f>SUM(AF$10:AF106)</f>
        <v>-69491.486591320427</v>
      </c>
      <c r="AW106" s="32">
        <f t="shared" si="41"/>
        <v>270057.22016812291</v>
      </c>
      <c r="AX106" s="32">
        <f t="shared" si="41"/>
        <v>1900.6577398980999</v>
      </c>
      <c r="AY106" s="32">
        <f t="shared" si="41"/>
        <v>192.05602770082839</v>
      </c>
      <c r="AZ106" s="32">
        <f t="shared" si="41"/>
        <v>116.4530426102945</v>
      </c>
      <c r="BA106" s="32">
        <f t="shared" si="30"/>
        <v>39998.112614017649</v>
      </c>
      <c r="BB106" s="32">
        <f t="shared" ref="BB106:BB169" si="55">MAX(SUM(D106:G106)-AB106-AD106-AE106,0)</f>
        <v>0</v>
      </c>
      <c r="BC106" s="32"/>
    </row>
    <row r="107" spans="1:55" x14ac:dyDescent="0.25">
      <c r="A107" s="29">
        <v>97</v>
      </c>
      <c r="B107" s="32">
        <f t="shared" si="37"/>
        <v>268333.33333333232</v>
      </c>
      <c r="C107" s="32">
        <f t="shared" si="52"/>
        <v>11666.666666666666</v>
      </c>
      <c r="D107" s="32">
        <f t="shared" si="53"/>
        <v>3730.9999999999868</v>
      </c>
      <c r="E107" s="32"/>
      <c r="F107" s="32">
        <f t="shared" si="38"/>
        <v>0</v>
      </c>
      <c r="G107" s="32"/>
      <c r="H107" s="32"/>
      <c r="I107" s="32"/>
      <c r="J107" s="32"/>
      <c r="K107" s="32"/>
      <c r="L107" s="32">
        <f t="shared" si="31"/>
        <v>15397.666666666653</v>
      </c>
      <c r="M107" s="32">
        <f t="shared" si="32"/>
        <v>15397.666666666653</v>
      </c>
      <c r="N107" s="80">
        <v>47150</v>
      </c>
      <c r="O107" s="39">
        <f t="shared" si="33"/>
        <v>0.19166666666666596</v>
      </c>
      <c r="P107" s="39">
        <f t="shared" si="54"/>
        <v>0.21495476384115356</v>
      </c>
      <c r="Q107" s="39">
        <f t="shared" si="39"/>
        <v>0.18475637962006483</v>
      </c>
      <c r="R107" s="39">
        <f t="shared" si="42"/>
        <v>1.343688193434318E-3</v>
      </c>
      <c r="S107" s="39">
        <f t="shared" si="48"/>
        <v>1.3576126713557858E-4</v>
      </c>
      <c r="T107" s="39">
        <f t="shared" si="46"/>
        <v>8.2309726157497876E-5</v>
      </c>
      <c r="U107" s="39">
        <f t="shared" si="49"/>
        <v>2.8636625034361346E-2</v>
      </c>
      <c r="V107" s="12"/>
      <c r="W107" s="32">
        <f t="shared" si="43"/>
        <v>260845.39432950909</v>
      </c>
      <c r="X107" s="32">
        <f t="shared" si="34"/>
        <v>40091.275048105883</v>
      </c>
      <c r="Y107" s="32">
        <f t="shared" si="35"/>
        <v>300936.66937761498</v>
      </c>
      <c r="Z107" s="32">
        <f t="shared" si="36"/>
        <v>68365.34336251473</v>
      </c>
      <c r="AB107" s="32">
        <f t="shared" si="47"/>
        <v>3234.9503982387168</v>
      </c>
      <c r="AC107" s="32">
        <f t="shared" si="40"/>
        <v>-2417.6145878019179</v>
      </c>
      <c r="AD107" s="32">
        <f t="shared" si="44"/>
        <v>0</v>
      </c>
      <c r="AE107" s="59">
        <f t="shared" si="45"/>
        <v>0</v>
      </c>
      <c r="AF107" s="32">
        <f t="shared" si="50"/>
        <v>1126.1432288056967</v>
      </c>
      <c r="AG107" s="40">
        <f>IF(A107&gt;$D$6,"",SUM($AB$10:AE107)/($Y$10+Y107)*2/A107*12)</f>
        <v>5.0738508903832524E-2</v>
      </c>
      <c r="AH107" s="40">
        <f>IF(A107&gt;$D$6,"",SUM($AF$10:AF107)/($Y$10+Y107)*2/A107*12)</f>
        <v>-9.9446009993157877E-3</v>
      </c>
      <c r="AI107" s="32">
        <f t="shared" si="51"/>
        <v>14562.780612973489</v>
      </c>
      <c r="AQ107" s="32">
        <f>SUM(AB$10:AB107)</f>
        <v>955451.5048200842</v>
      </c>
      <c r="AR107" s="32">
        <f>SUM(AC$10:AC107)</f>
        <v>-714049.12336460291</v>
      </c>
      <c r="AS107" s="32">
        <f>SUM(AD$10:AD107)</f>
        <v>13860.000000000002</v>
      </c>
      <c r="AT107" s="32">
        <f>SUM(AE$10:AE107)</f>
        <v>93545.537851807647</v>
      </c>
      <c r="AU107" s="32">
        <f>SUM(AF$10:AF107)</f>
        <v>-68365.34336251473</v>
      </c>
      <c r="AW107" s="32">
        <f t="shared" si="41"/>
        <v>258658.93146809077</v>
      </c>
      <c r="AX107" s="32">
        <f t="shared" si="41"/>
        <v>1881.1634708080453</v>
      </c>
      <c r="AY107" s="32">
        <f t="shared" si="41"/>
        <v>190.06577398981003</v>
      </c>
      <c r="AZ107" s="32">
        <f t="shared" si="41"/>
        <v>115.23361662049703</v>
      </c>
      <c r="BA107" s="32">
        <f t="shared" si="30"/>
        <v>40091.275048105883</v>
      </c>
      <c r="BB107" s="32">
        <f t="shared" si="55"/>
        <v>496.04960176126997</v>
      </c>
      <c r="BC107" s="32"/>
    </row>
    <row r="108" spans="1:55" x14ac:dyDescent="0.25">
      <c r="A108" s="29">
        <v>98</v>
      </c>
      <c r="B108" s="32">
        <f t="shared" si="37"/>
        <v>256666.66666666567</v>
      </c>
      <c r="C108" s="32">
        <f t="shared" si="52"/>
        <v>11666.666666666666</v>
      </c>
      <c r="D108" s="32">
        <f t="shared" si="53"/>
        <v>3575.5416666666529</v>
      </c>
      <c r="E108" s="32"/>
      <c r="F108" s="32">
        <f t="shared" si="38"/>
        <v>0</v>
      </c>
      <c r="G108" s="32"/>
      <c r="H108" s="32"/>
      <c r="I108" s="32"/>
      <c r="J108" s="32"/>
      <c r="K108" s="32"/>
      <c r="L108" s="32">
        <f t="shared" si="31"/>
        <v>15242.208333333319</v>
      </c>
      <c r="M108" s="32">
        <f t="shared" si="32"/>
        <v>15242.208333333319</v>
      </c>
      <c r="N108" s="80">
        <v>47178</v>
      </c>
      <c r="O108" s="39">
        <f t="shared" si="33"/>
        <v>0.18333333333333263</v>
      </c>
      <c r="P108" s="39">
        <f t="shared" si="54"/>
        <v>0.20686622186522999</v>
      </c>
      <c r="Q108" s="39">
        <f t="shared" si="39"/>
        <v>0.17661787701692816</v>
      </c>
      <c r="R108" s="39">
        <f t="shared" si="42"/>
        <v>1.3300464533897258E-3</v>
      </c>
      <c r="S108" s="39">
        <f t="shared" si="48"/>
        <v>1.343688193434318E-4</v>
      </c>
      <c r="T108" s="39">
        <f t="shared" si="46"/>
        <v>8.1456760281347143E-5</v>
      </c>
      <c r="U108" s="39">
        <f t="shared" si="49"/>
        <v>2.8702472815287344E-2</v>
      </c>
      <c r="V108" s="12"/>
      <c r="W108" s="32">
        <f t="shared" si="43"/>
        <v>249429.2486699197</v>
      </c>
      <c r="X108" s="32">
        <f t="shared" si="34"/>
        <v>40183.461941402282</v>
      </c>
      <c r="Y108" s="32">
        <f t="shared" si="35"/>
        <v>289612.71061132196</v>
      </c>
      <c r="Z108" s="32">
        <f t="shared" si="36"/>
        <v>67238.858469834857</v>
      </c>
      <c r="AB108" s="32">
        <f t="shared" si="47"/>
        <v>3099.0129191512101</v>
      </c>
      <c r="AC108" s="32">
        <f t="shared" si="40"/>
        <v>-2316.0227882337063</v>
      </c>
      <c r="AD108" s="32">
        <f t="shared" si="44"/>
        <v>0</v>
      </c>
      <c r="AE108" s="59">
        <f t="shared" si="45"/>
        <v>0</v>
      </c>
      <c r="AF108" s="32">
        <f t="shared" si="50"/>
        <v>1126.4848926798732</v>
      </c>
      <c r="AG108" s="40">
        <f>IF(A108&gt;$D$6,"",SUM($AB$10:AE108)/($Y$10+Y108)*2/A108*12)</f>
        <v>5.0670842929208815E-2</v>
      </c>
      <c r="AH108" s="40">
        <f>IF(A108&gt;$D$6,"",SUM($AF$10:AF108)/($Y$10+Y108)*2/A108*12)</f>
        <v>-9.7458187392213576E-3</v>
      </c>
      <c r="AI108" s="32">
        <f t="shared" si="51"/>
        <v>14422.971685444223</v>
      </c>
      <c r="AQ108" s="32">
        <f>SUM(AB$10:AB108)</f>
        <v>958550.51773923542</v>
      </c>
      <c r="AR108" s="32">
        <f>SUM(AC$10:AC108)</f>
        <v>-716365.14615283662</v>
      </c>
      <c r="AS108" s="32">
        <f>SUM(AD$10:AD108)</f>
        <v>13860.000000000002</v>
      </c>
      <c r="AT108" s="32">
        <f>SUM(AE$10:AE108)</f>
        <v>93545.537851807647</v>
      </c>
      <c r="AU108" s="32">
        <f>SUM(AF$10:AF108)</f>
        <v>-67238.858469834857</v>
      </c>
      <c r="AW108" s="32">
        <f t="shared" si="41"/>
        <v>247265.02782369943</v>
      </c>
      <c r="AX108" s="32">
        <f t="shared" si="41"/>
        <v>1862.0650347456162</v>
      </c>
      <c r="AY108" s="32">
        <f t="shared" si="41"/>
        <v>188.11634708080453</v>
      </c>
      <c r="AZ108" s="32">
        <f t="shared" si="41"/>
        <v>114.03946439388601</v>
      </c>
      <c r="BA108" s="32">
        <f t="shared" si="30"/>
        <v>40183.461941402282</v>
      </c>
      <c r="BB108" s="32">
        <f t="shared" si="55"/>
        <v>476.52874751544277</v>
      </c>
      <c r="BC108" s="32"/>
    </row>
    <row r="109" spans="1:55" x14ac:dyDescent="0.25">
      <c r="A109" s="29">
        <v>99</v>
      </c>
      <c r="B109" s="32">
        <f t="shared" si="37"/>
        <v>244999.99999999901</v>
      </c>
      <c r="C109" s="32">
        <f t="shared" si="52"/>
        <v>11666.666666666666</v>
      </c>
      <c r="D109" s="32">
        <f t="shared" si="53"/>
        <v>3420.0833333333198</v>
      </c>
      <c r="E109" s="32"/>
      <c r="F109" s="32">
        <f t="shared" si="38"/>
        <v>0</v>
      </c>
      <c r="G109" s="32"/>
      <c r="H109" s="32"/>
      <c r="I109" s="32"/>
      <c r="J109" s="32"/>
      <c r="K109" s="32"/>
      <c r="L109" s="32">
        <f t="shared" si="31"/>
        <v>15086.749999999985</v>
      </c>
      <c r="M109" s="32">
        <f t="shared" si="32"/>
        <v>15086.749999999985</v>
      </c>
      <c r="N109" s="80">
        <v>47209</v>
      </c>
      <c r="O109" s="39">
        <f t="shared" si="33"/>
        <v>0.1749999999999993</v>
      </c>
      <c r="P109" s="39">
        <f t="shared" si="54"/>
        <v>0.19878054196955847</v>
      </c>
      <c r="Q109" s="39">
        <f t="shared" si="39"/>
        <v>0.16848259888293071</v>
      </c>
      <c r="R109" s="39">
        <f t="shared" si="42"/>
        <v>1.3166789261703233E-3</v>
      </c>
      <c r="S109" s="39">
        <f t="shared" si="48"/>
        <v>1.330046453389726E-4</v>
      </c>
      <c r="T109" s="39">
        <f t="shared" si="46"/>
        <v>8.0621291606059083E-5</v>
      </c>
      <c r="U109" s="39">
        <f t="shared" si="49"/>
        <v>2.8767638223512422E-2</v>
      </c>
      <c r="V109" s="12"/>
      <c r="W109" s="32">
        <f t="shared" si="43"/>
        <v>238018.06524446447</v>
      </c>
      <c r="X109" s="32">
        <f t="shared" si="34"/>
        <v>40274.693512917394</v>
      </c>
      <c r="Y109" s="32">
        <f t="shared" si="35"/>
        <v>278292.75875738187</v>
      </c>
      <c r="Z109" s="32">
        <f t="shared" si="36"/>
        <v>66112.060774173719</v>
      </c>
      <c r="AB109" s="32">
        <f t="shared" si="47"/>
        <v>2963.1315797853167</v>
      </c>
      <c r="AC109" s="32">
        <f t="shared" si="40"/>
        <v>-2214.4729442423099</v>
      </c>
      <c r="AD109" s="32">
        <f t="shared" si="44"/>
        <v>0</v>
      </c>
      <c r="AE109" s="59">
        <f t="shared" si="45"/>
        <v>0</v>
      </c>
      <c r="AF109" s="32">
        <f t="shared" si="50"/>
        <v>1126.7976956611383</v>
      </c>
      <c r="AG109" s="40">
        <f>IF(A109&gt;$D$6,"",SUM($AB$10:AE109)/($Y$10+Y109)*2/A109*12)</f>
        <v>5.0605476272446159E-2</v>
      </c>
      <c r="AH109" s="40">
        <f>IF(A109&gt;$D$6,"",SUM($AF$10:AF109)/($Y$10+Y109)*2/A109*12)</f>
        <v>-9.549684442511178E-3</v>
      </c>
      <c r="AI109" s="32">
        <f t="shared" si="51"/>
        <v>14283.083433725405</v>
      </c>
      <c r="AQ109" s="32">
        <f>SUM(AB$10:AB109)</f>
        <v>961513.6493190208</v>
      </c>
      <c r="AR109" s="32">
        <f>SUM(AC$10:AC109)</f>
        <v>-718579.61909707892</v>
      </c>
      <c r="AS109" s="32">
        <f>SUM(AD$10:AD109)</f>
        <v>13860.000000000002</v>
      </c>
      <c r="AT109" s="32">
        <f>SUM(AE$10:AE109)</f>
        <v>93545.537851807647</v>
      </c>
      <c r="AU109" s="32">
        <f>SUM(AF$10:AF109)</f>
        <v>-66112.060774173719</v>
      </c>
      <c r="AW109" s="32">
        <f t="shared" si="41"/>
        <v>235875.63843610301</v>
      </c>
      <c r="AX109" s="32">
        <f t="shared" si="41"/>
        <v>1843.3504966384526</v>
      </c>
      <c r="AY109" s="32">
        <f t="shared" si="41"/>
        <v>186.20650347456163</v>
      </c>
      <c r="AZ109" s="32">
        <f t="shared" si="41"/>
        <v>112.86980824848271</v>
      </c>
      <c r="BA109" s="32">
        <f t="shared" si="30"/>
        <v>40274.693512917394</v>
      </c>
      <c r="BB109" s="32">
        <f t="shared" si="55"/>
        <v>456.95175354800313</v>
      </c>
      <c r="BC109" s="32"/>
    </row>
    <row r="110" spans="1:55" x14ac:dyDescent="0.25">
      <c r="A110" s="29">
        <v>100</v>
      </c>
      <c r="B110" s="32">
        <f t="shared" si="37"/>
        <v>233333.33333333235</v>
      </c>
      <c r="C110" s="32">
        <f t="shared" si="52"/>
        <v>11666.666666666666</v>
      </c>
      <c r="D110" s="32">
        <f t="shared" si="53"/>
        <v>3264.6249999999868</v>
      </c>
      <c r="E110" s="32"/>
      <c r="F110" s="32">
        <f t="shared" si="38"/>
        <v>0</v>
      </c>
      <c r="G110" s="32"/>
      <c r="H110" s="32"/>
      <c r="I110" s="32"/>
      <c r="J110" s="32"/>
      <c r="K110" s="32"/>
      <c r="L110" s="32">
        <f t="shared" si="31"/>
        <v>14931.291666666653</v>
      </c>
      <c r="M110" s="32">
        <f t="shared" si="32"/>
        <v>14931.291666666653</v>
      </c>
      <c r="N110" s="80">
        <v>47239</v>
      </c>
      <c r="O110" s="39">
        <f t="shared" si="33"/>
        <v>0.16666666666666596</v>
      </c>
      <c r="P110" s="39">
        <f t="shared" si="54"/>
        <v>0.1906978307298946</v>
      </c>
      <c r="Q110" s="39">
        <f t="shared" si="39"/>
        <v>0.16035064736723265</v>
      </c>
      <c r="R110" s="39">
        <f t="shared" si="42"/>
        <v>1.3035774260442869E-3</v>
      </c>
      <c r="S110" s="39">
        <f t="shared" si="48"/>
        <v>1.3166789261703234E-4</v>
      </c>
      <c r="T110" s="39">
        <f t="shared" si="46"/>
        <v>7.9802787203383553E-5</v>
      </c>
      <c r="U110" s="39">
        <f t="shared" si="49"/>
        <v>2.8832135256797269E-2</v>
      </c>
      <c r="V110" s="12"/>
      <c r="W110" s="32">
        <f t="shared" si="43"/>
        <v>226611.97366233627</v>
      </c>
      <c r="X110" s="32">
        <f t="shared" si="34"/>
        <v>40364.989359516178</v>
      </c>
      <c r="Y110" s="32">
        <f t="shared" si="35"/>
        <v>266976.96302185243</v>
      </c>
      <c r="Z110" s="32">
        <f t="shared" si="36"/>
        <v>64984.980184623346</v>
      </c>
      <c r="AB110" s="32">
        <f t="shared" si="47"/>
        <v>2827.3078006262494</v>
      </c>
      <c r="AC110" s="32">
        <f t="shared" si="40"/>
        <v>-2112.9661174161151</v>
      </c>
      <c r="AD110" s="32">
        <f t="shared" si="44"/>
        <v>0</v>
      </c>
      <c r="AE110" s="59">
        <f t="shared" si="45"/>
        <v>0</v>
      </c>
      <c r="AF110" s="32">
        <f t="shared" si="50"/>
        <v>1127.0805895503727</v>
      </c>
      <c r="AG110" s="40">
        <f>IF(A110&gt;$D$6,"",SUM($AB$10:AE110)/($Y$10+Y110)*2/A110*12)</f>
        <v>5.0542353140224941E-2</v>
      </c>
      <c r="AH110" s="40">
        <f>IF(A110&gt;$D$6,"",SUM($AF$10:AF110)/($Y$10+Y110)*2/A110*12)</f>
        <v>-9.3560952492329954E-3</v>
      </c>
      <c r="AI110" s="32">
        <f t="shared" si="51"/>
        <v>14143.103536155699</v>
      </c>
      <c r="AQ110" s="32">
        <f>SUM(AB$10:AB110)</f>
        <v>964340.95711964706</v>
      </c>
      <c r="AR110" s="32">
        <f>SUM(AC$10:AC110)</f>
        <v>-720692.58521449508</v>
      </c>
      <c r="AS110" s="32">
        <f>SUM(AD$10:AD110)</f>
        <v>13860.000000000002</v>
      </c>
      <c r="AT110" s="32">
        <f>SUM(AE$10:AE110)</f>
        <v>93545.537851807647</v>
      </c>
      <c r="AU110" s="32">
        <f>SUM(AF$10:AF110)</f>
        <v>-64984.980184623346</v>
      </c>
      <c r="AW110" s="32">
        <f t="shared" si="41"/>
        <v>224490.90631412569</v>
      </c>
      <c r="AX110" s="32">
        <f t="shared" si="41"/>
        <v>1825.0083964620017</v>
      </c>
      <c r="AY110" s="32">
        <f t="shared" si="41"/>
        <v>184.33504966384527</v>
      </c>
      <c r="AZ110" s="32">
        <f t="shared" si="41"/>
        <v>111.72390208473698</v>
      </c>
      <c r="BA110" s="32">
        <f t="shared" si="30"/>
        <v>40364.989359516178</v>
      </c>
      <c r="BB110" s="32">
        <f t="shared" si="55"/>
        <v>437.31719937373737</v>
      </c>
      <c r="BC110" s="32"/>
    </row>
    <row r="111" spans="1:55" x14ac:dyDescent="0.25">
      <c r="A111" s="29">
        <v>101</v>
      </c>
      <c r="B111" s="32">
        <f t="shared" si="37"/>
        <v>221666.6666666657</v>
      </c>
      <c r="C111" s="32">
        <f t="shared" si="52"/>
        <v>11666.666666666666</v>
      </c>
      <c r="D111" s="32">
        <f t="shared" si="53"/>
        <v>3109.1666666666533</v>
      </c>
      <c r="E111" s="32"/>
      <c r="F111" s="32">
        <f t="shared" si="38"/>
        <v>0</v>
      </c>
      <c r="G111" s="32"/>
      <c r="H111" s="32"/>
      <c r="I111" s="32"/>
      <c r="J111" s="32"/>
      <c r="K111" s="32"/>
      <c r="L111" s="32">
        <f t="shared" si="31"/>
        <v>14775.833333333319</v>
      </c>
      <c r="M111" s="32">
        <f t="shared" si="32"/>
        <v>14775.833333333319</v>
      </c>
      <c r="N111" s="80">
        <v>47270</v>
      </c>
      <c r="O111" s="39">
        <f t="shared" si="33"/>
        <v>0.15833333333333263</v>
      </c>
      <c r="P111" s="39">
        <f t="shared" si="54"/>
        <v>0.18261820599163661</v>
      </c>
      <c r="Q111" s="39">
        <f t="shared" si="39"/>
        <v>0.15222213593701828</v>
      </c>
      <c r="R111" s="39">
        <f t="shared" si="42"/>
        <v>1.2907340898837161E-3</v>
      </c>
      <c r="S111" s="39">
        <f t="shared" si="48"/>
        <v>1.3035774260442869E-4</v>
      </c>
      <c r="T111" s="39">
        <f t="shared" si="46"/>
        <v>7.9000735570219395E-5</v>
      </c>
      <c r="U111" s="39">
        <f t="shared" si="49"/>
        <v>2.8895977486559976E-2</v>
      </c>
      <c r="V111" s="12"/>
      <c r="W111" s="32">
        <f t="shared" si="43"/>
        <v>215211.11990710729</v>
      </c>
      <c r="X111" s="32">
        <f t="shared" si="34"/>
        <v>40454.368481183963</v>
      </c>
      <c r="Y111" s="32">
        <f t="shared" si="35"/>
        <v>255665.48838829127</v>
      </c>
      <c r="Z111" s="32">
        <f t="shared" si="36"/>
        <v>63857.6478901753</v>
      </c>
      <c r="AB111" s="32">
        <f t="shared" si="47"/>
        <v>2691.543171306078</v>
      </c>
      <c r="AC111" s="32">
        <f t="shared" si="40"/>
        <v>-2011.5034957540731</v>
      </c>
      <c r="AD111" s="32">
        <f t="shared" si="44"/>
        <v>0</v>
      </c>
      <c r="AE111" s="59">
        <f t="shared" si="45"/>
        <v>0</v>
      </c>
      <c r="AF111" s="32">
        <f t="shared" si="50"/>
        <v>1127.332294448046</v>
      </c>
      <c r="AG111" s="40">
        <f>IF(A111&gt;$D$6,"",SUM($AB$10:AE111)/($Y$10+Y111)*2/A111*12)</f>
        <v>5.0481419710552727E-2</v>
      </c>
      <c r="AH111" s="40">
        <f>IF(A111&gt;$D$6,"",SUM($AF$10:AF111)/($Y$10+Y111)*2/A111*12)</f>
        <v>-9.164951890693631E-3</v>
      </c>
      <c r="AI111" s="32">
        <f t="shared" si="51"/>
        <v>14003.017804867235</v>
      </c>
      <c r="AQ111" s="32">
        <f>SUM(AB$10:AB111)</f>
        <v>967032.50029095309</v>
      </c>
      <c r="AR111" s="32">
        <f>SUM(AC$10:AC111)</f>
        <v>-722704.08871024917</v>
      </c>
      <c r="AS111" s="32">
        <f>SUM(AD$10:AD111)</f>
        <v>13860.000000000002</v>
      </c>
      <c r="AT111" s="32">
        <f>SUM(AE$10:AE111)</f>
        <v>93545.537851807647</v>
      </c>
      <c r="AU111" s="32">
        <f>SUM(AF$10:AF111)</f>
        <v>-63857.6478901753</v>
      </c>
      <c r="AW111" s="32">
        <f t="shared" si="41"/>
        <v>213110.99031182559</v>
      </c>
      <c r="AX111" s="32">
        <f t="shared" si="41"/>
        <v>1807.0277258372025</v>
      </c>
      <c r="AY111" s="32">
        <f t="shared" si="41"/>
        <v>182.50083964620015</v>
      </c>
      <c r="AZ111" s="32">
        <f t="shared" si="41"/>
        <v>110.60102979830715</v>
      </c>
      <c r="BA111" s="32">
        <f t="shared" si="30"/>
        <v>40454.368481183963</v>
      </c>
      <c r="BB111" s="32">
        <f t="shared" si="55"/>
        <v>417.62349536057536</v>
      </c>
      <c r="BC111" s="32"/>
    </row>
    <row r="112" spans="1:55" x14ac:dyDescent="0.25">
      <c r="A112" s="29">
        <v>102</v>
      </c>
      <c r="B112" s="32">
        <f t="shared" si="37"/>
        <v>209999.99999999904</v>
      </c>
      <c r="C112" s="32">
        <f t="shared" si="52"/>
        <v>11666.666666666666</v>
      </c>
      <c r="D112" s="32">
        <f t="shared" si="53"/>
        <v>2953.7083333333198</v>
      </c>
      <c r="E112" s="32"/>
      <c r="F112" s="32">
        <f t="shared" si="38"/>
        <v>0</v>
      </c>
      <c r="G112" s="32"/>
      <c r="H112" s="32"/>
      <c r="I112" s="32"/>
      <c r="J112" s="32"/>
      <c r="K112" s="32"/>
      <c r="L112" s="32">
        <f t="shared" si="31"/>
        <v>14620.374999999985</v>
      </c>
      <c r="M112" s="32">
        <f t="shared" si="32"/>
        <v>14620.374999999985</v>
      </c>
      <c r="N112" s="80">
        <v>47300</v>
      </c>
      <c r="O112" s="39">
        <f t="shared" si="33"/>
        <v>0.1499999999999993</v>
      </c>
      <c r="P112" s="39">
        <f t="shared" si="54"/>
        <v>0.17454179863047506</v>
      </c>
      <c r="Q112" s="39">
        <f t="shared" si="39"/>
        <v>0.14409719113948086</v>
      </c>
      <c r="R112" s="39">
        <f t="shared" si="42"/>
        <v>1.2781413614270053E-3</v>
      </c>
      <c r="S112" s="39">
        <f t="shared" si="48"/>
        <v>1.2907340898837163E-4</v>
      </c>
      <c r="T112" s="39">
        <f t="shared" si="46"/>
        <v>7.8214645562657212E-5</v>
      </c>
      <c r="U112" s="39">
        <f t="shared" si="49"/>
        <v>2.8959178075016152E-2</v>
      </c>
      <c r="V112" s="12"/>
      <c r="W112" s="32">
        <f t="shared" si="43"/>
        <v>203815.66877764245</v>
      </c>
      <c r="X112" s="32">
        <f t="shared" si="34"/>
        <v>40542.84930502261</v>
      </c>
      <c r="Y112" s="32">
        <f t="shared" si="35"/>
        <v>244358.51808266505</v>
      </c>
      <c r="Z112" s="32">
        <f t="shared" si="36"/>
        <v>62730.096636346781</v>
      </c>
      <c r="AB112" s="32">
        <f t="shared" si="47"/>
        <v>2555.8394746373947</v>
      </c>
      <c r="AC112" s="32">
        <f t="shared" si="40"/>
        <v>-1910.0864116270714</v>
      </c>
      <c r="AD112" s="32">
        <f t="shared" si="44"/>
        <v>0</v>
      </c>
      <c r="AE112" s="59">
        <f t="shared" si="45"/>
        <v>0</v>
      </c>
      <c r="AF112" s="32">
        <f t="shared" si="50"/>
        <v>1127.5512538285184</v>
      </c>
      <c r="AG112" s="40">
        <f>IF(A112&gt;$D$6,"",SUM($AB$10:AE112)/($Y$10+Y112)*2/A112*12)</f>
        <v>5.0422623937323517E-2</v>
      </c>
      <c r="AH112" s="40">
        <f>IF(A112&gt;$D$6,"",SUM($AF$10:AF112)/($Y$10+Y112)*2/A112*12)</f>
        <v>-8.9761585296947582E-3</v>
      </c>
      <c r="AI112" s="32">
        <f t="shared" si="51"/>
        <v>13862.809780263617</v>
      </c>
      <c r="AQ112" s="32">
        <f>SUM(AB$10:AB112)</f>
        <v>969588.3397655905</v>
      </c>
      <c r="AR112" s="32">
        <f>SUM(AC$10:AC112)</f>
        <v>-724614.17512187629</v>
      </c>
      <c r="AS112" s="32">
        <f>SUM(AD$10:AD112)</f>
        <v>13860.000000000002</v>
      </c>
      <c r="AT112" s="32">
        <f>SUM(AE$10:AE112)</f>
        <v>93545.537851807647</v>
      </c>
      <c r="AU112" s="32">
        <f>SUM(AF$10:AF112)</f>
        <v>-62730.096636346781</v>
      </c>
      <c r="AW112" s="32">
        <f t="shared" si="41"/>
        <v>201736.0675952732</v>
      </c>
      <c r="AX112" s="32">
        <f t="shared" si="41"/>
        <v>1789.3979059978074</v>
      </c>
      <c r="AY112" s="32">
        <f t="shared" si="41"/>
        <v>180.70277258372028</v>
      </c>
      <c r="AZ112" s="32">
        <f t="shared" si="41"/>
        <v>109.50050378772009</v>
      </c>
      <c r="BA112" s="32">
        <f t="shared" si="30"/>
        <v>40542.84930502261</v>
      </c>
      <c r="BB112" s="32">
        <f t="shared" si="55"/>
        <v>397.86885869592516</v>
      </c>
      <c r="BC112" s="32"/>
    </row>
    <row r="113" spans="1:55" x14ac:dyDescent="0.25">
      <c r="A113" s="29">
        <v>103</v>
      </c>
      <c r="B113" s="32">
        <f t="shared" si="37"/>
        <v>198333.33333333238</v>
      </c>
      <c r="C113" s="32">
        <f t="shared" si="52"/>
        <v>11666.666666666666</v>
      </c>
      <c r="D113" s="32">
        <f t="shared" si="53"/>
        <v>2798.2499999999873</v>
      </c>
      <c r="E113" s="32"/>
      <c r="F113" s="32">
        <f t="shared" si="38"/>
        <v>0</v>
      </c>
      <c r="G113" s="32"/>
      <c r="H113" s="32"/>
      <c r="I113" s="32"/>
      <c r="J113" s="32"/>
      <c r="K113" s="32"/>
      <c r="L113" s="32">
        <f t="shared" si="31"/>
        <v>14464.916666666653</v>
      </c>
      <c r="M113" s="32">
        <f t="shared" si="32"/>
        <v>14464.916666666653</v>
      </c>
      <c r="N113" s="80">
        <v>47331</v>
      </c>
      <c r="O113" s="39">
        <f t="shared" si="33"/>
        <v>0.141666666666666</v>
      </c>
      <c r="P113" s="39">
        <f t="shared" si="54"/>
        <v>0.16646875470505987</v>
      </c>
      <c r="Q113" s="39">
        <f t="shared" si="39"/>
        <v>0.13597595475560512</v>
      </c>
      <c r="R113" s="39">
        <f t="shared" si="42"/>
        <v>1.2657919764527392E-3</v>
      </c>
      <c r="S113" s="39">
        <f t="shared" si="48"/>
        <v>1.2781413614270054E-4</v>
      </c>
      <c r="T113" s="39">
        <f t="shared" si="46"/>
        <v>7.7444045393022971E-5</v>
      </c>
      <c r="U113" s="39">
        <f t="shared" si="49"/>
        <v>2.9021749791466277E-2</v>
      </c>
      <c r="V113" s="12"/>
      <c r="W113" s="32">
        <f t="shared" si="43"/>
        <v>192425.80687903104</v>
      </c>
      <c r="X113" s="32">
        <f t="shared" si="34"/>
        <v>40630.449708052787</v>
      </c>
      <c r="Y113" s="32">
        <f t="shared" si="35"/>
        <v>233056.25658708383</v>
      </c>
      <c r="Z113" s="32">
        <f t="shared" si="36"/>
        <v>61602.36105944329</v>
      </c>
      <c r="AB113" s="32">
        <f t="shared" si="47"/>
        <v>2420.198715772191</v>
      </c>
      <c r="AC113" s="32">
        <f t="shared" si="40"/>
        <v>-1808.7163635695858</v>
      </c>
      <c r="AD113" s="32">
        <f t="shared" si="44"/>
        <v>0</v>
      </c>
      <c r="AE113" s="59">
        <f t="shared" si="45"/>
        <v>0</v>
      </c>
      <c r="AF113" s="32">
        <f t="shared" si="50"/>
        <v>1127.7355769034912</v>
      </c>
      <c r="AG113" s="40">
        <f>IF(A113&gt;$D$6,"",SUM($AB$10:AE113)/($Y$10+Y113)*2/A113*12)</f>
        <v>5.0365915342253022E-2</v>
      </c>
      <c r="AH113" s="40">
        <f>IF(A113&gt;$D$6,"",SUM($AF$10:AF113)/($Y$10+Y113)*2/A113*12)</f>
        <v>-8.7896226171802969E-3</v>
      </c>
      <c r="AI113" s="32">
        <f t="shared" si="51"/>
        <v>13722.460211353407</v>
      </c>
      <c r="AQ113" s="32">
        <f>SUM(AB$10:AB113)</f>
        <v>972008.53848136275</v>
      </c>
      <c r="AR113" s="32">
        <f>SUM(AC$10:AC113)</f>
        <v>-726422.8914854459</v>
      </c>
      <c r="AS113" s="32">
        <f>SUM(AD$10:AD113)</f>
        <v>13860.000000000002</v>
      </c>
      <c r="AT113" s="32">
        <f>SUM(AE$10:AE113)</f>
        <v>93545.537851807647</v>
      </c>
      <c r="AU113" s="32">
        <f>SUM(AF$10:AF113)</f>
        <v>-61602.36105944329</v>
      </c>
      <c r="AW113" s="32">
        <f t="shared" si="41"/>
        <v>190366.33665784716</v>
      </c>
      <c r="AX113" s="32">
        <f t="shared" si="41"/>
        <v>1772.108767033835</v>
      </c>
      <c r="AY113" s="32">
        <f t="shared" si="41"/>
        <v>178.93979059978076</v>
      </c>
      <c r="AZ113" s="32">
        <f t="shared" si="41"/>
        <v>108.42166355023215</v>
      </c>
      <c r="BA113" s="32">
        <f t="shared" si="30"/>
        <v>40630.449708052787</v>
      </c>
      <c r="BB113" s="32">
        <f t="shared" si="55"/>
        <v>378.05128422779626</v>
      </c>
      <c r="BC113" s="32"/>
    </row>
    <row r="114" spans="1:55" x14ac:dyDescent="0.25">
      <c r="A114" s="29">
        <v>104</v>
      </c>
      <c r="B114" s="32">
        <f t="shared" si="37"/>
        <v>186666.66666666573</v>
      </c>
      <c r="C114" s="32">
        <f t="shared" si="52"/>
        <v>11666.666666666666</v>
      </c>
      <c r="D114" s="32">
        <f t="shared" si="53"/>
        <v>2642.7916666666538</v>
      </c>
      <c r="E114" s="32"/>
      <c r="F114" s="32">
        <f t="shared" si="38"/>
        <v>0</v>
      </c>
      <c r="G114" s="32"/>
      <c r="H114" s="32"/>
      <c r="I114" s="32"/>
      <c r="J114" s="32"/>
      <c r="K114" s="32"/>
      <c r="L114" s="32">
        <f t="shared" si="31"/>
        <v>14309.458333333319</v>
      </c>
      <c r="M114" s="32">
        <f t="shared" si="32"/>
        <v>14309.458333333319</v>
      </c>
      <c r="N114" s="80">
        <v>47362</v>
      </c>
      <c r="O114" s="39">
        <f t="shared" si="33"/>
        <v>0.13333333333333267</v>
      </c>
      <c r="P114" s="39">
        <f t="shared" si="54"/>
        <v>0.15839923811694523</v>
      </c>
      <c r="Q114" s="39">
        <f t="shared" si="39"/>
        <v>0.12785858646102577</v>
      </c>
      <c r="R114" s="39">
        <f t="shared" si="42"/>
        <v>1.2536789488078702E-3</v>
      </c>
      <c r="S114" s="39">
        <f t="shared" si="48"/>
        <v>1.2657919764527394E-4</v>
      </c>
      <c r="T114" s="39">
        <f t="shared" si="46"/>
        <v>7.6688481685620313E-5</v>
      </c>
      <c r="U114" s="39">
        <f t="shared" si="49"/>
        <v>2.9083705027780696E-2</v>
      </c>
      <c r="V114" s="12"/>
      <c r="W114" s="32">
        <f t="shared" si="43"/>
        <v>181041.74632483037</v>
      </c>
      <c r="X114" s="32">
        <f t="shared" si="34"/>
        <v>40717.187038892975</v>
      </c>
      <c r="Y114" s="32">
        <f t="shared" si="35"/>
        <v>221758.93336372334</v>
      </c>
      <c r="Z114" s="32">
        <f t="shared" si="36"/>
        <v>60474.478095640712</v>
      </c>
      <c r="AB114" s="32">
        <f t="shared" si="47"/>
        <v>2284.6231579058094</v>
      </c>
      <c r="AC114" s="32">
        <f t="shared" si="40"/>
        <v>-1707.3950429627537</v>
      </c>
      <c r="AD114" s="32">
        <f t="shared" si="44"/>
        <v>0</v>
      </c>
      <c r="AE114" s="59">
        <f t="shared" si="45"/>
        <v>0</v>
      </c>
      <c r="AF114" s="32">
        <f t="shared" si="50"/>
        <v>1127.8829638025782</v>
      </c>
      <c r="AG114" s="40">
        <f>IF(A114&gt;$D$6,"",SUM($AB$10:AE114)/($Y$10+Y114)*2/A114*12)</f>
        <v>5.0311244788064334E-2</v>
      </c>
      <c r="AH114" s="40">
        <f>IF(A114&gt;$D$6,"",SUM($AF$10:AF114)/($Y$10+Y114)*2/A114*12)</f>
        <v>-8.6052547664134064E-3</v>
      </c>
      <c r="AI114" s="32">
        <f t="shared" si="51"/>
        <v>13581.946381266303</v>
      </c>
      <c r="AQ114" s="32">
        <f>SUM(AB$10:AB114)</f>
        <v>974293.16163926851</v>
      </c>
      <c r="AR114" s="32">
        <f>SUM(AC$10:AC114)</f>
        <v>-728130.28652840864</v>
      </c>
      <c r="AS114" s="32">
        <f>SUM(AD$10:AD114)</f>
        <v>13860.000000000002</v>
      </c>
      <c r="AT114" s="32">
        <f>SUM(AE$10:AE114)</f>
        <v>93545.537851807647</v>
      </c>
      <c r="AU114" s="32">
        <f>SUM(AF$10:AF114)</f>
        <v>-60474.478095640712</v>
      </c>
      <c r="AW114" s="32">
        <f t="shared" si="41"/>
        <v>179002.02104543606</v>
      </c>
      <c r="AX114" s="32">
        <f t="shared" si="41"/>
        <v>1755.1505283310182</v>
      </c>
      <c r="AY114" s="32">
        <f t="shared" si="41"/>
        <v>177.21087670338352</v>
      </c>
      <c r="AZ114" s="32">
        <f t="shared" si="41"/>
        <v>107.36387435986843</v>
      </c>
      <c r="BA114" s="32">
        <f t="shared" si="30"/>
        <v>40717.187038892975</v>
      </c>
      <c r="BB114" s="32">
        <f t="shared" si="55"/>
        <v>358.16850876084436</v>
      </c>
      <c r="BC114" s="32"/>
    </row>
    <row r="115" spans="1:55" x14ac:dyDescent="0.25">
      <c r="A115" s="29">
        <v>105</v>
      </c>
      <c r="B115" s="32">
        <f t="shared" si="37"/>
        <v>174999.99999999907</v>
      </c>
      <c r="C115" s="32">
        <f t="shared" si="52"/>
        <v>11666.666666666666</v>
      </c>
      <c r="D115" s="32">
        <f t="shared" si="53"/>
        <v>2487.3333333333208</v>
      </c>
      <c r="E115" s="32"/>
      <c r="F115" s="32">
        <f t="shared" si="38"/>
        <v>0</v>
      </c>
      <c r="G115" s="32"/>
      <c r="H115" s="32"/>
      <c r="I115" s="32"/>
      <c r="J115" s="32"/>
      <c r="K115" s="32"/>
      <c r="L115" s="32">
        <f t="shared" si="31"/>
        <v>14153.999999999987</v>
      </c>
      <c r="M115" s="32">
        <f t="shared" si="32"/>
        <v>14153.999999999987</v>
      </c>
      <c r="N115" s="80">
        <v>47392</v>
      </c>
      <c r="O115" s="39">
        <f t="shared" si="33"/>
        <v>0.12499999999999933</v>
      </c>
      <c r="P115" s="39">
        <f t="shared" si="54"/>
        <v>0.15033343393629844</v>
      </c>
      <c r="Q115" s="39">
        <f t="shared" si="39"/>
        <v>0.1197452671524748</v>
      </c>
      <c r="R115" s="39">
        <f t="shared" si="42"/>
        <v>1.2417955572264934E-3</v>
      </c>
      <c r="S115" s="39">
        <f t="shared" si="48"/>
        <v>1.2536789488078702E-4</v>
      </c>
      <c r="T115" s="39">
        <f t="shared" si="46"/>
        <v>7.594751858716435E-5</v>
      </c>
      <c r="U115" s="39">
        <f t="shared" si="49"/>
        <v>2.9145055813129192E-2</v>
      </c>
      <c r="V115" s="12"/>
      <c r="W115" s="32">
        <f t="shared" si="43"/>
        <v>169663.72937243694</v>
      </c>
      <c r="X115" s="32">
        <f t="shared" si="34"/>
        <v>40803.078138380872</v>
      </c>
      <c r="Y115" s="32">
        <f t="shared" si="35"/>
        <v>210466.8075108178</v>
      </c>
      <c r="Z115" s="32">
        <f t="shared" si="36"/>
        <v>59346.487488494393</v>
      </c>
      <c r="AB115" s="32">
        <f t="shared" si="47"/>
        <v>2149.1153664472008</v>
      </c>
      <c r="AC115" s="32">
        <f t="shared" si="40"/>
        <v>-1606.1243670446559</v>
      </c>
      <c r="AD115" s="32">
        <f t="shared" si="44"/>
        <v>0</v>
      </c>
      <c r="AE115" s="59">
        <f t="shared" si="45"/>
        <v>0</v>
      </c>
      <c r="AF115" s="32">
        <f t="shared" si="50"/>
        <v>1127.9906071463192</v>
      </c>
      <c r="AG115" s="40">
        <f>IF(A115&gt;$D$6,"",SUM($AB$10:AE115)/($Y$10+Y115)*2/A115*12)</f>
        <v>5.0258564224708979E-2</v>
      </c>
      <c r="AH115" s="40">
        <f>IF(A115&gt;$D$6,"",SUM($AF$10:AF115)/($Y$10+Y115)*2/A115*12)</f>
        <v>-8.4229686465304293E-3</v>
      </c>
      <c r="AI115" s="32">
        <f t="shared" si="51"/>
        <v>13441.241219352734</v>
      </c>
      <c r="AQ115" s="32">
        <f>SUM(AB$10:AB115)</f>
        <v>976442.27700571576</v>
      </c>
      <c r="AR115" s="32">
        <f>SUM(AC$10:AC115)</f>
        <v>-729736.4108954533</v>
      </c>
      <c r="AS115" s="32">
        <f>SUM(AD$10:AD115)</f>
        <v>13860.000000000002</v>
      </c>
      <c r="AT115" s="32">
        <f>SUM(AE$10:AE115)</f>
        <v>93545.537851807647</v>
      </c>
      <c r="AU115" s="32">
        <f>SUM(AF$10:AF115)</f>
        <v>-59346.487488494393</v>
      </c>
      <c r="AW115" s="32">
        <f t="shared" si="41"/>
        <v>167643.37401346472</v>
      </c>
      <c r="AX115" s="32">
        <f t="shared" si="41"/>
        <v>1738.5137801170908</v>
      </c>
      <c r="AY115" s="32">
        <f t="shared" si="41"/>
        <v>175.51505283310183</v>
      </c>
      <c r="AZ115" s="32">
        <f t="shared" si="41"/>
        <v>106.32652602203009</v>
      </c>
      <c r="BA115" s="32">
        <f t="shared" si="30"/>
        <v>40803.078138380872</v>
      </c>
      <c r="BB115" s="32">
        <f t="shared" si="55"/>
        <v>338.21796688611994</v>
      </c>
      <c r="BC115" s="32"/>
    </row>
    <row r="116" spans="1:55" x14ac:dyDescent="0.25">
      <c r="A116" s="29">
        <v>106</v>
      </c>
      <c r="B116" s="32">
        <f t="shared" si="37"/>
        <v>163333.33333333241</v>
      </c>
      <c r="C116" s="32">
        <f t="shared" si="52"/>
        <v>11666.666666666666</v>
      </c>
      <c r="D116" s="32">
        <f t="shared" si="53"/>
        <v>2331.8749999999873</v>
      </c>
      <c r="E116" s="32"/>
      <c r="F116" s="32">
        <f t="shared" si="38"/>
        <v>0</v>
      </c>
      <c r="G116" s="32"/>
      <c r="H116" s="32"/>
      <c r="I116" s="32"/>
      <c r="J116" s="32"/>
      <c r="K116" s="32"/>
      <c r="L116" s="32">
        <f t="shared" si="31"/>
        <v>13998.541666666653</v>
      </c>
      <c r="M116" s="32">
        <f t="shared" si="32"/>
        <v>13998.541666666653</v>
      </c>
      <c r="N116" s="80">
        <v>47423</v>
      </c>
      <c r="O116" s="39">
        <f t="shared" si="33"/>
        <v>0.116666666666666</v>
      </c>
      <c r="P116" s="39">
        <f t="shared" si="54"/>
        <v>0.14227155261525518</v>
      </c>
      <c r="Q116" s="39">
        <f t="shared" si="39"/>
        <v>0.11163620316171122</v>
      </c>
      <c r="R116" s="39">
        <f t="shared" si="42"/>
        <v>1.230135332893903E-3</v>
      </c>
      <c r="S116" s="39">
        <f t="shared" si="48"/>
        <v>1.2417955572264935E-4</v>
      </c>
      <c r="T116" s="39">
        <f t="shared" si="46"/>
        <v>7.5220736928472212E-5</v>
      </c>
      <c r="U116" s="39">
        <f t="shared" si="49"/>
        <v>2.9205813827998924E-2</v>
      </c>
      <c r="V116" s="12"/>
      <c r="W116" s="32">
        <f t="shared" si="43"/>
        <v>158292.03430215875</v>
      </c>
      <c r="X116" s="32">
        <f t="shared" si="34"/>
        <v>40888.139359198496</v>
      </c>
      <c r="Y116" s="32">
        <f t="shared" si="35"/>
        <v>199180.17366135726</v>
      </c>
      <c r="Z116" s="32">
        <f t="shared" si="36"/>
        <v>58218.432427913947</v>
      </c>
      <c r="AB116" s="32">
        <f t="shared" si="47"/>
        <v>2013.678264297459</v>
      </c>
      <c r="AC116" s="32">
        <f t="shared" si="40"/>
        <v>-1504.9065202223037</v>
      </c>
      <c r="AD116" s="32">
        <f t="shared" si="44"/>
        <v>0</v>
      </c>
      <c r="AE116" s="59">
        <f t="shared" si="45"/>
        <v>0</v>
      </c>
      <c r="AF116" s="32">
        <f t="shared" si="50"/>
        <v>1128.0550605804456</v>
      </c>
      <c r="AG116" s="40">
        <f>IF(A116&gt;$D$6,"",SUM($AB$10:AE116)/($Y$10+Y116)*2/A116*12)</f>
        <v>5.0207826397329285E-2</v>
      </c>
      <c r="AH116" s="40">
        <f>IF(A116&gt;$D$6,"",SUM($AF$10:AF116)/($Y$10+Y116)*2/A116*12)</f>
        <v>-8.2426808983578643E-3</v>
      </c>
      <c r="AI116" s="32">
        <f t="shared" si="51"/>
        <v>13300.312113758004</v>
      </c>
      <c r="AQ116" s="32">
        <f>SUM(AB$10:AB116)</f>
        <v>978455.95527001319</v>
      </c>
      <c r="AR116" s="32">
        <f>SUM(AC$10:AC116)</f>
        <v>-731241.31741567561</v>
      </c>
      <c r="AS116" s="32">
        <f>SUM(AD$10:AD116)</f>
        <v>13860.000000000002</v>
      </c>
      <c r="AT116" s="32">
        <f>SUM(AE$10:AE116)</f>
        <v>93545.537851807647</v>
      </c>
      <c r="AU116" s="32">
        <f>SUM(AF$10:AF116)</f>
        <v>-58218.432427913947</v>
      </c>
      <c r="AW116" s="32">
        <f t="shared" si="41"/>
        <v>156290.68442639572</v>
      </c>
      <c r="AX116" s="32">
        <f t="shared" si="41"/>
        <v>1722.1894660514643</v>
      </c>
      <c r="AY116" s="32">
        <f t="shared" si="41"/>
        <v>173.8513780117091</v>
      </c>
      <c r="AZ116" s="32">
        <f t="shared" si="41"/>
        <v>105.30903169986109</v>
      </c>
      <c r="BA116" s="32">
        <f t="shared" si="30"/>
        <v>40888.139359198496</v>
      </c>
      <c r="BB116" s="32">
        <f t="shared" si="55"/>
        <v>318.19673570252826</v>
      </c>
      <c r="BC116" s="32"/>
    </row>
    <row r="117" spans="1:55" x14ac:dyDescent="0.25">
      <c r="A117" s="29">
        <v>107</v>
      </c>
      <c r="B117" s="32">
        <f t="shared" si="37"/>
        <v>151666.66666666575</v>
      </c>
      <c r="C117" s="32">
        <f t="shared" si="52"/>
        <v>11666.666666666666</v>
      </c>
      <c r="D117" s="32">
        <f t="shared" si="53"/>
        <v>2176.4166666666542</v>
      </c>
      <c r="E117" s="32"/>
      <c r="F117" s="32">
        <f t="shared" si="38"/>
        <v>0</v>
      </c>
      <c r="G117" s="32"/>
      <c r="H117" s="32"/>
      <c r="I117" s="32"/>
      <c r="J117" s="32"/>
      <c r="K117" s="32"/>
      <c r="L117" s="32">
        <f t="shared" si="31"/>
        <v>13843.083333333321</v>
      </c>
      <c r="M117" s="32">
        <f t="shared" si="32"/>
        <v>13843.083333333321</v>
      </c>
      <c r="N117" s="80">
        <v>47453</v>
      </c>
      <c r="O117" s="39">
        <f t="shared" si="33"/>
        <v>0.10833333333333268</v>
      </c>
      <c r="P117" s="39">
        <f t="shared" si="54"/>
        <v>0.13421383540589865</v>
      </c>
      <c r="Q117" s="39">
        <f t="shared" si="39"/>
        <v>0.10353163167392865</v>
      </c>
      <c r="R117" s="39">
        <f t="shared" si="42"/>
        <v>1.2186920477053342E-3</v>
      </c>
      <c r="S117" s="39">
        <f t="shared" si="48"/>
        <v>1.2301353328939032E-4</v>
      </c>
      <c r="T117" s="39">
        <f t="shared" si="46"/>
        <v>7.4507733433589601E-5</v>
      </c>
      <c r="U117" s="39">
        <f t="shared" si="49"/>
        <v>2.9265990417541701E-2</v>
      </c>
      <c r="V117" s="12"/>
      <c r="W117" s="32">
        <f t="shared" si="43"/>
        <v>146926.98298369974</v>
      </c>
      <c r="X117" s="32">
        <f t="shared" si="34"/>
        <v>40972.386584558379</v>
      </c>
      <c r="Y117" s="32">
        <f t="shared" si="35"/>
        <v>187899.36956825812</v>
      </c>
      <c r="Z117" s="32">
        <f t="shared" si="36"/>
        <v>57090.360367784218</v>
      </c>
      <c r="AB117" s="32">
        <f t="shared" si="47"/>
        <v>1878.3152019356319</v>
      </c>
      <c r="AC117" s="32">
        <f t="shared" si="40"/>
        <v>-1403.7440064497059</v>
      </c>
      <c r="AD117" s="32">
        <f t="shared" si="44"/>
        <v>0</v>
      </c>
      <c r="AE117" s="59">
        <f t="shared" si="45"/>
        <v>0</v>
      </c>
      <c r="AF117" s="32">
        <f t="shared" si="50"/>
        <v>1128.0720601297289</v>
      </c>
      <c r="AG117" s="40">
        <f>IF(A117&gt;$D$6,"",SUM($AB$10:AE117)/($Y$10+Y117)*2/A117*12)</f>
        <v>5.0158984500032935E-2</v>
      </c>
      <c r="AH117" s="40">
        <f>IF(A117&gt;$D$6,"",SUM($AF$10:AF117)/($Y$10+Y117)*2/A117*12)</f>
        <v>-8.0643110769032696E-3</v>
      </c>
      <c r="AI117" s="32">
        <f t="shared" si="51"/>
        <v>13159.119295034772</v>
      </c>
      <c r="AQ117" s="32">
        <f>SUM(AB$10:AB117)</f>
        <v>980334.27047194878</v>
      </c>
      <c r="AR117" s="32">
        <f>SUM(AC$10:AC117)</f>
        <v>-732645.06142212532</v>
      </c>
      <c r="AS117" s="32">
        <f>SUM(AD$10:AD117)</f>
        <v>13860.000000000002</v>
      </c>
      <c r="AT117" s="32">
        <f>SUM(AE$10:AE117)</f>
        <v>93545.537851807647</v>
      </c>
      <c r="AU117" s="32">
        <f>SUM(AF$10:AF117)</f>
        <v>-57090.360367784218</v>
      </c>
      <c r="AW117" s="32">
        <f t="shared" si="41"/>
        <v>144944.2843435001</v>
      </c>
      <c r="AX117" s="32">
        <f t="shared" si="41"/>
        <v>1706.168866787468</v>
      </c>
      <c r="AY117" s="32">
        <f t="shared" si="41"/>
        <v>172.21894660514644</v>
      </c>
      <c r="AZ117" s="32">
        <f t="shared" si="41"/>
        <v>104.31082680702544</v>
      </c>
      <c r="BA117" s="32">
        <f t="shared" si="30"/>
        <v>40972.386584558379</v>
      </c>
      <c r="BB117" s="32">
        <f t="shared" si="55"/>
        <v>298.10146473102236</v>
      </c>
      <c r="BC117" s="32"/>
    </row>
    <row r="118" spans="1:55" x14ac:dyDescent="0.25">
      <c r="A118" s="66">
        <v>108</v>
      </c>
      <c r="B118" s="67">
        <f t="shared" si="37"/>
        <v>139999.9999999991</v>
      </c>
      <c r="C118" s="67">
        <f t="shared" si="52"/>
        <v>11666.666666666666</v>
      </c>
      <c r="D118" s="67">
        <f t="shared" si="53"/>
        <v>2020.958333333321</v>
      </c>
      <c r="E118" s="67"/>
      <c r="F118" s="67">
        <f t="shared" si="38"/>
        <v>0</v>
      </c>
      <c r="G118" s="67">
        <f>IF(B118&gt;0,B118*$J$1,0)</f>
        <v>699.99999999999545</v>
      </c>
      <c r="H118" s="67">
        <f>IF(B118&gt;0,H106,0)</f>
        <v>6000</v>
      </c>
      <c r="I118" s="67"/>
      <c r="J118" s="67"/>
      <c r="K118" s="67"/>
      <c r="L118" s="67">
        <f t="shared" si="31"/>
        <v>20387.624999999982</v>
      </c>
      <c r="M118" s="67">
        <f t="shared" si="32"/>
        <v>16632.624999999985</v>
      </c>
      <c r="N118" s="80">
        <v>47484</v>
      </c>
      <c r="O118" s="39">
        <f t="shared" si="33"/>
        <v>9.9999999999999353E-2</v>
      </c>
      <c r="P118" s="39">
        <f t="shared" si="54"/>
        <v>0.12616056144613971</v>
      </c>
      <c r="Q118" s="39">
        <f t="shared" si="39"/>
        <v>9.5431827813936512E-2</v>
      </c>
      <c r="R118" s="39">
        <f t="shared" si="42"/>
        <v>1.2074597031704541E-3</v>
      </c>
      <c r="S118" s="39">
        <f t="shared" si="48"/>
        <v>1.2186920477053344E-4</v>
      </c>
      <c r="T118" s="39">
        <f t="shared" si="46"/>
        <v>7.3808119973634186E-5</v>
      </c>
      <c r="U118" s="39">
        <f t="shared" si="49"/>
        <v>2.9325596604288573E-2</v>
      </c>
      <c r="V118" s="12"/>
      <c r="W118" s="32">
        <f t="shared" si="43"/>
        <v>135568.95077859159</v>
      </c>
      <c r="X118" s="32">
        <f t="shared" si="34"/>
        <v>41055.835246004004</v>
      </c>
      <c r="Y118" s="32">
        <f t="shared" si="35"/>
        <v>176624.78602459561</v>
      </c>
      <c r="Z118" s="32">
        <f t="shared" si="36"/>
        <v>55962.324091172115</v>
      </c>
      <c r="AB118" s="32">
        <f t="shared" si="47"/>
        <v>1743.0300475963145</v>
      </c>
      <c r="AC118" s="32">
        <f t="shared" si="40"/>
        <v>-1302.639716621386</v>
      </c>
      <c r="AD118" s="32">
        <f t="shared" si="44"/>
        <v>0</v>
      </c>
      <c r="AE118" s="59">
        <f t="shared" si="45"/>
        <v>2538.2210742423872</v>
      </c>
      <c r="AF118" s="32">
        <f t="shared" si="50"/>
        <v>1128.0362766121034</v>
      </c>
      <c r="AG118" s="40">
        <f>IF(A118&gt;$D$6,"",SUM($AB$10:AE118)/($Y$10+Y118)*2/A118*12)</f>
        <v>5.0469749116503149E-2</v>
      </c>
      <c r="AH118" s="40">
        <f>IF(A118&gt;$D$6,"",SUM($AF$10:AF118)/($Y$10+Y118)*2/A118*12)</f>
        <v>-7.887781627242834E-3</v>
      </c>
      <c r="AI118" s="32">
        <f t="shared" si="51"/>
        <v>15555.834665501206</v>
      </c>
      <c r="AQ118" s="32">
        <f>SUM(AB$10:AB118)</f>
        <v>982077.3005195451</v>
      </c>
      <c r="AR118" s="32">
        <f>SUM(AC$10:AC118)</f>
        <v>-733947.70113874669</v>
      </c>
      <c r="AS118" s="32">
        <f>SUM(AD$10:AD118)</f>
        <v>13860.000000000002</v>
      </c>
      <c r="AT118" s="32">
        <f>SUM(AE$10:AE118)</f>
        <v>96083.758926050039</v>
      </c>
      <c r="AU118" s="32">
        <f>SUM(AF$10:AF118)</f>
        <v>-55962.324091172115</v>
      </c>
      <c r="AW118" s="32">
        <f t="shared" si="41"/>
        <v>133604.55893951113</v>
      </c>
      <c r="AX118" s="32">
        <f t="shared" si="41"/>
        <v>1690.4435844386358</v>
      </c>
      <c r="AY118" s="32">
        <f t="shared" si="41"/>
        <v>170.61688667874682</v>
      </c>
      <c r="AZ118" s="32">
        <f t="shared" si="41"/>
        <v>103.33136796308786</v>
      </c>
      <c r="BA118" s="32">
        <f t="shared" si="30"/>
        <v>41055.835246004004</v>
      </c>
      <c r="BB118" s="32">
        <f t="shared" si="55"/>
        <v>0</v>
      </c>
      <c r="BC118" s="32"/>
    </row>
    <row r="119" spans="1:55" x14ac:dyDescent="0.25">
      <c r="A119" s="29">
        <v>109</v>
      </c>
      <c r="B119" s="32">
        <f t="shared" si="37"/>
        <v>128333.33333333243</v>
      </c>
      <c r="C119" s="32">
        <f t="shared" si="52"/>
        <v>11666.666666666666</v>
      </c>
      <c r="D119" s="32">
        <f t="shared" si="53"/>
        <v>1865.4999999999879</v>
      </c>
      <c r="E119" s="32"/>
      <c r="F119" s="32">
        <f t="shared" si="38"/>
        <v>0</v>
      </c>
      <c r="G119" s="32"/>
      <c r="H119" s="32"/>
      <c r="I119" s="32"/>
      <c r="J119" s="32"/>
      <c r="K119" s="32"/>
      <c r="L119" s="32">
        <f t="shared" si="31"/>
        <v>13532.166666666653</v>
      </c>
      <c r="M119" s="32">
        <f t="shared" si="32"/>
        <v>13532.166666666653</v>
      </c>
      <c r="N119" s="80">
        <v>47515</v>
      </c>
      <c r="O119" s="39">
        <f t="shared" si="33"/>
        <v>9.1666666666666022E-2</v>
      </c>
      <c r="P119" s="39">
        <f t="shared" si="54"/>
        <v>0.11811205720841525</v>
      </c>
      <c r="Q119" s="39">
        <f t="shared" si="39"/>
        <v>8.7337114095037402E-2</v>
      </c>
      <c r="R119" s="39">
        <f t="shared" si="42"/>
        <v>1.1964325199310059E-3</v>
      </c>
      <c r="S119" s="39">
        <f t="shared" si="48"/>
        <v>1.207459703170454E-4</v>
      </c>
      <c r="T119" s="39">
        <f t="shared" si="46"/>
        <v>7.3121522862320057E-5</v>
      </c>
      <c r="U119" s="39">
        <f t="shared" si="49"/>
        <v>2.938464310026748E-2</v>
      </c>
      <c r="V119" s="12"/>
      <c r="W119" s="32">
        <f t="shared" si="43"/>
        <v>124218.37975140689</v>
      </c>
      <c r="X119" s="32">
        <f t="shared" si="34"/>
        <v>41138.50034037447</v>
      </c>
      <c r="Y119" s="32">
        <f t="shared" si="35"/>
        <v>165356.88009178135</v>
      </c>
      <c r="Z119" s="32">
        <f t="shared" si="36"/>
        <v>54834.383126517263</v>
      </c>
      <c r="AB119" s="32">
        <f t="shared" si="47"/>
        <v>1607.8273052628679</v>
      </c>
      <c r="AC119" s="32">
        <f t="shared" si="40"/>
        <v>-1201.5970167536755</v>
      </c>
      <c r="AD119" s="32">
        <f t="shared" si="44"/>
        <v>0</v>
      </c>
      <c r="AE119" s="59">
        <f t="shared" si="45"/>
        <v>0</v>
      </c>
      <c r="AF119" s="32">
        <f t="shared" si="50"/>
        <v>1127.940964654852</v>
      </c>
      <c r="AG119" s="40">
        <f>IF(A119&gt;$D$6,"",SUM($AB$10:AE119)/($Y$10+Y119)*2/A119*12)</f>
        <v>5.0423827669031307E-2</v>
      </c>
      <c r="AH119" s="40">
        <f>IF(A119&gt;$D$6,"",SUM($AF$10:AF119)/($Y$10+Y119)*2/A119*12)</f>
        <v>-7.7130179041523111E-3</v>
      </c>
      <c r="AI119" s="32">
        <f t="shared" si="51"/>
        <v>12875.733238077129</v>
      </c>
      <c r="AQ119" s="32">
        <f>SUM(AB$10:AB119)</f>
        <v>983685.12782480801</v>
      </c>
      <c r="AR119" s="32">
        <f>SUM(AC$10:AC119)</f>
        <v>-735149.29815550032</v>
      </c>
      <c r="AS119" s="32">
        <f>SUM(AD$10:AD119)</f>
        <v>13860.000000000002</v>
      </c>
      <c r="AT119" s="32">
        <f>SUM(AE$10:AE119)</f>
        <v>96083.758926050039</v>
      </c>
      <c r="AU119" s="32">
        <f>SUM(AF$10:AF119)</f>
        <v>-54834.383126517263</v>
      </c>
      <c r="AW119" s="32">
        <f t="shared" si="41"/>
        <v>122271.95973305237</v>
      </c>
      <c r="AX119" s="32">
        <f t="shared" si="41"/>
        <v>1675.0055279034082</v>
      </c>
      <c r="AY119" s="32">
        <f t="shared" si="41"/>
        <v>169.04435844386356</v>
      </c>
      <c r="AZ119" s="32">
        <f t="shared" si="41"/>
        <v>102.37013200724807</v>
      </c>
      <c r="BA119" s="32">
        <f t="shared" si="30"/>
        <v>41138.50034037447</v>
      </c>
      <c r="BB119" s="32">
        <f t="shared" si="55"/>
        <v>257.67269473712008</v>
      </c>
      <c r="BC119" s="32"/>
    </row>
    <row r="120" spans="1:55" x14ac:dyDescent="0.25">
      <c r="A120" s="29">
        <v>110</v>
      </c>
      <c r="B120" s="32">
        <f t="shared" si="37"/>
        <v>116666.66666666575</v>
      </c>
      <c r="C120" s="32">
        <f t="shared" si="52"/>
        <v>11666.666666666666</v>
      </c>
      <c r="D120" s="32">
        <f t="shared" si="53"/>
        <v>1710.0416666666545</v>
      </c>
      <c r="E120" s="32"/>
      <c r="F120" s="32">
        <f t="shared" si="38"/>
        <v>0</v>
      </c>
      <c r="G120" s="32"/>
      <c r="H120" s="32"/>
      <c r="I120" s="32"/>
      <c r="J120" s="32"/>
      <c r="K120" s="32"/>
      <c r="L120" s="32">
        <f t="shared" si="31"/>
        <v>13376.708333333321</v>
      </c>
      <c r="M120" s="32">
        <f t="shared" si="32"/>
        <v>13376.708333333321</v>
      </c>
      <c r="N120" s="80">
        <v>47543</v>
      </c>
      <c r="O120" s="39">
        <f t="shared" si="33"/>
        <v>8.3333333333332676E-2</v>
      </c>
      <c r="P120" s="39">
        <f t="shared" si="54"/>
        <v>0.11006870938517205</v>
      </c>
      <c r="Q120" s="39">
        <f t="shared" si="39"/>
        <v>7.924787330458892E-2</v>
      </c>
      <c r="R120" s="39">
        <f t="shared" si="42"/>
        <v>1.1856049278424561E-3</v>
      </c>
      <c r="S120" s="39">
        <f t="shared" si="48"/>
        <v>1.1964325199310059E-4</v>
      </c>
      <c r="T120" s="39">
        <f t="shared" si="46"/>
        <v>7.244758219022724E-5</v>
      </c>
      <c r="U120" s="39">
        <f t="shared" si="49"/>
        <v>2.9443140318557336E-2</v>
      </c>
      <c r="V120" s="12"/>
      <c r="W120" s="32">
        <f t="shared" si="43"/>
        <v>112875.79669326059</v>
      </c>
      <c r="X120" s="32">
        <f t="shared" si="34"/>
        <v>41220.396445980274</v>
      </c>
      <c r="Y120" s="32">
        <f t="shared" si="35"/>
        <v>154096.19313924087</v>
      </c>
      <c r="Z120" s="32">
        <f t="shared" si="36"/>
        <v>53706.605674581544</v>
      </c>
      <c r="AB120" s="32">
        <f t="shared" si="47"/>
        <v>1472.7122720621439</v>
      </c>
      <c r="AC120" s="32">
        <f t="shared" si="40"/>
        <v>-1100.6198656124216</v>
      </c>
      <c r="AD120" s="32">
        <f t="shared" si="44"/>
        <v>0</v>
      </c>
      <c r="AE120" s="59">
        <f t="shared" si="45"/>
        <v>0</v>
      </c>
      <c r="AF120" s="32">
        <f t="shared" si="50"/>
        <v>1127.777451935719</v>
      </c>
      <c r="AG120" s="40">
        <f>IF(A120&gt;$D$6,"",SUM($AB$10:AE120)/($Y$10+Y120)*2/A120*12)</f>
        <v>5.0379707874080831E-2</v>
      </c>
      <c r="AH120" s="40">
        <f>IF(A120&gt;$D$6,"",SUM($AF$10:AF120)/($Y$10+Y120)*2/A120*12)</f>
        <v>-7.5399482517130691E-3</v>
      </c>
      <c r="AI120" s="32">
        <f t="shared" si="51"/>
        <v>12733.399224602621</v>
      </c>
      <c r="AQ120" s="32">
        <f>SUM(AB$10:AB120)</f>
        <v>985157.8400968702</v>
      </c>
      <c r="AR120" s="32">
        <f>SUM(AC$10:AC120)</f>
        <v>-736249.9180211128</v>
      </c>
      <c r="AS120" s="32">
        <f>SUM(AD$10:AD120)</f>
        <v>13860.000000000002</v>
      </c>
      <c r="AT120" s="32">
        <f>SUM(AE$10:AE120)</f>
        <v>96083.758926050039</v>
      </c>
      <c r="AU120" s="32">
        <f>SUM(AF$10:AF120)</f>
        <v>-53706.605674581544</v>
      </c>
      <c r="AW120" s="32">
        <f t="shared" si="41"/>
        <v>110947.02262642448</v>
      </c>
      <c r="AX120" s="32">
        <f t="shared" si="41"/>
        <v>1659.8468989794385</v>
      </c>
      <c r="AY120" s="32">
        <f t="shared" si="41"/>
        <v>167.50055279034083</v>
      </c>
      <c r="AZ120" s="32">
        <f t="shared" si="41"/>
        <v>101.42661506631813</v>
      </c>
      <c r="BA120" s="32">
        <f t="shared" si="30"/>
        <v>41220.396445980274</v>
      </c>
      <c r="BB120" s="32">
        <f t="shared" si="55"/>
        <v>237.32939460451053</v>
      </c>
      <c r="BC120" s="32"/>
    </row>
    <row r="121" spans="1:55" x14ac:dyDescent="0.25">
      <c r="A121" s="29">
        <v>111</v>
      </c>
      <c r="B121" s="32">
        <f t="shared" si="37"/>
        <v>104999.99999999908</v>
      </c>
      <c r="C121" s="32">
        <f t="shared" si="52"/>
        <v>11666.666666666666</v>
      </c>
      <c r="D121" s="32">
        <f t="shared" si="53"/>
        <v>1554.583333333321</v>
      </c>
      <c r="E121" s="32"/>
      <c r="F121" s="32">
        <f t="shared" si="38"/>
        <v>0</v>
      </c>
      <c r="G121" s="32"/>
      <c r="H121" s="32"/>
      <c r="I121" s="32"/>
      <c r="J121" s="32"/>
      <c r="K121" s="32"/>
      <c r="L121" s="32">
        <f t="shared" si="31"/>
        <v>13221.249999999987</v>
      </c>
      <c r="M121" s="32">
        <f t="shared" si="32"/>
        <v>13221.249999999987</v>
      </c>
      <c r="N121" s="80">
        <v>47574</v>
      </c>
      <c r="O121" s="39">
        <f t="shared" si="33"/>
        <v>7.4999999999999345E-2</v>
      </c>
      <c r="P121" s="39">
        <f t="shared" si="54"/>
        <v>0.10203098292948376</v>
      </c>
      <c r="Q121" s="39">
        <f t="shared" si="39"/>
        <v>7.1164566544600655E-2</v>
      </c>
      <c r="R121" s="39">
        <f t="shared" si="42"/>
        <v>1.1749715565934765E-3</v>
      </c>
      <c r="S121" s="39">
        <f t="shared" si="48"/>
        <v>1.1856049278424561E-4</v>
      </c>
      <c r="T121" s="39">
        <f t="shared" si="46"/>
        <v>7.1785951195860349E-5</v>
      </c>
      <c r="U121" s="39">
        <f t="shared" si="49"/>
        <v>2.9501098384309518E-2</v>
      </c>
      <c r="V121" s="12"/>
      <c r="W121" s="32">
        <f t="shared" si="43"/>
        <v>101541.83836324394</v>
      </c>
      <c r="X121" s="32">
        <f t="shared" si="34"/>
        <v>41301.537738033323</v>
      </c>
      <c r="Y121" s="32">
        <f t="shared" si="35"/>
        <v>142843.37610127724</v>
      </c>
      <c r="Z121" s="32">
        <f t="shared" si="36"/>
        <v>52579.071301787888</v>
      </c>
      <c r="AB121" s="32">
        <f t="shared" si="47"/>
        <v>1337.6912529665856</v>
      </c>
      <c r="AC121" s="32">
        <f t="shared" si="40"/>
        <v>-999.71297516889911</v>
      </c>
      <c r="AD121" s="32">
        <f t="shared" si="44"/>
        <v>0</v>
      </c>
      <c r="AE121" s="59">
        <f t="shared" si="45"/>
        <v>0</v>
      </c>
      <c r="AF121" s="32">
        <f t="shared" si="50"/>
        <v>1127.5343727936561</v>
      </c>
      <c r="AG121" s="40">
        <f>IF(A121&gt;$D$6,"",SUM($AB$10:AE121)/($Y$10+Y121)*2/A121*12)</f>
        <v>5.0337338343234381E-2</v>
      </c>
      <c r="AH121" s="40">
        <f>IF(A121&gt;$D$6,"",SUM($AF$10:AF121)/($Y$10+Y121)*2/A121*12)</f>
        <v>-7.3685041690770801E-3</v>
      </c>
      <c r="AI121" s="32">
        <f t="shared" si="51"/>
        <v>12590.508290930215</v>
      </c>
      <c r="AQ121" s="32">
        <f>SUM(AB$10:AB121)</f>
        <v>986495.53134983673</v>
      </c>
      <c r="AR121" s="32">
        <f>SUM(AC$10:AC121)</f>
        <v>-737249.63099628175</v>
      </c>
      <c r="AS121" s="32">
        <f>SUM(AD$10:AD121)</f>
        <v>13860.000000000002</v>
      </c>
      <c r="AT121" s="32">
        <f>SUM(AE$10:AE121)</f>
        <v>96083.758926050039</v>
      </c>
      <c r="AU121" s="32">
        <f>SUM(AF$10:AF121)</f>
        <v>-52579.071301787888</v>
      </c>
      <c r="AW121" s="32">
        <f t="shared" si="41"/>
        <v>99630.393162440916</v>
      </c>
      <c r="AX121" s="32">
        <f t="shared" si="41"/>
        <v>1644.9601792308672</v>
      </c>
      <c r="AY121" s="32">
        <f t="shared" si="41"/>
        <v>165.98468989794387</v>
      </c>
      <c r="AZ121" s="32">
        <f t="shared" si="41"/>
        <v>100.50033167420449</v>
      </c>
      <c r="BA121" s="32">
        <f t="shared" si="30"/>
        <v>41301.537738033323</v>
      </c>
      <c r="BB121" s="32">
        <f t="shared" si="55"/>
        <v>216.8920803667354</v>
      </c>
      <c r="BC121" s="32"/>
    </row>
    <row r="122" spans="1:55" x14ac:dyDescent="0.25">
      <c r="A122" s="29">
        <v>112</v>
      </c>
      <c r="B122" s="32">
        <f t="shared" si="37"/>
        <v>93333.333333332412</v>
      </c>
      <c r="C122" s="32">
        <f t="shared" si="52"/>
        <v>11666.666666666666</v>
      </c>
      <c r="D122" s="32">
        <f t="shared" si="53"/>
        <v>1399.1249999999875</v>
      </c>
      <c r="E122" s="32"/>
      <c r="F122" s="32">
        <f t="shared" si="38"/>
        <v>0</v>
      </c>
      <c r="G122" s="32"/>
      <c r="H122" s="32"/>
      <c r="I122" s="32"/>
      <c r="J122" s="32"/>
      <c r="K122" s="32"/>
      <c r="L122" s="32">
        <f t="shared" si="31"/>
        <v>13065.791666666653</v>
      </c>
      <c r="M122" s="32">
        <f t="shared" si="32"/>
        <v>13065.791666666653</v>
      </c>
      <c r="N122" s="80">
        <v>47604</v>
      </c>
      <c r="O122" s="39">
        <f t="shared" si="33"/>
        <v>6.6666666666666013E-2</v>
      </c>
      <c r="P122" s="39">
        <f t="shared" si="54"/>
        <v>9.3999447114718401E-2</v>
      </c>
      <c r="Q122" s="39">
        <f t="shared" si="39"/>
        <v>6.3087759291298645E-2</v>
      </c>
      <c r="R122" s="39">
        <f t="shared" si="42"/>
        <v>1.1645272268236545E-3</v>
      </c>
      <c r="S122" s="39">
        <f t="shared" si="48"/>
        <v>1.1749715565934765E-4</v>
      </c>
      <c r="T122" s="39">
        <f t="shared" si="46"/>
        <v>7.1136295670547363E-5</v>
      </c>
      <c r="U122" s="39">
        <f t="shared" si="49"/>
        <v>2.9558527145266206E-2</v>
      </c>
      <c r="V122" s="12"/>
      <c r="W122" s="32">
        <f t="shared" si="43"/>
        <v>90217.287957233071</v>
      </c>
      <c r="X122" s="32">
        <f t="shared" si="34"/>
        <v>41381.938003372692</v>
      </c>
      <c r="Y122" s="32">
        <f t="shared" si="35"/>
        <v>131599.22596060578</v>
      </c>
      <c r="Z122" s="32">
        <f t="shared" si="36"/>
        <v>51451.874825976491</v>
      </c>
      <c r="AB122" s="32">
        <f t="shared" si="47"/>
        <v>1202.7718614531955</v>
      </c>
      <c r="AC122" s="32">
        <f t="shared" si="40"/>
        <v>-898.88203529491477</v>
      </c>
      <c r="AD122" s="32">
        <f t="shared" si="44"/>
        <v>0</v>
      </c>
      <c r="AE122" s="59">
        <f t="shared" si="45"/>
        <v>0</v>
      </c>
      <c r="AF122" s="32">
        <f t="shared" si="50"/>
        <v>1127.1964758113972</v>
      </c>
      <c r="AG122" s="40">
        <f>IF(A122&gt;$D$6,"",SUM($AB$10:AE122)/($Y$10+Y122)*2/A122*12)</f>
        <v>5.029666419615722E-2</v>
      </c>
      <c r="AH122" s="40">
        <f>IF(A122&gt;$D$6,"",SUM($AF$10:AF122)/($Y$10+Y122)*2/A122*12)</f>
        <v>-7.1986206061892587E-3</v>
      </c>
      <c r="AI122" s="32">
        <f t="shared" si="51"/>
        <v>12446.922002124662</v>
      </c>
      <c r="AQ122" s="32">
        <f>SUM(AB$10:AB122)</f>
        <v>987698.30321128992</v>
      </c>
      <c r="AR122" s="32">
        <f>SUM(AC$10:AC122)</f>
        <v>-738148.51303157664</v>
      </c>
      <c r="AS122" s="32">
        <f>SUM(AD$10:AD122)</f>
        <v>13860.000000000002</v>
      </c>
      <c r="AT122" s="32">
        <f>SUM(AE$10:AE122)</f>
        <v>96083.758926050039</v>
      </c>
      <c r="AU122" s="32">
        <f>SUM(AF$10:AF122)</f>
        <v>-51451.874825976491</v>
      </c>
      <c r="AW122" s="32">
        <f t="shared" si="41"/>
        <v>88322.863007818101</v>
      </c>
      <c r="AX122" s="32">
        <f t="shared" si="41"/>
        <v>1630.3381175531163</v>
      </c>
      <c r="AY122" s="32">
        <f t="shared" si="41"/>
        <v>164.49601792308673</v>
      </c>
      <c r="AZ122" s="32">
        <f t="shared" si="41"/>
        <v>99.590813938766303</v>
      </c>
      <c r="BA122" s="32">
        <f t="shared" si="30"/>
        <v>41381.938003372692</v>
      </c>
      <c r="BB122" s="32">
        <f t="shared" si="55"/>
        <v>196.35313854679202</v>
      </c>
      <c r="BC122" s="32"/>
    </row>
    <row r="123" spans="1:55" x14ac:dyDescent="0.25">
      <c r="A123" s="29">
        <v>113</v>
      </c>
      <c r="B123" s="32">
        <f t="shared" si="37"/>
        <v>81666.66666666574</v>
      </c>
      <c r="C123" s="32">
        <f t="shared" si="52"/>
        <v>11666.666666666666</v>
      </c>
      <c r="D123" s="32">
        <f t="shared" si="53"/>
        <v>1243.6666666666542</v>
      </c>
      <c r="E123" s="32"/>
      <c r="F123" s="32">
        <f t="shared" si="38"/>
        <v>0</v>
      </c>
      <c r="G123" s="32"/>
      <c r="H123" s="32"/>
      <c r="I123" s="32"/>
      <c r="J123" s="32"/>
      <c r="K123" s="32"/>
      <c r="L123" s="32">
        <f t="shared" si="31"/>
        <v>12910.333333333321</v>
      </c>
      <c r="M123" s="32">
        <f t="shared" si="32"/>
        <v>12910.333333333321</v>
      </c>
      <c r="N123" s="80">
        <v>47635</v>
      </c>
      <c r="O123" s="39">
        <f t="shared" si="33"/>
        <v>5.8333333333332668E-2</v>
      </c>
      <c r="P123" s="39">
        <f t="shared" si="54"/>
        <v>8.5974814625113583E-2</v>
      </c>
      <c r="Q123" s="39">
        <f t="shared" si="39"/>
        <v>5.5018160485522598E-2</v>
      </c>
      <c r="R123" s="39">
        <f t="shared" si="42"/>
        <v>1.1542669417103728E-3</v>
      </c>
      <c r="S123" s="39">
        <f t="shared" si="48"/>
        <v>1.1645272268236545E-4</v>
      </c>
      <c r="T123" s="39">
        <f t="shared" si="46"/>
        <v>7.0498293395608591E-5</v>
      </c>
      <c r="U123" s="39">
        <f t="shared" si="49"/>
        <v>2.9615436181802644E-2</v>
      </c>
      <c r="V123" s="12"/>
      <c r="W123" s="32">
        <f t="shared" si="43"/>
        <v>78903.129820635324</v>
      </c>
      <c r="X123" s="32">
        <f t="shared" si="34"/>
        <v>41461.610654523705</v>
      </c>
      <c r="Y123" s="32">
        <f t="shared" si="35"/>
        <v>120364.74047515902</v>
      </c>
      <c r="Z123" s="32">
        <f t="shared" si="36"/>
        <v>50325.132140113652</v>
      </c>
      <c r="AB123" s="32">
        <f t="shared" si="47"/>
        <v>1067.9634538689347</v>
      </c>
      <c r="AC123" s="32">
        <f t="shared" si="40"/>
        <v>-798.13403838234979</v>
      </c>
      <c r="AD123" s="32">
        <f t="shared" si="44"/>
        <v>0</v>
      </c>
      <c r="AE123" s="59">
        <f t="shared" si="45"/>
        <v>0</v>
      </c>
      <c r="AF123" s="32">
        <f t="shared" si="50"/>
        <v>1126.7426858628387</v>
      </c>
      <c r="AG123" s="40">
        <f>IF(A123&gt;$D$6,"",SUM($AB$10:AE123)/($Y$10+Y123)*2/A123*12)</f>
        <v>5.0257625073558292E-2</v>
      </c>
      <c r="AH123" s="40">
        <f>IF(A123&gt;$D$6,"",SUM($AF$10:AF123)/($Y$10+Y123)*2/A123*12)</f>
        <v>-7.0302364661769517E-3</v>
      </c>
      <c r="AI123" s="32">
        <f t="shared" si="51"/>
        <v>12302.448939315691</v>
      </c>
      <c r="AQ123" s="32">
        <f>SUM(AB$10:AB123)</f>
        <v>988766.26666515891</v>
      </c>
      <c r="AR123" s="32">
        <f>SUM(AC$10:AC123)</f>
        <v>-738946.64706995897</v>
      </c>
      <c r="AS123" s="32">
        <f>SUM(AD$10:AD123)</f>
        <v>13860.000000000002</v>
      </c>
      <c r="AT123" s="32">
        <f>SUM(AE$10:AE123)</f>
        <v>96083.758926050039</v>
      </c>
      <c r="AU123" s="32">
        <f>SUM(AF$10:AF123)</f>
        <v>-50325.132140113652</v>
      </c>
      <c r="AW123" s="32">
        <f t="shared" si="41"/>
        <v>77025.42467973163</v>
      </c>
      <c r="AX123" s="32">
        <f t="shared" si="41"/>
        <v>1615.9737183945219</v>
      </c>
      <c r="AY123" s="32">
        <f t="shared" si="41"/>
        <v>163.03381175531163</v>
      </c>
      <c r="AZ123" s="32">
        <f t="shared" si="41"/>
        <v>98.697610753852032</v>
      </c>
      <c r="BA123" s="32">
        <f t="shared" si="30"/>
        <v>41461.610654523705</v>
      </c>
      <c r="BB123" s="32">
        <f t="shared" si="55"/>
        <v>175.70321279771952</v>
      </c>
      <c r="BC123" s="32"/>
    </row>
    <row r="124" spans="1:55" x14ac:dyDescent="0.25">
      <c r="A124" s="29">
        <v>114</v>
      </c>
      <c r="B124" s="32">
        <f t="shared" si="37"/>
        <v>69999.999999999069</v>
      </c>
      <c r="C124" s="32">
        <f t="shared" si="52"/>
        <v>11666.666666666666</v>
      </c>
      <c r="D124" s="32">
        <f t="shared" si="53"/>
        <v>1088.208333333321</v>
      </c>
      <c r="E124" s="32"/>
      <c r="F124" s="32">
        <f t="shared" si="38"/>
        <v>0</v>
      </c>
      <c r="G124" s="32"/>
      <c r="H124" s="32"/>
      <c r="I124" s="32"/>
      <c r="J124" s="32"/>
      <c r="K124" s="32"/>
      <c r="L124" s="32">
        <f t="shared" si="31"/>
        <v>12754.874999999987</v>
      </c>
      <c r="M124" s="32">
        <f t="shared" si="32"/>
        <v>12754.874999999987</v>
      </c>
      <c r="N124" s="80">
        <v>47665</v>
      </c>
      <c r="O124" s="39">
        <f t="shared" si="33"/>
        <v>4.9999999999999337E-2</v>
      </c>
      <c r="P124" s="39">
        <f t="shared" si="54"/>
        <v>7.7958002984997221E-2</v>
      </c>
      <c r="Q124" s="39">
        <f t="shared" si="39"/>
        <v>4.6956683961698498E-2</v>
      </c>
      <c r="R124" s="39">
        <f t="shared" si="42"/>
        <v>1.1441858789991287E-3</v>
      </c>
      <c r="S124" s="39">
        <f t="shared" si="48"/>
        <v>1.1542669417103728E-4</v>
      </c>
      <c r="T124" s="39">
        <f t="shared" si="46"/>
        <v>6.9871633609419267E-5</v>
      </c>
      <c r="U124" s="39">
        <f t="shared" si="49"/>
        <v>2.9671834816519131E-2</v>
      </c>
      <c r="V124" s="12"/>
      <c r="W124" s="32">
        <f t="shared" si="43"/>
        <v>67600.635435869321</v>
      </c>
      <c r="X124" s="32">
        <f t="shared" si="34"/>
        <v>41540.568743126787</v>
      </c>
      <c r="Y124" s="32">
        <f t="shared" si="35"/>
        <v>109141.20417899611</v>
      </c>
      <c r="Z124" s="32">
        <f t="shared" si="36"/>
        <v>49198.989358499784</v>
      </c>
      <c r="AB124" s="32">
        <f t="shared" si="47"/>
        <v>933.27778106447954</v>
      </c>
      <c r="AC124" s="32">
        <f t="shared" si="40"/>
        <v>-697.47776633649346</v>
      </c>
      <c r="AD124" s="32">
        <f t="shared" si="44"/>
        <v>0</v>
      </c>
      <c r="AE124" s="59">
        <f t="shared" si="45"/>
        <v>0</v>
      </c>
      <c r="AF124" s="32">
        <f t="shared" si="50"/>
        <v>1126.1427816138676</v>
      </c>
      <c r="AG124" s="40">
        <f>IF(A124&gt;$D$6,"",SUM($AB$10:AE124)/($Y$10+Y124)*2/A124*12)</f>
        <v>5.0220152053728644E-2</v>
      </c>
      <c r="AH124" s="40">
        <f>IF(A124&gt;$D$6,"",SUM($AF$10:AF124)/($Y$10+Y124)*2/A124*12)</f>
        <v>-6.8632954567331393E-3</v>
      </c>
      <c r="AI124" s="32">
        <f t="shared" si="51"/>
        <v>12156.814077227395</v>
      </c>
      <c r="AQ124" s="32">
        <f>SUM(AB$10:AB124)</f>
        <v>989699.54444622342</v>
      </c>
      <c r="AR124" s="32">
        <f>SUM(AC$10:AC124)</f>
        <v>-739644.12483629549</v>
      </c>
      <c r="AS124" s="32">
        <f>SUM(AD$10:AD124)</f>
        <v>13860.000000000002</v>
      </c>
      <c r="AT124" s="32">
        <f>SUM(AE$10:AE124)</f>
        <v>96083.758926050039</v>
      </c>
      <c r="AU124" s="32">
        <f>SUM(AF$10:AF124)</f>
        <v>-49198.989358499784</v>
      </c>
      <c r="AW124" s="32">
        <f t="shared" si="41"/>
        <v>65739.357546377898</v>
      </c>
      <c r="AX124" s="32">
        <f t="shared" si="41"/>
        <v>1601.8602305987802</v>
      </c>
      <c r="AY124" s="32">
        <f t="shared" si="41"/>
        <v>161.59737183945219</v>
      </c>
      <c r="AZ124" s="32">
        <f t="shared" si="41"/>
        <v>97.820287053186973</v>
      </c>
      <c r="BA124" s="32">
        <f t="shared" si="30"/>
        <v>41540.568743126787</v>
      </c>
      <c r="BB124" s="32">
        <f t="shared" si="55"/>
        <v>154.93055226884144</v>
      </c>
      <c r="BC124" s="32"/>
    </row>
    <row r="125" spans="1:55" x14ac:dyDescent="0.25">
      <c r="A125" s="29">
        <v>115</v>
      </c>
      <c r="B125" s="32">
        <f t="shared" si="37"/>
        <v>58333.333333332404</v>
      </c>
      <c r="C125" s="32">
        <f t="shared" si="52"/>
        <v>11666.666666666666</v>
      </c>
      <c r="D125" s="32">
        <f t="shared" si="53"/>
        <v>932.74999999998761</v>
      </c>
      <c r="E125" s="32"/>
      <c r="F125" s="32">
        <f t="shared" si="38"/>
        <v>0</v>
      </c>
      <c r="G125" s="32"/>
      <c r="H125" s="32"/>
      <c r="I125" s="32"/>
      <c r="J125" s="32"/>
      <c r="K125" s="32"/>
      <c r="L125" s="32">
        <f t="shared" si="31"/>
        <v>12599.416666666653</v>
      </c>
      <c r="M125" s="32">
        <f t="shared" si="32"/>
        <v>12599.416666666653</v>
      </c>
      <c r="N125" s="80">
        <v>47696</v>
      </c>
      <c r="O125" s="39">
        <f t="shared" si="33"/>
        <v>4.1666666666666005E-2</v>
      </c>
      <c r="P125" s="39">
        <f t="shared" si="54"/>
        <v>6.995023694213244E-2</v>
      </c>
      <c r="Q125" s="39">
        <f t="shared" si="39"/>
        <v>3.8904550830878903E-2</v>
      </c>
      <c r="R125" s="39">
        <f t="shared" si="42"/>
        <v>1.1342793834443327E-3</v>
      </c>
      <c r="S125" s="39">
        <f t="shared" si="48"/>
        <v>1.1441858789991289E-4</v>
      </c>
      <c r="T125" s="39">
        <f t="shared" si="46"/>
        <v>6.9256016502622364E-5</v>
      </c>
      <c r="U125" s="39">
        <f t="shared" si="49"/>
        <v>2.9727732123406667E-2</v>
      </c>
      <c r="V125" s="12"/>
      <c r="W125" s="32">
        <f t="shared" si="43"/>
        <v>56311.506746216081</v>
      </c>
      <c r="X125" s="32">
        <f t="shared" si="34"/>
        <v>41618.824972769333</v>
      </c>
      <c r="Y125" s="32">
        <f t="shared" si="35"/>
        <v>97930.331718985413</v>
      </c>
      <c r="Z125" s="32">
        <f t="shared" si="36"/>
        <v>48073.638054545961</v>
      </c>
      <c r="AB125" s="32">
        <f t="shared" si="47"/>
        <v>798.73001248311357</v>
      </c>
      <c r="AC125" s="32">
        <f t="shared" si="40"/>
        <v>-596.9245559207759</v>
      </c>
      <c r="AD125" s="32">
        <f t="shared" si="44"/>
        <v>0</v>
      </c>
      <c r="AE125" s="59">
        <f t="shared" si="45"/>
        <v>0</v>
      </c>
      <c r="AF125" s="32">
        <f t="shared" si="50"/>
        <v>1125.3513039538229</v>
      </c>
      <c r="AG125" s="40">
        <f>IF(A125&gt;$D$6,"",SUM($AB$10:AE125)/($Y$10+Y125)*2/A125*12)</f>
        <v>5.0184162558309695E-2</v>
      </c>
      <c r="AH125" s="40">
        <f>IF(A125&gt;$D$6,"",SUM($AF$10:AF125)/($Y$10+Y125)*2/A125*12)</f>
        <v>-6.6977475745836467E-3</v>
      </c>
      <c r="AI125" s="32">
        <f t="shared" si="51"/>
        <v>12009.602472493807</v>
      </c>
      <c r="AQ125" s="32">
        <f>SUM(AB$10:AB125)</f>
        <v>990498.2744587065</v>
      </c>
      <c r="AR125" s="32">
        <f>SUM(AC$10:AC125)</f>
        <v>-740241.04939221626</v>
      </c>
      <c r="AS125" s="32">
        <f>SUM(AD$10:AD125)</f>
        <v>13860.000000000002</v>
      </c>
      <c r="AT125" s="32">
        <f>SUM(AE$10:AE125)</f>
        <v>96083.758926050039</v>
      </c>
      <c r="AU125" s="32">
        <f>SUM(AF$10:AF125)</f>
        <v>-48073.638054545961</v>
      </c>
      <c r="AW125" s="32">
        <f t="shared" si="41"/>
        <v>54466.371163230462</v>
      </c>
      <c r="AX125" s="32">
        <f t="shared" si="41"/>
        <v>1587.9911368220658</v>
      </c>
      <c r="AY125" s="32">
        <f t="shared" si="41"/>
        <v>160.18602305987804</v>
      </c>
      <c r="AZ125" s="32">
        <f t="shared" si="41"/>
        <v>96.958423103671308</v>
      </c>
      <c r="BA125" s="32">
        <f t="shared" si="30"/>
        <v>41618.824972769333</v>
      </c>
      <c r="BB125" s="32">
        <f t="shared" si="55"/>
        <v>134.01998751687404</v>
      </c>
      <c r="BC125" s="32"/>
    </row>
    <row r="126" spans="1:55" x14ac:dyDescent="0.25">
      <c r="A126" s="29">
        <v>116</v>
      </c>
      <c r="B126" s="32">
        <f t="shared" si="37"/>
        <v>46666.66666666574</v>
      </c>
      <c r="C126" s="32">
        <f t="shared" si="52"/>
        <v>11666.666666666666</v>
      </c>
      <c r="D126" s="32">
        <f t="shared" si="53"/>
        <v>777.29166666665424</v>
      </c>
      <c r="E126" s="32"/>
      <c r="F126" s="32">
        <f t="shared" si="38"/>
        <v>0</v>
      </c>
      <c r="G126" s="32"/>
      <c r="H126" s="32"/>
      <c r="I126" s="32"/>
      <c r="J126" s="32"/>
      <c r="K126" s="32"/>
      <c r="L126" s="32">
        <f t="shared" si="31"/>
        <v>12443.958333333321</v>
      </c>
      <c r="M126" s="32">
        <f t="shared" si="32"/>
        <v>12443.958333333321</v>
      </c>
      <c r="N126" s="80">
        <v>47727</v>
      </c>
      <c r="O126" s="39">
        <f t="shared" si="33"/>
        <v>3.3333333333332674E-2</v>
      </c>
      <c r="P126" s="39">
        <f t="shared" si="54"/>
        <v>6.1953232759244456E-2</v>
      </c>
      <c r="Q126" s="39">
        <f t="shared" si="39"/>
        <v>3.0863473771908359E-2</v>
      </c>
      <c r="R126" s="39">
        <f t="shared" si="42"/>
        <v>1.124542959642947E-3</v>
      </c>
      <c r="S126" s="39">
        <f t="shared" si="48"/>
        <v>1.1342793834443327E-4</v>
      </c>
      <c r="T126" s="39">
        <f t="shared" si="46"/>
        <v>6.8651152739947728E-5</v>
      </c>
      <c r="U126" s="39">
        <f t="shared" si="49"/>
        <v>2.9783136936608764E-2</v>
      </c>
      <c r="V126" s="12"/>
      <c r="W126" s="32">
        <f t="shared" si="43"/>
        <v>45038.13415168997</v>
      </c>
      <c r="X126" s="32">
        <f t="shared" si="34"/>
        <v>41696.391711252269</v>
      </c>
      <c r="Y126" s="32">
        <f t="shared" si="35"/>
        <v>86734.525862942246</v>
      </c>
      <c r="Z126" s="32">
        <f t="shared" si="36"/>
        <v>46949.342682054499</v>
      </c>
      <c r="AB126" s="32">
        <f t="shared" si="47"/>
        <v>664.34044307865577</v>
      </c>
      <c r="AC126" s="32">
        <f t="shared" si="40"/>
        <v>-496.48957440837631</v>
      </c>
      <c r="AD126" s="32">
        <f t="shared" si="44"/>
        <v>0</v>
      </c>
      <c r="AE126" s="59">
        <f t="shared" si="45"/>
        <v>0</v>
      </c>
      <c r="AF126" s="32">
        <f t="shared" si="50"/>
        <v>1124.2953724914623</v>
      </c>
      <c r="AG126" s="40">
        <f>IF(A126&gt;$D$6,"",SUM($AB$10:AE126)/($Y$10+Y126)*2/A126*12)</f>
        <v>5.0149551237705689E-2</v>
      </c>
      <c r="AH126" s="40">
        <f>IF(A126&gt;$D$6,"",SUM($AF$10:AF126)/($Y$10+Y126)*2/A126*12)</f>
        <v>-6.5335518464494447E-3</v>
      </c>
      <c r="AI126" s="32">
        <f t="shared" si="51"/>
        <v>11860.146299121823</v>
      </c>
      <c r="AQ126" s="32">
        <f>SUM(AB$10:AB126)</f>
        <v>991162.61490178516</v>
      </c>
      <c r="AR126" s="32">
        <f>SUM(AC$10:AC126)</f>
        <v>-740737.53896662465</v>
      </c>
      <c r="AS126" s="32">
        <f>SUM(AD$10:AD126)</f>
        <v>13860.000000000002</v>
      </c>
      <c r="AT126" s="32">
        <f>SUM(AE$10:AE126)</f>
        <v>96083.758926050039</v>
      </c>
      <c r="AU126" s="32">
        <f>SUM(AF$10:AF126)</f>
        <v>-46949.342682054499</v>
      </c>
      <c r="AW126" s="32">
        <f t="shared" si="41"/>
        <v>43208.8632806717</v>
      </c>
      <c r="AX126" s="32">
        <f t="shared" si="41"/>
        <v>1574.3601435001258</v>
      </c>
      <c r="AY126" s="32">
        <f t="shared" si="41"/>
        <v>158.79911368220658</v>
      </c>
      <c r="AZ126" s="32">
        <f t="shared" si="41"/>
        <v>96.111613835926818</v>
      </c>
      <c r="BA126" s="32">
        <f t="shared" si="30"/>
        <v>41696.391711252269</v>
      </c>
      <c r="BB126" s="32">
        <f t="shared" si="55"/>
        <v>112.95122358799847</v>
      </c>
      <c r="BC126" s="32"/>
    </row>
    <row r="127" spans="1:55" x14ac:dyDescent="0.25">
      <c r="A127" s="29">
        <v>117</v>
      </c>
      <c r="B127" s="32">
        <f t="shared" si="37"/>
        <v>34999.999999999076</v>
      </c>
      <c r="C127" s="32">
        <f t="shared" si="52"/>
        <v>11666.666666666666</v>
      </c>
      <c r="D127" s="32">
        <f t="shared" si="53"/>
        <v>621.83333333332087</v>
      </c>
      <c r="E127" s="32"/>
      <c r="F127" s="32">
        <f t="shared" si="38"/>
        <v>0</v>
      </c>
      <c r="G127" s="32"/>
      <c r="H127" s="32"/>
      <c r="I127" s="32"/>
      <c r="J127" s="32"/>
      <c r="K127" s="32"/>
      <c r="L127" s="32">
        <f t="shared" si="31"/>
        <v>12288.499999999987</v>
      </c>
      <c r="M127" s="32">
        <f t="shared" si="32"/>
        <v>12288.499999999987</v>
      </c>
      <c r="N127" s="80">
        <v>47757</v>
      </c>
      <c r="O127" s="39">
        <f t="shared" si="33"/>
        <v>2.4999999999999339E-2</v>
      </c>
      <c r="P127" s="39">
        <f t="shared" si="54"/>
        <v>5.3969566798876101E-2</v>
      </c>
      <c r="Q127" s="39">
        <f t="shared" si="39"/>
        <v>2.2836025615873376E-2</v>
      </c>
      <c r="R127" s="39">
        <f t="shared" si="42"/>
        <v>1.1149722652310471E-3</v>
      </c>
      <c r="S127" s="39">
        <f t="shared" si="48"/>
        <v>1.1245429596429472E-4</v>
      </c>
      <c r="T127" s="39">
        <f t="shared" si="46"/>
        <v>6.8056763006659957E-5</v>
      </c>
      <c r="U127" s="39">
        <f t="shared" si="49"/>
        <v>2.9838057858800723E-2</v>
      </c>
      <c r="V127" s="12"/>
      <c r="W127" s="32">
        <f t="shared" si="43"/>
        <v>33784.112516105532</v>
      </c>
      <c r="X127" s="32">
        <f t="shared" si="34"/>
        <v>41773.281002321011</v>
      </c>
      <c r="Y127" s="32">
        <f t="shared" si="35"/>
        <v>75557.393518426543</v>
      </c>
      <c r="Z127" s="32">
        <f t="shared" si="36"/>
        <v>45826.495409808958</v>
      </c>
      <c r="AB127" s="32">
        <f t="shared" si="47"/>
        <v>530.13756588532897</v>
      </c>
      <c r="AC127" s="32">
        <f t="shared" si="40"/>
        <v>-396.19411584300701</v>
      </c>
      <c r="AD127" s="32">
        <f t="shared" si="44"/>
        <v>0</v>
      </c>
      <c r="AE127" s="59">
        <f t="shared" si="45"/>
        <v>0</v>
      </c>
      <c r="AF127" s="32">
        <f t="shared" si="50"/>
        <v>1122.8472722455408</v>
      </c>
      <c r="AG127" s="40">
        <f>IF(A127&gt;$D$6,"",SUM($AB$10:AE127)/($Y$10+Y127)*2/A127*12)</f>
        <v>5.0116171816528533E-2</v>
      </c>
      <c r="AH127" s="40">
        <f>IF(A127&gt;$D$6,"",SUM($AF$10:AF127)/($Y$10+Y127)*2/A127*12)</f>
        <v>-6.37068188063852E-3</v>
      </c>
      <c r="AI127" s="32">
        <f t="shared" si="51"/>
        <v>11707.269910401032</v>
      </c>
      <c r="AQ127" s="32">
        <f>SUM(AB$10:AB127)</f>
        <v>991692.75246767048</v>
      </c>
      <c r="AR127" s="32">
        <f>SUM(AC$10:AC127)</f>
        <v>-741133.73308246769</v>
      </c>
      <c r="AS127" s="32">
        <f>SUM(AD$10:AD127)</f>
        <v>13860.000000000002</v>
      </c>
      <c r="AT127" s="32">
        <f>SUM(AE$10:AE127)</f>
        <v>96083.758926050039</v>
      </c>
      <c r="AU127" s="32">
        <f>SUM(AF$10:AF127)</f>
        <v>-45826.495409808958</v>
      </c>
      <c r="AW127" s="32">
        <f t="shared" si="41"/>
        <v>31970.435862222726</v>
      </c>
      <c r="AX127" s="32">
        <f t="shared" si="41"/>
        <v>1560.9611713234658</v>
      </c>
      <c r="AY127" s="32">
        <f t="shared" si="41"/>
        <v>157.43601435001261</v>
      </c>
      <c r="AZ127" s="32">
        <f t="shared" si="41"/>
        <v>95.279468209323937</v>
      </c>
      <c r="BA127" s="32">
        <f t="shared" si="30"/>
        <v>41773.281002321011</v>
      </c>
      <c r="BB127" s="32">
        <f t="shared" si="55"/>
        <v>91.695767447991898</v>
      </c>
      <c r="BC127" s="32"/>
    </row>
    <row r="128" spans="1:55" x14ac:dyDescent="0.25">
      <c r="A128" s="29">
        <v>118</v>
      </c>
      <c r="B128" s="32">
        <f t="shared" si="37"/>
        <v>23333.333333332412</v>
      </c>
      <c r="C128" s="32">
        <f t="shared" si="52"/>
        <v>11666.666666666666</v>
      </c>
      <c r="D128" s="32">
        <f t="shared" si="53"/>
        <v>466.37499999998766</v>
      </c>
      <c r="E128" s="32"/>
      <c r="F128" s="32">
        <f t="shared" si="38"/>
        <v>0</v>
      </c>
      <c r="G128" s="32"/>
      <c r="H128" s="32"/>
      <c r="I128" s="32"/>
      <c r="J128" s="32"/>
      <c r="K128" s="32"/>
      <c r="L128" s="32">
        <f t="shared" si="31"/>
        <v>12133.041666666653</v>
      </c>
      <c r="M128" s="32">
        <f t="shared" si="32"/>
        <v>12133.041666666653</v>
      </c>
      <c r="N128" s="80">
        <v>47788</v>
      </c>
      <c r="O128" s="39">
        <f t="shared" si="33"/>
        <v>1.6666666666666007E-2</v>
      </c>
      <c r="P128" s="39">
        <f t="shared" si="54"/>
        <v>4.6003535557019769E-2</v>
      </c>
      <c r="Q128" s="39">
        <f t="shared" si="39"/>
        <v>1.5932062483712036E-2</v>
      </c>
      <c r="R128" s="39">
        <f t="shared" si="42"/>
        <v>0</v>
      </c>
      <c r="S128" s="39">
        <f t="shared" si="48"/>
        <v>1.1149722652310472E-4</v>
      </c>
      <c r="T128" s="39">
        <f t="shared" si="46"/>
        <v>6.7472577578576824E-5</v>
      </c>
      <c r="U128" s="39">
        <f t="shared" si="49"/>
        <v>2.9892503269206051E-2</v>
      </c>
      <c r="V128" s="12"/>
      <c r="W128" s="32">
        <f t="shared" si="43"/>
        <v>22555.445202939205</v>
      </c>
      <c r="X128" s="32">
        <f t="shared" si="34"/>
        <v>41849.504576888474</v>
      </c>
      <c r="Y128" s="32">
        <f t="shared" si="35"/>
        <v>64404.949779827679</v>
      </c>
      <c r="Z128" s="32">
        <f t="shared" si="36"/>
        <v>44394.251654190964</v>
      </c>
      <c r="AB128" s="32">
        <f t="shared" si="47"/>
        <v>396.16421729732923</v>
      </c>
      <c r="AC128" s="32">
        <f t="shared" si="40"/>
        <v>-296.07019366498338</v>
      </c>
      <c r="AD128" s="32">
        <f t="shared" si="44"/>
        <v>0</v>
      </c>
      <c r="AE128" s="59">
        <f t="shared" si="45"/>
        <v>0</v>
      </c>
      <c r="AF128" s="32">
        <f t="shared" si="50"/>
        <v>1432.2437556179939</v>
      </c>
      <c r="AG128" s="40">
        <f>IF(A128&gt;$D$6,"",SUM($AB$10:AE128)/($Y$10+Y128)*2/A128*12)</f>
        <v>5.0083794852023952E-2</v>
      </c>
      <c r="AH128" s="40">
        <f>IF(A128&gt;$D$6,"",SUM($AF$10:AF128)/($Y$10+Y128)*2/A128*12)</f>
        <v>-6.1658759900081062E-3</v>
      </c>
      <c r="AI128" s="32">
        <f t="shared" si="51"/>
        <v>11548.607955896194</v>
      </c>
      <c r="AQ128" s="32">
        <f>SUM(AB$10:AB128)</f>
        <v>992088.91668496781</v>
      </c>
      <c r="AR128" s="32">
        <f>SUM(AC$10:AC128)</f>
        <v>-741429.80327613268</v>
      </c>
      <c r="AS128" s="32">
        <f>SUM(AD$10:AD128)</f>
        <v>13860.000000000002</v>
      </c>
      <c r="AT128" s="32">
        <f>SUM(AE$10:AE128)</f>
        <v>96083.758926050039</v>
      </c>
      <c r="AU128" s="32">
        <f>SUM(AF$10:AF128)</f>
        <v>-44394.251654190964</v>
      </c>
      <c r="AW128" s="32">
        <f t="shared" si="41"/>
        <v>22304.887477196851</v>
      </c>
      <c r="AX128" s="32">
        <f t="shared" si="41"/>
        <v>0</v>
      </c>
      <c r="AY128" s="32">
        <f t="shared" si="41"/>
        <v>156.09611713234662</v>
      </c>
      <c r="AZ128" s="32">
        <f t="shared" si="41"/>
        <v>94.461608610007559</v>
      </c>
      <c r="BA128" s="32">
        <f t="shared" si="30"/>
        <v>41849.504576888474</v>
      </c>
      <c r="BB128" s="32">
        <f t="shared" si="55"/>
        <v>70.210782702658435</v>
      </c>
      <c r="BC128" s="32"/>
    </row>
    <row r="129" spans="1:55" x14ac:dyDescent="0.25">
      <c r="A129" s="29">
        <v>119</v>
      </c>
      <c r="B129" s="32">
        <f t="shared" si="37"/>
        <v>11666.666666665746</v>
      </c>
      <c r="C129" s="32">
        <f t="shared" si="52"/>
        <v>11666.666666666666</v>
      </c>
      <c r="D129" s="32">
        <f t="shared" si="53"/>
        <v>310.91666666665435</v>
      </c>
      <c r="E129" s="32"/>
      <c r="F129" s="32">
        <f t="shared" si="38"/>
        <v>0</v>
      </c>
      <c r="G129" s="32"/>
      <c r="H129" s="32"/>
      <c r="I129" s="32"/>
      <c r="J129" s="32"/>
      <c r="K129" s="32"/>
      <c r="L129" s="32">
        <f t="shared" si="31"/>
        <v>11977.583333333321</v>
      </c>
      <c r="M129" s="32">
        <f t="shared" si="32"/>
        <v>11977.583333333321</v>
      </c>
      <c r="N129" s="80">
        <v>47818</v>
      </c>
      <c r="O129" s="39">
        <f t="shared" si="33"/>
        <v>8.3333333333326758E-3</v>
      </c>
      <c r="P129" s="39">
        <f t="shared" si="54"/>
        <v>3.8008457612100963E-2</v>
      </c>
      <c r="Q129" s="39">
        <f t="shared" si="39"/>
        <v>7.9950779449181834E-3</v>
      </c>
      <c r="R129" s="39">
        <f t="shared" si="42"/>
        <v>0</v>
      </c>
      <c r="S129" s="39">
        <f t="shared" si="48"/>
        <v>0</v>
      </c>
      <c r="T129" s="39">
        <f t="shared" si="46"/>
        <v>6.6898335913862829E-5</v>
      </c>
      <c r="U129" s="39">
        <f t="shared" si="49"/>
        <v>2.9946481331268912E-2</v>
      </c>
      <c r="V129" s="12"/>
      <c r="W129" s="32">
        <f t="shared" si="43"/>
        <v>11286.766793164867</v>
      </c>
      <c r="X129" s="32">
        <f t="shared" si="34"/>
        <v>41925.073863776473</v>
      </c>
      <c r="Y129" s="32">
        <f t="shared" si="35"/>
        <v>53211.840656941342</v>
      </c>
      <c r="Z129" s="32">
        <f t="shared" si="36"/>
        <v>43199.10189968592</v>
      </c>
      <c r="AB129" s="32">
        <f t="shared" si="47"/>
        <v>266.64255252410925</v>
      </c>
      <c r="AC129" s="32">
        <f t="shared" si="40"/>
        <v>-199.27320216779893</v>
      </c>
      <c r="AD129" s="32">
        <f t="shared" si="44"/>
        <v>0</v>
      </c>
      <c r="AE129" s="59">
        <f t="shared" si="45"/>
        <v>0</v>
      </c>
      <c r="AF129" s="32">
        <f t="shared" si="50"/>
        <v>1195.1497545050443</v>
      </c>
      <c r="AG129" s="40">
        <f>IF(A129&gt;$D$6,"",SUM($AB$10:AE129)/($Y$10+Y129)*2/A129*12)</f>
        <v>5.005479227143219E-2</v>
      </c>
      <c r="AH129" s="40">
        <f>IF(A129&gt;$D$6,"",SUM($AF$10:AF129)/($Y$10+Y129)*2/A129*12)</f>
        <v>-5.9952882771744723E-3</v>
      </c>
      <c r="AI129" s="32">
        <f t="shared" si="51"/>
        <v>11459.751675410445</v>
      </c>
      <c r="AQ129" s="32">
        <f>SUM(AB$10:AB129)</f>
        <v>992355.55923749192</v>
      </c>
      <c r="AR129" s="32">
        <f>SUM(AC$10:AC129)</f>
        <v>-741629.0764783005</v>
      </c>
      <c r="AS129" s="32">
        <f>SUM(AD$10:AD129)</f>
        <v>13860.000000000002</v>
      </c>
      <c r="AT129" s="32">
        <f>SUM(AE$10:AE129)</f>
        <v>96083.758926050039</v>
      </c>
      <c r="AU129" s="32">
        <f>SUM(AF$10:AF129)</f>
        <v>-43199.10189968592</v>
      </c>
      <c r="AW129" s="32">
        <f t="shared" si="41"/>
        <v>11193.109122885457</v>
      </c>
      <c r="AX129" s="32">
        <f t="shared" si="41"/>
        <v>0</v>
      </c>
      <c r="AY129" s="32">
        <f t="shared" si="41"/>
        <v>0</v>
      </c>
      <c r="AZ129" s="32">
        <f t="shared" si="41"/>
        <v>93.657670279407967</v>
      </c>
      <c r="BA129" s="32">
        <f t="shared" si="30"/>
        <v>41925.073863776473</v>
      </c>
      <c r="BB129" s="32">
        <f t="shared" si="55"/>
        <v>44.274114142545102</v>
      </c>
      <c r="BC129" s="32"/>
    </row>
    <row r="130" spans="1:55" x14ac:dyDescent="0.25">
      <c r="A130" s="66">
        <v>120</v>
      </c>
      <c r="B130" s="67">
        <f t="shared" si="37"/>
        <v>0</v>
      </c>
      <c r="C130" s="67">
        <f t="shared" si="52"/>
        <v>11666.666666665746</v>
      </c>
      <c r="D130" s="67">
        <f t="shared" si="53"/>
        <v>155.45833333332106</v>
      </c>
      <c r="E130" s="67"/>
      <c r="F130" s="67">
        <f t="shared" si="38"/>
        <v>0</v>
      </c>
      <c r="G130" s="67">
        <f>IF(B130&gt;0,B130*$J$1,0)</f>
        <v>0</v>
      </c>
      <c r="H130" s="67">
        <f>IF(B130&gt;0,H118,0)</f>
        <v>0</v>
      </c>
      <c r="I130" s="67"/>
      <c r="J130" s="67"/>
      <c r="K130" s="67"/>
      <c r="L130" s="67">
        <f t="shared" si="31"/>
        <v>11822.124999999067</v>
      </c>
      <c r="M130" s="67">
        <f t="shared" si="32"/>
        <v>11822.124999999067</v>
      </c>
      <c r="N130" s="80">
        <v>47849</v>
      </c>
      <c r="O130" s="39">
        <f t="shared" si="33"/>
        <v>0</v>
      </c>
      <c r="P130" s="39">
        <f t="shared" si="54"/>
        <v>3.0000000000000002E-2</v>
      </c>
      <c r="Q130" s="39">
        <f t="shared" si="39"/>
        <v>0</v>
      </c>
      <c r="R130" s="39">
        <f t="shared" si="42"/>
        <v>0</v>
      </c>
      <c r="S130" s="39">
        <f t="shared" si="48"/>
        <v>0</v>
      </c>
      <c r="T130" s="39">
        <f t="shared" si="46"/>
        <v>0</v>
      </c>
      <c r="U130" s="39">
        <f t="shared" si="49"/>
        <v>3.0000000000000002E-2</v>
      </c>
      <c r="V130" s="12"/>
      <c r="W130" s="32">
        <f t="shared" si="43"/>
        <v>0</v>
      </c>
      <c r="X130" s="32">
        <f t="shared" si="34"/>
        <v>42000</v>
      </c>
      <c r="Y130" s="32">
        <f t="shared" si="35"/>
        <v>42000</v>
      </c>
      <c r="Z130" s="32">
        <f t="shared" si="36"/>
        <v>42000</v>
      </c>
      <c r="AB130" s="32">
        <f t="shared" si="47"/>
        <v>133.4197439404285</v>
      </c>
      <c r="AC130" s="32">
        <f t="shared" si="40"/>
        <v>-99.710190124335227</v>
      </c>
      <c r="AD130" s="32">
        <f t="shared" si="44"/>
        <v>0</v>
      </c>
      <c r="AE130" s="59">
        <f t="shared" si="45"/>
        <v>0</v>
      </c>
      <c r="AF130" s="32">
        <f t="shared" si="50"/>
        <v>1199.1018996859202</v>
      </c>
      <c r="AG130" s="40">
        <f>IF(A130&gt;$D$6,"",SUM($AB$10:AE130)/($Y$10+Y130)*2/A130*12)</f>
        <v>5.0028287273100866E-2</v>
      </c>
      <c r="AH130" s="40">
        <f>IF(A130&gt;$D$6,"",SUM($AF$10:AF130)/($Y$10+Y130)*2/A130*12)</f>
        <v>-5.8252427184466021E-3</v>
      </c>
      <c r="AI130" s="32">
        <f t="shared" si="51"/>
        <v>11345.260400881771</v>
      </c>
      <c r="AQ130" s="32">
        <f>SUM(AB$10:AB130)</f>
        <v>992488.97898143239</v>
      </c>
      <c r="AR130" s="32">
        <f>SUM(AC$10:AC130)</f>
        <v>-741728.78666842484</v>
      </c>
      <c r="AS130" s="32">
        <f>SUM(AD$10:AD130)</f>
        <v>13860.000000000002</v>
      </c>
      <c r="AT130" s="32">
        <f>SUM(AE$10:AE130)</f>
        <v>96083.758926050039</v>
      </c>
      <c r="AU130" s="32">
        <f>SUM(AF$10:AF130)</f>
        <v>-42000</v>
      </c>
      <c r="AW130" s="32">
        <f t="shared" si="41"/>
        <v>0</v>
      </c>
      <c r="AX130" s="32">
        <f t="shared" si="41"/>
        <v>0</v>
      </c>
      <c r="AY130" s="32">
        <f t="shared" si="41"/>
        <v>0</v>
      </c>
      <c r="AZ130" s="32">
        <f t="shared" si="41"/>
        <v>0</v>
      </c>
      <c r="BA130" s="32">
        <f t="shared" si="30"/>
        <v>42000</v>
      </c>
      <c r="BB130" s="32">
        <f t="shared" si="55"/>
        <v>22.038589392892561</v>
      </c>
      <c r="BC130" s="32"/>
    </row>
    <row r="131" spans="1:55" x14ac:dyDescent="0.25">
      <c r="A131" s="29">
        <v>121</v>
      </c>
      <c r="B131" s="32">
        <f t="shared" si="37"/>
        <v>0</v>
      </c>
      <c r="C131" s="32">
        <f t="shared" si="52"/>
        <v>0</v>
      </c>
      <c r="D131" s="32">
        <f t="shared" si="53"/>
        <v>0</v>
      </c>
      <c r="E131" s="32"/>
      <c r="F131" s="32">
        <f t="shared" si="38"/>
        <v>0</v>
      </c>
      <c r="G131" s="32"/>
      <c r="H131" s="32"/>
      <c r="I131" s="32"/>
      <c r="J131" s="32"/>
      <c r="K131" s="32"/>
      <c r="L131" s="32">
        <f t="shared" si="31"/>
        <v>0</v>
      </c>
      <c r="M131" s="32">
        <f t="shared" si="32"/>
        <v>0</v>
      </c>
      <c r="N131" s="80">
        <v>47880</v>
      </c>
      <c r="O131" s="39">
        <f t="shared" si="33"/>
        <v>0</v>
      </c>
      <c r="P131" s="39">
        <f t="shared" si="54"/>
        <v>0.03</v>
      </c>
      <c r="Q131" s="39">
        <f t="shared" si="39"/>
        <v>0</v>
      </c>
      <c r="R131" s="39">
        <f t="shared" si="42"/>
        <v>0</v>
      </c>
      <c r="S131" s="39">
        <f t="shared" si="48"/>
        <v>0</v>
      </c>
      <c r="T131" s="39">
        <f t="shared" si="46"/>
        <v>0</v>
      </c>
      <c r="U131" s="39">
        <f t="shared" si="49"/>
        <v>0.03</v>
      </c>
      <c r="V131" s="12"/>
      <c r="W131" s="32">
        <f t="shared" si="43"/>
        <v>0</v>
      </c>
      <c r="X131" s="32">
        <f t="shared" si="34"/>
        <v>42000</v>
      </c>
      <c r="Y131" s="32">
        <f t="shared" si="35"/>
        <v>42000</v>
      </c>
      <c r="Z131" s="32">
        <f t="shared" si="36"/>
        <v>42000</v>
      </c>
      <c r="AB131" s="32">
        <f t="shared" si="47"/>
        <v>0</v>
      </c>
      <c r="AC131" s="32">
        <f t="shared" si="40"/>
        <v>0</v>
      </c>
      <c r="AD131" s="32">
        <f t="shared" si="44"/>
        <v>0</v>
      </c>
      <c r="AE131" s="59">
        <f t="shared" si="45"/>
        <v>0</v>
      </c>
      <c r="AF131" s="32">
        <f t="shared" si="50"/>
        <v>0</v>
      </c>
      <c r="AG131" s="40" t="str">
        <f>IF(A131&gt;$D$6,"",SUM($AB$10:AE131)/($Y$10+Y131)*2/A131*12)</f>
        <v/>
      </c>
      <c r="AH131" s="40" t="str">
        <f>IF(A131&gt;$D$6,"",SUM($AF$10:AF131)/($Y$10+Y131)*2/A131*12)</f>
        <v/>
      </c>
      <c r="AI131" s="32">
        <f t="shared" si="51"/>
        <v>0</v>
      </c>
      <c r="AQ131" s="32">
        <f>SUM(AB$10:AB131)</f>
        <v>992488.97898143239</v>
      </c>
      <c r="AR131" s="32">
        <f>SUM(AC$10:AC131)</f>
        <v>-741728.78666842484</v>
      </c>
      <c r="AS131" s="32">
        <f>SUM(AD$10:AD131)</f>
        <v>13860.000000000002</v>
      </c>
      <c r="AT131" s="32">
        <f>SUM(AE$10:AE131)</f>
        <v>96083.758926050039</v>
      </c>
      <c r="AU131" s="32">
        <f>SUM(AF$10:AF131)</f>
        <v>-42000</v>
      </c>
      <c r="AW131" s="32">
        <f t="shared" si="41"/>
        <v>0</v>
      </c>
      <c r="AX131" s="32">
        <f t="shared" si="41"/>
        <v>0</v>
      </c>
      <c r="AY131" s="32">
        <f t="shared" si="41"/>
        <v>0</v>
      </c>
      <c r="AZ131" s="32">
        <f t="shared" si="41"/>
        <v>0</v>
      </c>
      <c r="BA131" s="32">
        <f t="shared" si="30"/>
        <v>42000</v>
      </c>
      <c r="BB131" s="32">
        <f t="shared" si="55"/>
        <v>0</v>
      </c>
      <c r="BC131" s="32"/>
    </row>
    <row r="132" spans="1:55" x14ac:dyDescent="0.25">
      <c r="A132" s="29">
        <v>122</v>
      </c>
      <c r="B132" s="32">
        <f t="shared" si="37"/>
        <v>0</v>
      </c>
      <c r="C132" s="32">
        <f t="shared" si="52"/>
        <v>0</v>
      </c>
      <c r="D132" s="32">
        <f t="shared" si="53"/>
        <v>0</v>
      </c>
      <c r="E132" s="32"/>
      <c r="F132" s="32">
        <f t="shared" si="38"/>
        <v>0</v>
      </c>
      <c r="G132" s="32"/>
      <c r="H132" s="32"/>
      <c r="I132" s="32"/>
      <c r="J132" s="32"/>
      <c r="K132" s="32"/>
      <c r="L132" s="32">
        <f t="shared" si="31"/>
        <v>0</v>
      </c>
      <c r="M132" s="32">
        <f t="shared" si="32"/>
        <v>0</v>
      </c>
      <c r="N132" s="80">
        <v>47908</v>
      </c>
      <c r="O132" s="39">
        <f t="shared" si="33"/>
        <v>0</v>
      </c>
      <c r="P132" s="39">
        <f t="shared" si="54"/>
        <v>0.03</v>
      </c>
      <c r="Q132" s="39">
        <f t="shared" si="39"/>
        <v>0</v>
      </c>
      <c r="R132" s="39">
        <f t="shared" si="42"/>
        <v>0</v>
      </c>
      <c r="S132" s="39">
        <f t="shared" si="48"/>
        <v>0</v>
      </c>
      <c r="T132" s="39">
        <f t="shared" si="46"/>
        <v>0</v>
      </c>
      <c r="U132" s="39">
        <f t="shared" si="49"/>
        <v>0.03</v>
      </c>
      <c r="V132" s="12"/>
      <c r="W132" s="32">
        <f t="shared" si="43"/>
        <v>0</v>
      </c>
      <c r="X132" s="32">
        <f t="shared" si="34"/>
        <v>42000</v>
      </c>
      <c r="Y132" s="32">
        <f t="shared" si="35"/>
        <v>42000</v>
      </c>
      <c r="Z132" s="32">
        <f t="shared" si="36"/>
        <v>42000</v>
      </c>
      <c r="AB132" s="32">
        <f t="shared" si="47"/>
        <v>0</v>
      </c>
      <c r="AC132" s="32">
        <f t="shared" si="40"/>
        <v>0</v>
      </c>
      <c r="AD132" s="32">
        <f t="shared" si="44"/>
        <v>0</v>
      </c>
      <c r="AE132" s="59">
        <f t="shared" si="45"/>
        <v>0</v>
      </c>
      <c r="AF132" s="32">
        <f t="shared" si="50"/>
        <v>0</v>
      </c>
      <c r="AG132" s="40" t="str">
        <f>IF(A132&gt;$D$6,"",SUM($AB$10:AE132)/($Y$10+Y132)*2/A132*12)</f>
        <v/>
      </c>
      <c r="AH132" s="40" t="str">
        <f>IF(A132&gt;$D$6,"",SUM($AF$10:AF132)/($Y$10+Y132)*2/A132*12)</f>
        <v/>
      </c>
      <c r="AI132" s="32">
        <f t="shared" si="51"/>
        <v>0</v>
      </c>
      <c r="AQ132" s="32">
        <f>SUM(AB$10:AB132)</f>
        <v>992488.97898143239</v>
      </c>
      <c r="AR132" s="32">
        <f>SUM(AC$10:AC132)</f>
        <v>-741728.78666842484</v>
      </c>
      <c r="AS132" s="32">
        <f>SUM(AD$10:AD132)</f>
        <v>13860.000000000002</v>
      </c>
      <c r="AT132" s="32">
        <f>SUM(AE$10:AE132)</f>
        <v>96083.758926050039</v>
      </c>
      <c r="AU132" s="32">
        <f>SUM(AF$10:AF132)</f>
        <v>-42000</v>
      </c>
      <c r="AW132" s="32">
        <f t="shared" si="41"/>
        <v>0</v>
      </c>
      <c r="AX132" s="32">
        <f t="shared" si="41"/>
        <v>0</v>
      </c>
      <c r="AY132" s="32">
        <f t="shared" si="41"/>
        <v>0</v>
      </c>
      <c r="AZ132" s="32">
        <f t="shared" si="41"/>
        <v>0</v>
      </c>
      <c r="BA132" s="32">
        <f t="shared" si="30"/>
        <v>42000</v>
      </c>
      <c r="BB132" s="32">
        <f t="shared" si="55"/>
        <v>0</v>
      </c>
      <c r="BC132" s="32"/>
    </row>
    <row r="133" spans="1:55" x14ac:dyDescent="0.25">
      <c r="A133" s="29">
        <v>123</v>
      </c>
      <c r="B133" s="32">
        <f t="shared" si="37"/>
        <v>0</v>
      </c>
      <c r="C133" s="32">
        <f t="shared" si="52"/>
        <v>0</v>
      </c>
      <c r="D133" s="32">
        <f t="shared" si="53"/>
        <v>0</v>
      </c>
      <c r="E133" s="32"/>
      <c r="F133" s="32">
        <f t="shared" si="38"/>
        <v>0</v>
      </c>
      <c r="G133" s="32"/>
      <c r="H133" s="32"/>
      <c r="I133" s="32"/>
      <c r="J133" s="32"/>
      <c r="K133" s="32"/>
      <c r="L133" s="32">
        <f t="shared" si="31"/>
        <v>0</v>
      </c>
      <c r="M133" s="32">
        <f t="shared" si="32"/>
        <v>0</v>
      </c>
      <c r="N133" s="80">
        <v>47939</v>
      </c>
      <c r="O133" s="39">
        <f t="shared" si="33"/>
        <v>0</v>
      </c>
      <c r="P133" s="39">
        <f t="shared" si="54"/>
        <v>0.03</v>
      </c>
      <c r="Q133" s="39">
        <f t="shared" si="39"/>
        <v>0</v>
      </c>
      <c r="R133" s="39">
        <f t="shared" si="42"/>
        <v>0</v>
      </c>
      <c r="S133" s="39">
        <f t="shared" si="48"/>
        <v>0</v>
      </c>
      <c r="T133" s="39">
        <f t="shared" si="46"/>
        <v>0</v>
      </c>
      <c r="U133" s="39">
        <f t="shared" si="49"/>
        <v>0.03</v>
      </c>
      <c r="V133" s="12"/>
      <c r="W133" s="32">
        <f t="shared" si="43"/>
        <v>0</v>
      </c>
      <c r="X133" s="32">
        <f t="shared" si="34"/>
        <v>42000</v>
      </c>
      <c r="Y133" s="32">
        <f t="shared" si="35"/>
        <v>42000</v>
      </c>
      <c r="Z133" s="32">
        <f t="shared" si="36"/>
        <v>42000</v>
      </c>
      <c r="AB133" s="32">
        <f t="shared" si="47"/>
        <v>0</v>
      </c>
      <c r="AC133" s="32">
        <f t="shared" si="40"/>
        <v>0</v>
      </c>
      <c r="AD133" s="32">
        <f t="shared" si="44"/>
        <v>0</v>
      </c>
      <c r="AE133" s="59">
        <f t="shared" si="45"/>
        <v>0</v>
      </c>
      <c r="AF133" s="32">
        <f t="shared" si="50"/>
        <v>0</v>
      </c>
      <c r="AG133" s="40" t="str">
        <f>IF(A133&gt;$D$6,"",SUM($AB$10:AE133)/($Y$10+Y133)*2/A133*12)</f>
        <v/>
      </c>
      <c r="AH133" s="40" t="str">
        <f>IF(A133&gt;$D$6,"",SUM($AF$10:AF133)/($Y$10+Y133)*2/A133*12)</f>
        <v/>
      </c>
      <c r="AI133" s="32">
        <f t="shared" si="51"/>
        <v>0</v>
      </c>
      <c r="AQ133" s="32">
        <f>SUM(AB$10:AB133)</f>
        <v>992488.97898143239</v>
      </c>
      <c r="AR133" s="32">
        <f>SUM(AC$10:AC133)</f>
        <v>-741728.78666842484</v>
      </c>
      <c r="AS133" s="32">
        <f>SUM(AD$10:AD133)</f>
        <v>13860.000000000002</v>
      </c>
      <c r="AT133" s="32">
        <f>SUM(AE$10:AE133)</f>
        <v>96083.758926050039</v>
      </c>
      <c r="AU133" s="32">
        <f>SUM(AF$10:AF133)</f>
        <v>-42000</v>
      </c>
      <c r="AW133" s="32">
        <f t="shared" si="41"/>
        <v>0</v>
      </c>
      <c r="AX133" s="32">
        <f t="shared" si="41"/>
        <v>0</v>
      </c>
      <c r="AY133" s="32">
        <f t="shared" si="41"/>
        <v>0</v>
      </c>
      <c r="AZ133" s="32">
        <f t="shared" si="41"/>
        <v>0</v>
      </c>
      <c r="BA133" s="32">
        <f t="shared" si="30"/>
        <v>42000</v>
      </c>
      <c r="BB133" s="32">
        <f t="shared" si="55"/>
        <v>0</v>
      </c>
      <c r="BC133" s="32"/>
    </row>
    <row r="134" spans="1:55" x14ac:dyDescent="0.25">
      <c r="A134" s="29">
        <v>124</v>
      </c>
      <c r="B134" s="32">
        <f t="shared" si="37"/>
        <v>0</v>
      </c>
      <c r="C134" s="32">
        <f t="shared" si="52"/>
        <v>0</v>
      </c>
      <c r="D134" s="32">
        <f t="shared" si="53"/>
        <v>0</v>
      </c>
      <c r="E134" s="32"/>
      <c r="F134" s="32">
        <f t="shared" si="38"/>
        <v>0</v>
      </c>
      <c r="G134" s="32"/>
      <c r="H134" s="32"/>
      <c r="I134" s="32"/>
      <c r="J134" s="32"/>
      <c r="K134" s="32"/>
      <c r="L134" s="32">
        <f t="shared" si="31"/>
        <v>0</v>
      </c>
      <c r="M134" s="32">
        <f t="shared" si="32"/>
        <v>0</v>
      </c>
      <c r="N134" s="80">
        <v>47969</v>
      </c>
      <c r="O134" s="39">
        <f t="shared" si="33"/>
        <v>0</v>
      </c>
      <c r="P134" s="39">
        <f t="shared" si="54"/>
        <v>0.03</v>
      </c>
      <c r="Q134" s="39">
        <f t="shared" si="39"/>
        <v>0</v>
      </c>
      <c r="R134" s="39">
        <f t="shared" si="42"/>
        <v>0</v>
      </c>
      <c r="S134" s="39">
        <f t="shared" si="48"/>
        <v>0</v>
      </c>
      <c r="T134" s="39">
        <f t="shared" si="46"/>
        <v>0</v>
      </c>
      <c r="U134" s="39">
        <f t="shared" si="49"/>
        <v>0.03</v>
      </c>
      <c r="V134" s="12"/>
      <c r="W134" s="32">
        <f t="shared" si="43"/>
        <v>0</v>
      </c>
      <c r="X134" s="32">
        <f t="shared" si="34"/>
        <v>42000</v>
      </c>
      <c r="Y134" s="32">
        <f t="shared" si="35"/>
        <v>42000</v>
      </c>
      <c r="Z134" s="32">
        <f t="shared" si="36"/>
        <v>42000</v>
      </c>
      <c r="AB134" s="32">
        <f t="shared" si="47"/>
        <v>0</v>
      </c>
      <c r="AC134" s="32">
        <f t="shared" si="40"/>
        <v>0</v>
      </c>
      <c r="AD134" s="32">
        <f t="shared" si="44"/>
        <v>0</v>
      </c>
      <c r="AE134" s="59">
        <f t="shared" si="45"/>
        <v>0</v>
      </c>
      <c r="AF134" s="32">
        <f t="shared" si="50"/>
        <v>0</v>
      </c>
      <c r="AG134" s="40" t="str">
        <f>IF(A134&gt;$D$6,"",SUM($AB$10:AE134)/($Y$10+Y134)*2/A134*12)</f>
        <v/>
      </c>
      <c r="AH134" s="40" t="str">
        <f>IF(A134&gt;$D$6,"",SUM($AF$10:AF134)/($Y$10+Y134)*2/A134*12)</f>
        <v/>
      </c>
      <c r="AI134" s="32">
        <f t="shared" si="51"/>
        <v>0</v>
      </c>
      <c r="AQ134" s="32">
        <f>SUM(AB$10:AB134)</f>
        <v>992488.97898143239</v>
      </c>
      <c r="AR134" s="32">
        <f>SUM(AC$10:AC134)</f>
        <v>-741728.78666842484</v>
      </c>
      <c r="AS134" s="32">
        <f>SUM(AD$10:AD134)</f>
        <v>13860.000000000002</v>
      </c>
      <c r="AT134" s="32">
        <f>SUM(AE$10:AE134)</f>
        <v>96083.758926050039</v>
      </c>
      <c r="AU134" s="32">
        <f>SUM(AF$10:AF134)</f>
        <v>-42000</v>
      </c>
      <c r="AW134" s="32">
        <f t="shared" si="41"/>
        <v>0</v>
      </c>
      <c r="AX134" s="32">
        <f t="shared" si="41"/>
        <v>0</v>
      </c>
      <c r="AY134" s="32">
        <f t="shared" si="41"/>
        <v>0</v>
      </c>
      <c r="AZ134" s="32">
        <f t="shared" si="41"/>
        <v>0</v>
      </c>
      <c r="BA134" s="32">
        <f t="shared" si="30"/>
        <v>42000</v>
      </c>
      <c r="BB134" s="32">
        <f t="shared" si="55"/>
        <v>0</v>
      </c>
      <c r="BC134" s="32"/>
    </row>
    <row r="135" spans="1:55" x14ac:dyDescent="0.25">
      <c r="A135" s="29">
        <v>125</v>
      </c>
      <c r="B135" s="32">
        <f t="shared" si="37"/>
        <v>0</v>
      </c>
      <c r="C135" s="32">
        <f t="shared" si="52"/>
        <v>0</v>
      </c>
      <c r="D135" s="32">
        <f t="shared" si="53"/>
        <v>0</v>
      </c>
      <c r="E135" s="32"/>
      <c r="F135" s="32">
        <f t="shared" si="38"/>
        <v>0</v>
      </c>
      <c r="G135" s="32"/>
      <c r="H135" s="32"/>
      <c r="I135" s="32"/>
      <c r="J135" s="32"/>
      <c r="K135" s="32"/>
      <c r="L135" s="32">
        <f t="shared" si="31"/>
        <v>0</v>
      </c>
      <c r="M135" s="32">
        <f t="shared" si="32"/>
        <v>0</v>
      </c>
      <c r="N135" s="80">
        <v>48000</v>
      </c>
      <c r="O135" s="39">
        <f t="shared" si="33"/>
        <v>0</v>
      </c>
      <c r="P135" s="39">
        <f t="shared" si="54"/>
        <v>0.03</v>
      </c>
      <c r="Q135" s="39">
        <f t="shared" si="39"/>
        <v>0</v>
      </c>
      <c r="R135" s="39">
        <f t="shared" si="42"/>
        <v>0</v>
      </c>
      <c r="S135" s="39">
        <f t="shared" si="48"/>
        <v>0</v>
      </c>
      <c r="T135" s="39">
        <f t="shared" si="46"/>
        <v>0</v>
      </c>
      <c r="U135" s="39">
        <f t="shared" si="49"/>
        <v>0.03</v>
      </c>
      <c r="V135" s="12"/>
      <c r="W135" s="32">
        <f t="shared" si="43"/>
        <v>0</v>
      </c>
      <c r="X135" s="32">
        <f t="shared" si="34"/>
        <v>42000</v>
      </c>
      <c r="Y135" s="32">
        <f t="shared" si="35"/>
        <v>42000</v>
      </c>
      <c r="Z135" s="32">
        <f t="shared" si="36"/>
        <v>42000</v>
      </c>
      <c r="AB135" s="32">
        <f t="shared" si="47"/>
        <v>0</v>
      </c>
      <c r="AC135" s="32">
        <f t="shared" si="40"/>
        <v>0</v>
      </c>
      <c r="AD135" s="32">
        <f t="shared" si="44"/>
        <v>0</v>
      </c>
      <c r="AE135" s="59">
        <f t="shared" si="45"/>
        <v>0</v>
      </c>
      <c r="AF135" s="32">
        <f t="shared" si="50"/>
        <v>0</v>
      </c>
      <c r="AG135" s="40" t="str">
        <f>IF(A135&gt;$D$6,"",SUM($AB$10:AE135)/($Y$10+Y135)*2/A135*12)</f>
        <v/>
      </c>
      <c r="AH135" s="40" t="str">
        <f>IF(A135&gt;$D$6,"",SUM($AF$10:AF135)/($Y$10+Y135)*2/A135*12)</f>
        <v/>
      </c>
      <c r="AI135" s="32">
        <f t="shared" si="51"/>
        <v>0</v>
      </c>
      <c r="AQ135" s="32">
        <f>SUM(AB$10:AB135)</f>
        <v>992488.97898143239</v>
      </c>
      <c r="AR135" s="32">
        <f>SUM(AC$10:AC135)</f>
        <v>-741728.78666842484</v>
      </c>
      <c r="AS135" s="32">
        <f>SUM(AD$10:AD135)</f>
        <v>13860.000000000002</v>
      </c>
      <c r="AT135" s="32">
        <f>SUM(AE$10:AE135)</f>
        <v>96083.758926050039</v>
      </c>
      <c r="AU135" s="32">
        <f>SUM(AF$10:AF135)</f>
        <v>-42000</v>
      </c>
      <c r="AW135" s="32">
        <f t="shared" si="41"/>
        <v>0</v>
      </c>
      <c r="AX135" s="32">
        <f t="shared" si="41"/>
        <v>0</v>
      </c>
      <c r="AY135" s="32">
        <f t="shared" si="41"/>
        <v>0</v>
      </c>
      <c r="AZ135" s="32">
        <f t="shared" si="41"/>
        <v>0</v>
      </c>
      <c r="BA135" s="32">
        <f t="shared" si="30"/>
        <v>42000</v>
      </c>
      <c r="BB135" s="32">
        <f t="shared" si="55"/>
        <v>0</v>
      </c>
      <c r="BC135" s="32"/>
    </row>
    <row r="136" spans="1:55" x14ac:dyDescent="0.25">
      <c r="A136" s="29">
        <v>126</v>
      </c>
      <c r="B136" s="32">
        <f t="shared" si="37"/>
        <v>0</v>
      </c>
      <c r="C136" s="32">
        <f t="shared" si="52"/>
        <v>0</v>
      </c>
      <c r="D136" s="32">
        <f t="shared" si="53"/>
        <v>0</v>
      </c>
      <c r="E136" s="32"/>
      <c r="F136" s="32">
        <f t="shared" si="38"/>
        <v>0</v>
      </c>
      <c r="G136" s="32"/>
      <c r="H136" s="32"/>
      <c r="I136" s="32"/>
      <c r="J136" s="32"/>
      <c r="K136" s="32"/>
      <c r="L136" s="32">
        <f t="shared" si="31"/>
        <v>0</v>
      </c>
      <c r="M136" s="32">
        <f t="shared" si="32"/>
        <v>0</v>
      </c>
      <c r="N136" s="80">
        <v>48030</v>
      </c>
      <c r="O136" s="39">
        <f t="shared" si="33"/>
        <v>0</v>
      </c>
      <c r="P136" s="39">
        <f t="shared" si="54"/>
        <v>0.03</v>
      </c>
      <c r="Q136" s="39">
        <f t="shared" si="39"/>
        <v>0</v>
      </c>
      <c r="R136" s="39">
        <f t="shared" si="42"/>
        <v>0</v>
      </c>
      <c r="S136" s="39">
        <f t="shared" si="48"/>
        <v>0</v>
      </c>
      <c r="T136" s="39">
        <f t="shared" si="46"/>
        <v>0</v>
      </c>
      <c r="U136" s="39">
        <f t="shared" si="49"/>
        <v>0.03</v>
      </c>
      <c r="V136" s="12"/>
      <c r="W136" s="32">
        <f t="shared" si="43"/>
        <v>0</v>
      </c>
      <c r="X136" s="32">
        <f t="shared" si="34"/>
        <v>42000</v>
      </c>
      <c r="Y136" s="32">
        <f t="shared" si="35"/>
        <v>42000</v>
      </c>
      <c r="Z136" s="32">
        <f t="shared" si="36"/>
        <v>42000</v>
      </c>
      <c r="AB136" s="32">
        <f t="shared" si="47"/>
        <v>0</v>
      </c>
      <c r="AC136" s="32">
        <f t="shared" si="40"/>
        <v>0</v>
      </c>
      <c r="AD136" s="32">
        <f t="shared" si="44"/>
        <v>0</v>
      </c>
      <c r="AE136" s="59">
        <f t="shared" si="45"/>
        <v>0</v>
      </c>
      <c r="AF136" s="32">
        <f t="shared" si="50"/>
        <v>0</v>
      </c>
      <c r="AG136" s="40" t="str">
        <f>IF(A136&gt;$D$6,"",SUM($AB$10:AE136)/($Y$10+Y136)*2/A136*12)</f>
        <v/>
      </c>
      <c r="AH136" s="40" t="str">
        <f>IF(A136&gt;$D$6,"",SUM($AF$10:AF136)/($Y$10+Y136)*2/A136*12)</f>
        <v/>
      </c>
      <c r="AI136" s="32">
        <f t="shared" si="51"/>
        <v>0</v>
      </c>
      <c r="AQ136" s="32">
        <f>SUM(AB$10:AB136)</f>
        <v>992488.97898143239</v>
      </c>
      <c r="AR136" s="32">
        <f>SUM(AC$10:AC136)</f>
        <v>-741728.78666842484</v>
      </c>
      <c r="AS136" s="32">
        <f>SUM(AD$10:AD136)</f>
        <v>13860.000000000002</v>
      </c>
      <c r="AT136" s="32">
        <f>SUM(AE$10:AE136)</f>
        <v>96083.758926050039</v>
      </c>
      <c r="AU136" s="32">
        <f>SUM(AF$10:AF136)</f>
        <v>-42000</v>
      </c>
      <c r="AW136" s="32">
        <f t="shared" si="41"/>
        <v>0</v>
      </c>
      <c r="AX136" s="32">
        <f t="shared" si="41"/>
        <v>0</v>
      </c>
      <c r="AY136" s="32">
        <f t="shared" si="41"/>
        <v>0</v>
      </c>
      <c r="AZ136" s="32">
        <f t="shared" si="41"/>
        <v>0</v>
      </c>
      <c r="BA136" s="32">
        <f t="shared" si="30"/>
        <v>42000</v>
      </c>
      <c r="BB136" s="32">
        <f t="shared" si="55"/>
        <v>0</v>
      </c>
      <c r="BC136" s="32"/>
    </row>
    <row r="137" spans="1:55" x14ac:dyDescent="0.25">
      <c r="A137" s="29">
        <v>127</v>
      </c>
      <c r="B137" s="32">
        <f t="shared" si="37"/>
        <v>0</v>
      </c>
      <c r="C137" s="32">
        <f t="shared" si="52"/>
        <v>0</v>
      </c>
      <c r="D137" s="32">
        <f t="shared" si="53"/>
        <v>0</v>
      </c>
      <c r="E137" s="32"/>
      <c r="F137" s="32">
        <f t="shared" si="38"/>
        <v>0</v>
      </c>
      <c r="G137" s="32"/>
      <c r="H137" s="32"/>
      <c r="I137" s="32"/>
      <c r="J137" s="32"/>
      <c r="K137" s="32"/>
      <c r="L137" s="32">
        <f t="shared" si="31"/>
        <v>0</v>
      </c>
      <c r="M137" s="32">
        <f t="shared" si="32"/>
        <v>0</v>
      </c>
      <c r="N137" s="80">
        <v>48061</v>
      </c>
      <c r="O137" s="39">
        <f t="shared" si="33"/>
        <v>0</v>
      </c>
      <c r="P137" s="39">
        <f t="shared" si="54"/>
        <v>0.03</v>
      </c>
      <c r="Q137" s="39">
        <f t="shared" si="39"/>
        <v>0</v>
      </c>
      <c r="R137" s="39">
        <f t="shared" si="42"/>
        <v>0</v>
      </c>
      <c r="S137" s="39">
        <f t="shared" si="48"/>
        <v>0</v>
      </c>
      <c r="T137" s="39">
        <f t="shared" si="46"/>
        <v>0</v>
      </c>
      <c r="U137" s="39">
        <f t="shared" si="49"/>
        <v>0.03</v>
      </c>
      <c r="V137" s="12"/>
      <c r="W137" s="32">
        <f t="shared" si="43"/>
        <v>0</v>
      </c>
      <c r="X137" s="32">
        <f t="shared" si="34"/>
        <v>42000</v>
      </c>
      <c r="Y137" s="32">
        <f t="shared" si="35"/>
        <v>42000</v>
      </c>
      <c r="Z137" s="32">
        <f t="shared" si="36"/>
        <v>42000</v>
      </c>
      <c r="AB137" s="32">
        <f t="shared" si="47"/>
        <v>0</v>
      </c>
      <c r="AC137" s="32">
        <f t="shared" si="40"/>
        <v>0</v>
      </c>
      <c r="AD137" s="32">
        <f t="shared" si="44"/>
        <v>0</v>
      </c>
      <c r="AE137" s="59">
        <f t="shared" si="45"/>
        <v>0</v>
      </c>
      <c r="AF137" s="32">
        <f t="shared" si="50"/>
        <v>0</v>
      </c>
      <c r="AG137" s="40" t="str">
        <f>IF(A137&gt;$D$6,"",SUM($AB$10:AE137)/($Y$10+Y137)*2/A137*12)</f>
        <v/>
      </c>
      <c r="AH137" s="40" t="str">
        <f>IF(A137&gt;$D$6,"",SUM($AF$10:AF137)/($Y$10+Y137)*2/A137*12)</f>
        <v/>
      </c>
      <c r="AI137" s="32">
        <f t="shared" si="51"/>
        <v>0</v>
      </c>
      <c r="AQ137" s="32">
        <f>SUM(AB$10:AB137)</f>
        <v>992488.97898143239</v>
      </c>
      <c r="AR137" s="32">
        <f>SUM(AC$10:AC137)</f>
        <v>-741728.78666842484</v>
      </c>
      <c r="AS137" s="32">
        <f>SUM(AD$10:AD137)</f>
        <v>13860.000000000002</v>
      </c>
      <c r="AT137" s="32">
        <f>SUM(AE$10:AE137)</f>
        <v>96083.758926050039</v>
      </c>
      <c r="AU137" s="32">
        <f>SUM(AF$10:AF137)</f>
        <v>-42000</v>
      </c>
      <c r="AW137" s="32">
        <f t="shared" si="41"/>
        <v>0</v>
      </c>
      <c r="AX137" s="32">
        <f t="shared" si="41"/>
        <v>0</v>
      </c>
      <c r="AY137" s="32">
        <f t="shared" si="41"/>
        <v>0</v>
      </c>
      <c r="AZ137" s="32">
        <f t="shared" si="41"/>
        <v>0</v>
      </c>
      <c r="BA137" s="32">
        <f t="shared" si="41"/>
        <v>42000</v>
      </c>
      <c r="BB137" s="32">
        <f t="shared" si="55"/>
        <v>0</v>
      </c>
      <c r="BC137" s="32"/>
    </row>
    <row r="138" spans="1:55" x14ac:dyDescent="0.25">
      <c r="A138" s="29">
        <v>128</v>
      </c>
      <c r="B138" s="32">
        <f t="shared" si="37"/>
        <v>0</v>
      </c>
      <c r="C138" s="32">
        <f t="shared" si="52"/>
        <v>0</v>
      </c>
      <c r="D138" s="32">
        <f t="shared" si="53"/>
        <v>0</v>
      </c>
      <c r="E138" s="32"/>
      <c r="F138" s="32">
        <f t="shared" si="38"/>
        <v>0</v>
      </c>
      <c r="G138" s="32"/>
      <c r="H138" s="32"/>
      <c r="I138" s="32"/>
      <c r="J138" s="32"/>
      <c r="K138" s="32"/>
      <c r="L138" s="32">
        <f t="shared" ref="L138:L201" si="56">SUM(C138:I138)</f>
        <v>0</v>
      </c>
      <c r="M138" s="32">
        <f t="shared" ref="M138:M201" si="57">SUM(C138:F138)+G138*$J$2+H138*$J$4+J138</f>
        <v>0</v>
      </c>
      <c r="N138" s="80">
        <v>48092</v>
      </c>
      <c r="O138" s="39">
        <f t="shared" ref="O138:O201" si="58">B138/$D$3</f>
        <v>0</v>
      </c>
      <c r="P138" s="39">
        <f t="shared" si="54"/>
        <v>0.03</v>
      </c>
      <c r="Q138" s="39">
        <f t="shared" si="39"/>
        <v>0</v>
      </c>
      <c r="R138" s="39">
        <f t="shared" si="42"/>
        <v>0</v>
      </c>
      <c r="S138" s="39">
        <f t="shared" si="48"/>
        <v>0</v>
      </c>
      <c r="T138" s="39">
        <f t="shared" si="46"/>
        <v>0</v>
      </c>
      <c r="U138" s="39">
        <f t="shared" si="49"/>
        <v>0.03</v>
      </c>
      <c r="V138" s="12"/>
      <c r="W138" s="32">
        <f t="shared" si="43"/>
        <v>0</v>
      </c>
      <c r="X138" s="32">
        <f t="shared" ref="X138:X201" si="59">U138*$D$3</f>
        <v>42000</v>
      </c>
      <c r="Y138" s="32">
        <f t="shared" ref="Y138:Y201" si="60">X138+W138</f>
        <v>42000</v>
      </c>
      <c r="Z138" s="32">
        <f t="shared" ref="Z138:Z201" si="61">(Q138*$X$2+R138*$X$3+S138*$X$4+T138*$X$5+U138*$X$6)*$D$3</f>
        <v>42000</v>
      </c>
      <c r="AB138" s="32">
        <f t="shared" si="47"/>
        <v>0</v>
      </c>
      <c r="AC138" s="32">
        <f t="shared" si="40"/>
        <v>0</v>
      </c>
      <c r="AD138" s="32">
        <f t="shared" si="44"/>
        <v>0</v>
      </c>
      <c r="AE138" s="59">
        <f t="shared" si="45"/>
        <v>0</v>
      </c>
      <c r="AF138" s="32">
        <f t="shared" si="50"/>
        <v>0</v>
      </c>
      <c r="AG138" s="40" t="str">
        <f>IF(A138&gt;$D$6,"",SUM($AB$10:AE138)/($Y$10+Y138)*2/A138*12)</f>
        <v/>
      </c>
      <c r="AH138" s="40" t="str">
        <f>IF(A138&gt;$D$6,"",SUM($AF$10:AF138)/($Y$10+Y138)*2/A138*12)</f>
        <v/>
      </c>
      <c r="AI138" s="32">
        <f t="shared" si="51"/>
        <v>0</v>
      </c>
      <c r="AQ138" s="32">
        <f>SUM(AB$10:AB138)</f>
        <v>992488.97898143239</v>
      </c>
      <c r="AR138" s="32">
        <f>SUM(AC$10:AC138)</f>
        <v>-741728.78666842484</v>
      </c>
      <c r="AS138" s="32">
        <f>SUM(AD$10:AD138)</f>
        <v>13860.000000000002</v>
      </c>
      <c r="AT138" s="32">
        <f>SUM(AE$10:AE138)</f>
        <v>96083.758926050039</v>
      </c>
      <c r="AU138" s="32">
        <f>SUM(AF$10:AF138)</f>
        <v>-42000</v>
      </c>
      <c r="AW138" s="32">
        <f t="shared" si="41"/>
        <v>0</v>
      </c>
      <c r="AX138" s="32">
        <f t="shared" si="41"/>
        <v>0</v>
      </c>
      <c r="AY138" s="32">
        <f t="shared" ref="AY138:BA201" si="62">S138*$D$3</f>
        <v>0</v>
      </c>
      <c r="AZ138" s="32">
        <f t="shared" si="62"/>
        <v>0</v>
      </c>
      <c r="BA138" s="32">
        <f t="shared" si="62"/>
        <v>42000</v>
      </c>
      <c r="BB138" s="32">
        <f t="shared" si="55"/>
        <v>0</v>
      </c>
      <c r="BC138" s="32"/>
    </row>
    <row r="139" spans="1:55" x14ac:dyDescent="0.25">
      <c r="A139" s="29">
        <v>129</v>
      </c>
      <c r="B139" s="32">
        <f t="shared" ref="B139:B202" si="63">B138-C139</f>
        <v>0</v>
      </c>
      <c r="C139" s="32">
        <f t="shared" si="52"/>
        <v>0</v>
      </c>
      <c r="D139" s="32">
        <f t="shared" si="53"/>
        <v>0</v>
      </c>
      <c r="E139" s="32"/>
      <c r="F139" s="32">
        <f t="shared" ref="F139:F202" si="64">IF(B139&gt;0,$D$3*$G$4,0)</f>
        <v>0</v>
      </c>
      <c r="G139" s="32"/>
      <c r="H139" s="32"/>
      <c r="I139" s="32"/>
      <c r="J139" s="32"/>
      <c r="K139" s="32"/>
      <c r="L139" s="32">
        <f t="shared" si="56"/>
        <v>0</v>
      </c>
      <c r="M139" s="32">
        <f t="shared" si="57"/>
        <v>0</v>
      </c>
      <c r="N139" s="80">
        <v>48122</v>
      </c>
      <c r="O139" s="39">
        <f t="shared" si="58"/>
        <v>0</v>
      </c>
      <c r="P139" s="39">
        <f t="shared" si="54"/>
        <v>0.03</v>
      </c>
      <c r="Q139" s="39">
        <f t="shared" ref="Q139:Q202" si="65">IFERROR((Q138+R138*(1-$T$3)+S138*(1-$T$4)+T138*(1-$T$5))*(O139/O138)-R139,0)</f>
        <v>0</v>
      </c>
      <c r="R139" s="39">
        <f t="shared" si="42"/>
        <v>0</v>
      </c>
      <c r="S139" s="39">
        <f t="shared" si="48"/>
        <v>0</v>
      </c>
      <c r="T139" s="39">
        <f t="shared" si="46"/>
        <v>0</v>
      </c>
      <c r="U139" s="39">
        <f t="shared" si="49"/>
        <v>0.03</v>
      </c>
      <c r="V139" s="12"/>
      <c r="W139" s="32">
        <f t="shared" si="43"/>
        <v>0</v>
      </c>
      <c r="X139" s="32">
        <f t="shared" si="59"/>
        <v>42000</v>
      </c>
      <c r="Y139" s="32">
        <f t="shared" si="60"/>
        <v>42000</v>
      </c>
      <c r="Z139" s="32">
        <f t="shared" si="61"/>
        <v>42000</v>
      </c>
      <c r="AB139" s="32">
        <f t="shared" si="47"/>
        <v>0</v>
      </c>
      <c r="AC139" s="32">
        <f t="shared" ref="AC139:AC202" si="66">-(Q138*(1-$X$2)+R138*(1-$X$3)+S138*(1-$X$4)+T138*(1-$X$5)+U138*(1-$X$6))*$D$3*$AD$2/12</f>
        <v>0</v>
      </c>
      <c r="AD139" s="32">
        <f t="shared" si="44"/>
        <v>0</v>
      </c>
      <c r="AE139" s="59">
        <f t="shared" si="45"/>
        <v>0</v>
      </c>
      <c r="AF139" s="32">
        <f t="shared" si="50"/>
        <v>0</v>
      </c>
      <c r="AG139" s="40" t="str">
        <f>IF(A139&gt;$D$6,"",SUM($AB$10:AE139)/($Y$10+Y139)*2/A139*12)</f>
        <v/>
      </c>
      <c r="AH139" s="40" t="str">
        <f>IF(A139&gt;$D$6,"",SUM($AF$10:AF139)/($Y$10+Y139)*2/A139*12)</f>
        <v/>
      </c>
      <c r="AI139" s="32">
        <f t="shared" si="51"/>
        <v>0</v>
      </c>
      <c r="AQ139" s="32">
        <f>SUM(AB$10:AB139)</f>
        <v>992488.97898143239</v>
      </c>
      <c r="AR139" s="32">
        <f>SUM(AC$10:AC139)</f>
        <v>-741728.78666842484</v>
      </c>
      <c r="AS139" s="32">
        <f>SUM(AD$10:AD139)</f>
        <v>13860.000000000002</v>
      </c>
      <c r="AT139" s="32">
        <f>SUM(AE$10:AE139)</f>
        <v>96083.758926050039</v>
      </c>
      <c r="AU139" s="32">
        <f>SUM(AF$10:AF139)</f>
        <v>-42000</v>
      </c>
      <c r="AW139" s="32">
        <f t="shared" ref="AW139:BA202" si="67">Q139*$D$3</f>
        <v>0</v>
      </c>
      <c r="AX139" s="32">
        <f t="shared" si="67"/>
        <v>0</v>
      </c>
      <c r="AY139" s="32">
        <f t="shared" si="62"/>
        <v>0</v>
      </c>
      <c r="AZ139" s="32">
        <f t="shared" si="62"/>
        <v>0</v>
      </c>
      <c r="BA139" s="32">
        <f t="shared" si="62"/>
        <v>42000</v>
      </c>
      <c r="BB139" s="32">
        <f t="shared" si="55"/>
        <v>0</v>
      </c>
      <c r="BC139" s="32"/>
    </row>
    <row r="140" spans="1:55" x14ac:dyDescent="0.25">
      <c r="A140" s="29">
        <v>130</v>
      </c>
      <c r="B140" s="32">
        <f t="shared" si="63"/>
        <v>0</v>
      </c>
      <c r="C140" s="32">
        <f t="shared" si="52"/>
        <v>0</v>
      </c>
      <c r="D140" s="32">
        <f t="shared" si="53"/>
        <v>0</v>
      </c>
      <c r="E140" s="32"/>
      <c r="F140" s="32">
        <f t="shared" si="64"/>
        <v>0</v>
      </c>
      <c r="G140" s="32"/>
      <c r="H140" s="32"/>
      <c r="I140" s="32"/>
      <c r="J140" s="32"/>
      <c r="K140" s="32"/>
      <c r="L140" s="32">
        <f t="shared" si="56"/>
        <v>0</v>
      </c>
      <c r="M140" s="32">
        <f t="shared" si="57"/>
        <v>0</v>
      </c>
      <c r="N140" s="80">
        <v>48153</v>
      </c>
      <c r="O140" s="39">
        <f t="shared" si="58"/>
        <v>0</v>
      </c>
      <c r="P140" s="39">
        <f t="shared" si="54"/>
        <v>0.03</v>
      </c>
      <c r="Q140" s="39">
        <f t="shared" si="65"/>
        <v>0</v>
      </c>
      <c r="R140" s="39">
        <f t="shared" ref="R140:R203" si="68">IF(A140&gt;=$D$6,0,S141/$T$3)</f>
        <v>0</v>
      </c>
      <c r="S140" s="39">
        <f t="shared" si="48"/>
        <v>0</v>
      </c>
      <c r="T140" s="39">
        <f t="shared" si="46"/>
        <v>0</v>
      </c>
      <c r="U140" s="39">
        <f t="shared" si="49"/>
        <v>0.03</v>
      </c>
      <c r="V140" s="12"/>
      <c r="W140" s="32">
        <f t="shared" ref="W140:W203" si="69">SUM(Q140:T140)*$D$3</f>
        <v>0</v>
      </c>
      <c r="X140" s="32">
        <f t="shared" si="59"/>
        <v>42000</v>
      </c>
      <c r="Y140" s="32">
        <f t="shared" si="60"/>
        <v>42000</v>
      </c>
      <c r="Z140" s="32">
        <f t="shared" si="61"/>
        <v>42000</v>
      </c>
      <c r="AB140" s="32">
        <f t="shared" si="47"/>
        <v>0</v>
      </c>
      <c r="AC140" s="32">
        <f t="shared" si="66"/>
        <v>0</v>
      </c>
      <c r="AD140" s="32">
        <f t="shared" ref="AD140:AD203" si="70">IFERROR((E140+F140)*(Q140*(1-$X$2)+R140*(1-$X$3)+S140*(1-$X$4)+T140*(1-$X$5)+U140*(1-$X$6))/O140,0)</f>
        <v>0</v>
      </c>
      <c r="AE140" s="59">
        <f t="shared" ref="AE140:AE203" si="71">IFERROR((G140*$J$2+H140*$J$4+J140)*(Q140*(1-$X$2)+R140*(1-$X$3)+S140*(1-$X$4)+T140*(1-$X$5)+U140*(1-$X$6))/O140,0)</f>
        <v>0</v>
      </c>
      <c r="AF140" s="32">
        <f t="shared" si="50"/>
        <v>0</v>
      </c>
      <c r="AG140" s="40" t="str">
        <f>IF(A140&gt;$D$6,"",SUM($AB$10:AE140)/($Y$10+Y140)*2/A140*12)</f>
        <v/>
      </c>
      <c r="AH140" s="40" t="str">
        <f>IF(A140&gt;$D$6,"",SUM($AF$10:AF140)/($Y$10+Y140)*2/A140*12)</f>
        <v/>
      </c>
      <c r="AI140" s="32">
        <f t="shared" si="51"/>
        <v>0</v>
      </c>
      <c r="AQ140" s="32">
        <f>SUM(AB$10:AB140)</f>
        <v>992488.97898143239</v>
      </c>
      <c r="AR140" s="32">
        <f>SUM(AC$10:AC140)</f>
        <v>-741728.78666842484</v>
      </c>
      <c r="AS140" s="32">
        <f>SUM(AD$10:AD140)</f>
        <v>13860.000000000002</v>
      </c>
      <c r="AT140" s="32">
        <f>SUM(AE$10:AE140)</f>
        <v>96083.758926050039</v>
      </c>
      <c r="AU140" s="32">
        <f>SUM(AF$10:AF140)</f>
        <v>-42000</v>
      </c>
      <c r="AW140" s="32">
        <f t="shared" si="67"/>
        <v>0</v>
      </c>
      <c r="AX140" s="32">
        <f t="shared" si="67"/>
        <v>0</v>
      </c>
      <c r="AY140" s="32">
        <f t="shared" si="62"/>
        <v>0</v>
      </c>
      <c r="AZ140" s="32">
        <f t="shared" si="62"/>
        <v>0</v>
      </c>
      <c r="BA140" s="32">
        <f t="shared" si="62"/>
        <v>42000</v>
      </c>
      <c r="BB140" s="32">
        <f t="shared" si="55"/>
        <v>0</v>
      </c>
      <c r="BC140" s="32"/>
    </row>
    <row r="141" spans="1:55" x14ac:dyDescent="0.25">
      <c r="A141" s="29">
        <v>131</v>
      </c>
      <c r="B141" s="32">
        <f t="shared" si="63"/>
        <v>0</v>
      </c>
      <c r="C141" s="32">
        <f t="shared" si="52"/>
        <v>0</v>
      </c>
      <c r="D141" s="32">
        <f t="shared" si="53"/>
        <v>0</v>
      </c>
      <c r="E141" s="32"/>
      <c r="F141" s="32">
        <f t="shared" si="64"/>
        <v>0</v>
      </c>
      <c r="G141" s="32"/>
      <c r="H141" s="32"/>
      <c r="I141" s="32"/>
      <c r="J141" s="32"/>
      <c r="K141" s="32"/>
      <c r="L141" s="32">
        <f t="shared" si="56"/>
        <v>0</v>
      </c>
      <c r="M141" s="32">
        <f t="shared" si="57"/>
        <v>0</v>
      </c>
      <c r="N141" s="80">
        <v>48183</v>
      </c>
      <c r="O141" s="39">
        <f t="shared" si="58"/>
        <v>0</v>
      </c>
      <c r="P141" s="39">
        <f t="shared" si="54"/>
        <v>0.03</v>
      </c>
      <c r="Q141" s="39">
        <f t="shared" si="65"/>
        <v>0</v>
      </c>
      <c r="R141" s="39">
        <f t="shared" si="68"/>
        <v>0</v>
      </c>
      <c r="S141" s="39">
        <f t="shared" si="48"/>
        <v>0</v>
      </c>
      <c r="T141" s="39">
        <f t="shared" ref="T141:T204" si="72">IF(A141&gt;=$D$6,0,(U142-U141)/$T$5)</f>
        <v>0</v>
      </c>
      <c r="U141" s="39">
        <f t="shared" si="49"/>
        <v>0.03</v>
      </c>
      <c r="V141" s="12"/>
      <c r="W141" s="32">
        <f t="shared" si="69"/>
        <v>0</v>
      </c>
      <c r="X141" s="32">
        <f t="shared" si="59"/>
        <v>42000</v>
      </c>
      <c r="Y141" s="32">
        <f t="shared" si="60"/>
        <v>42000</v>
      </c>
      <c r="Z141" s="32">
        <f t="shared" si="61"/>
        <v>42000</v>
      </c>
      <c r="AB141" s="32">
        <f t="shared" ref="AB141:AB204" si="73">IFERROR(D141/O140*(Q140*(1-$X$2)+R140*(1-$X$3)+S140*(1-$X$4)+T140*(1-$X$5)+U140*(1-$X$6)),0)</f>
        <v>0</v>
      </c>
      <c r="AC141" s="32">
        <f t="shared" si="66"/>
        <v>0</v>
      </c>
      <c r="AD141" s="32">
        <f t="shared" si="70"/>
        <v>0</v>
      </c>
      <c r="AE141" s="59">
        <f t="shared" si="71"/>
        <v>0</v>
      </c>
      <c r="AF141" s="32">
        <f t="shared" si="50"/>
        <v>0</v>
      </c>
      <c r="AG141" s="40" t="str">
        <f>IF(A141&gt;$D$6,"",SUM($AB$10:AE141)/($Y$10+Y141)*2/A141*12)</f>
        <v/>
      </c>
      <c r="AH141" s="40" t="str">
        <f>IF(A141&gt;$D$6,"",SUM($AF$10:AF141)/($Y$10+Y141)*2/A141*12)</f>
        <v/>
      </c>
      <c r="AI141" s="32">
        <f t="shared" si="51"/>
        <v>0</v>
      </c>
      <c r="AQ141" s="32">
        <f>SUM(AB$10:AB141)</f>
        <v>992488.97898143239</v>
      </c>
      <c r="AR141" s="32">
        <f>SUM(AC$10:AC141)</f>
        <v>-741728.78666842484</v>
      </c>
      <c r="AS141" s="32">
        <f>SUM(AD$10:AD141)</f>
        <v>13860.000000000002</v>
      </c>
      <c r="AT141" s="32">
        <f>SUM(AE$10:AE141)</f>
        <v>96083.758926050039</v>
      </c>
      <c r="AU141" s="32">
        <f>SUM(AF$10:AF141)</f>
        <v>-42000</v>
      </c>
      <c r="AW141" s="32">
        <f t="shared" si="67"/>
        <v>0</v>
      </c>
      <c r="AX141" s="32">
        <f t="shared" si="67"/>
        <v>0</v>
      </c>
      <c r="AY141" s="32">
        <f t="shared" si="62"/>
        <v>0</v>
      </c>
      <c r="AZ141" s="32">
        <f t="shared" si="62"/>
        <v>0</v>
      </c>
      <c r="BA141" s="32">
        <f t="shared" si="62"/>
        <v>42000</v>
      </c>
      <c r="BB141" s="32">
        <f t="shared" si="55"/>
        <v>0</v>
      </c>
      <c r="BC141" s="32"/>
    </row>
    <row r="142" spans="1:55" x14ac:dyDescent="0.25">
      <c r="A142" s="29">
        <v>132</v>
      </c>
      <c r="B142" s="32">
        <f t="shared" si="63"/>
        <v>0</v>
      </c>
      <c r="C142" s="32">
        <f t="shared" si="52"/>
        <v>0</v>
      </c>
      <c r="D142" s="32">
        <f t="shared" si="53"/>
        <v>0</v>
      </c>
      <c r="E142" s="32"/>
      <c r="F142" s="32">
        <f t="shared" si="64"/>
        <v>0</v>
      </c>
      <c r="G142" s="67">
        <f>IF(B142&gt;0,B142*$J$1,0)</f>
        <v>0</v>
      </c>
      <c r="H142" s="32"/>
      <c r="I142" s="32"/>
      <c r="J142" s="32"/>
      <c r="K142" s="32"/>
      <c r="L142" s="32">
        <f t="shared" si="56"/>
        <v>0</v>
      </c>
      <c r="M142" s="32">
        <f t="shared" si="57"/>
        <v>0</v>
      </c>
      <c r="N142" s="80">
        <v>48214</v>
      </c>
      <c r="O142" s="39">
        <f t="shared" si="58"/>
        <v>0</v>
      </c>
      <c r="P142" s="39">
        <f t="shared" si="54"/>
        <v>0.03</v>
      </c>
      <c r="Q142" s="39">
        <f t="shared" si="65"/>
        <v>0</v>
      </c>
      <c r="R142" s="39">
        <f t="shared" si="68"/>
        <v>0</v>
      </c>
      <c r="S142" s="39">
        <f t="shared" ref="S142:S205" si="74">IF(A142&gt;=$D$6,0,T143/$T$4)</f>
        <v>0</v>
      </c>
      <c r="T142" s="39">
        <f t="shared" si="72"/>
        <v>0</v>
      </c>
      <c r="U142" s="39">
        <f t="shared" ref="U142:U205" si="75">IF($A142&gt;D$6,Q$4,IF($A142&lt;3,0,Q$4*LN($A142-2)/LN(D$6-2)))</f>
        <v>0.03</v>
      </c>
      <c r="V142" s="12"/>
      <c r="W142" s="32">
        <f t="shared" si="69"/>
        <v>0</v>
      </c>
      <c r="X142" s="32">
        <f t="shared" si="59"/>
        <v>42000</v>
      </c>
      <c r="Y142" s="32">
        <f t="shared" si="60"/>
        <v>42000</v>
      </c>
      <c r="Z142" s="32">
        <f t="shared" si="61"/>
        <v>42000</v>
      </c>
      <c r="AB142" s="32">
        <f t="shared" si="73"/>
        <v>0</v>
      </c>
      <c r="AC142" s="32">
        <f t="shared" si="66"/>
        <v>0</v>
      </c>
      <c r="AD142" s="32">
        <f t="shared" si="70"/>
        <v>0</v>
      </c>
      <c r="AE142" s="59">
        <f t="shared" si="71"/>
        <v>0</v>
      </c>
      <c r="AF142" s="32">
        <f t="shared" ref="AF142:AF205" si="76">-(Z142-Z141)</f>
        <v>0</v>
      </c>
      <c r="AG142" s="40" t="str">
        <f>IF(A142&gt;$D$6,"",SUM($AB$10:AE142)/($Y$10+Y142)*2/A142*12)</f>
        <v/>
      </c>
      <c r="AH142" s="40" t="str">
        <f>IF(A142&gt;$D$6,"",SUM($AF$10:AF142)/($Y$10+Y142)*2/A142*12)</f>
        <v/>
      </c>
      <c r="AI142" s="32">
        <f t="shared" ref="AI142:AI205" si="77">Y141-Y142+AB142+AD142+AE142</f>
        <v>0</v>
      </c>
      <c r="AQ142" s="32">
        <f>SUM(AB$10:AB142)</f>
        <v>992488.97898143239</v>
      </c>
      <c r="AR142" s="32">
        <f>SUM(AC$10:AC142)</f>
        <v>-741728.78666842484</v>
      </c>
      <c r="AS142" s="32">
        <f>SUM(AD$10:AD142)</f>
        <v>13860.000000000002</v>
      </c>
      <c r="AT142" s="32">
        <f>SUM(AE$10:AE142)</f>
        <v>96083.758926050039</v>
      </c>
      <c r="AU142" s="32">
        <f>SUM(AF$10:AF142)</f>
        <v>-42000</v>
      </c>
      <c r="AW142" s="32">
        <f t="shared" si="67"/>
        <v>0</v>
      </c>
      <c r="AX142" s="32">
        <f t="shared" si="67"/>
        <v>0</v>
      </c>
      <c r="AY142" s="32">
        <f t="shared" si="62"/>
        <v>0</v>
      </c>
      <c r="AZ142" s="32">
        <f t="shared" si="62"/>
        <v>0</v>
      </c>
      <c r="BA142" s="32">
        <f t="shared" si="62"/>
        <v>42000</v>
      </c>
      <c r="BB142" s="32">
        <f t="shared" si="55"/>
        <v>0</v>
      </c>
      <c r="BC142" s="32"/>
    </row>
    <row r="143" spans="1:55" x14ac:dyDescent="0.25">
      <c r="A143" s="29">
        <v>133</v>
      </c>
      <c r="B143" s="32">
        <f t="shared" si="63"/>
        <v>0</v>
      </c>
      <c r="C143" s="32">
        <f t="shared" si="52"/>
        <v>0</v>
      </c>
      <c r="D143" s="32">
        <f t="shared" si="53"/>
        <v>0</v>
      </c>
      <c r="E143" s="32"/>
      <c r="F143" s="32">
        <f t="shared" si="64"/>
        <v>0</v>
      </c>
      <c r="G143" s="32"/>
      <c r="H143" s="32"/>
      <c r="I143" s="32"/>
      <c r="J143" s="32"/>
      <c r="K143" s="32"/>
      <c r="L143" s="32">
        <f t="shared" si="56"/>
        <v>0</v>
      </c>
      <c r="M143" s="32">
        <f t="shared" si="57"/>
        <v>0</v>
      </c>
      <c r="N143" s="80">
        <v>48245</v>
      </c>
      <c r="O143" s="39">
        <f t="shared" si="58"/>
        <v>0</v>
      </c>
      <c r="P143" s="39">
        <f t="shared" si="54"/>
        <v>0.03</v>
      </c>
      <c r="Q143" s="39">
        <f t="shared" si="65"/>
        <v>0</v>
      </c>
      <c r="R143" s="39">
        <f t="shared" si="68"/>
        <v>0</v>
      </c>
      <c r="S143" s="39">
        <f t="shared" si="74"/>
        <v>0</v>
      </c>
      <c r="T143" s="39">
        <f t="shared" si="72"/>
        <v>0</v>
      </c>
      <c r="U143" s="39">
        <f t="shared" si="75"/>
        <v>0.03</v>
      </c>
      <c r="V143" s="12"/>
      <c r="W143" s="32">
        <f t="shared" si="69"/>
        <v>0</v>
      </c>
      <c r="X143" s="32">
        <f t="shared" si="59"/>
        <v>42000</v>
      </c>
      <c r="Y143" s="32">
        <f t="shared" si="60"/>
        <v>42000</v>
      </c>
      <c r="Z143" s="32">
        <f t="shared" si="61"/>
        <v>42000</v>
      </c>
      <c r="AB143" s="32">
        <f t="shared" si="73"/>
        <v>0</v>
      </c>
      <c r="AC143" s="32">
        <f t="shared" si="66"/>
        <v>0</v>
      </c>
      <c r="AD143" s="32">
        <f t="shared" si="70"/>
        <v>0</v>
      </c>
      <c r="AE143" s="59">
        <f t="shared" si="71"/>
        <v>0</v>
      </c>
      <c r="AF143" s="32">
        <f t="shared" si="76"/>
        <v>0</v>
      </c>
      <c r="AG143" s="40" t="str">
        <f>IF(A143&gt;$D$6,"",SUM($AB$10:AE143)/($Y$10+Y143)*2/A143*12)</f>
        <v/>
      </c>
      <c r="AH143" s="40" t="str">
        <f>IF(A143&gt;$D$6,"",SUM($AF$10:AF143)/($Y$10+Y143)*2/A143*12)</f>
        <v/>
      </c>
      <c r="AI143" s="32">
        <f t="shared" si="77"/>
        <v>0</v>
      </c>
      <c r="AQ143" s="32">
        <f>SUM(AB$10:AB143)</f>
        <v>992488.97898143239</v>
      </c>
      <c r="AR143" s="32">
        <f>SUM(AC$10:AC143)</f>
        <v>-741728.78666842484</v>
      </c>
      <c r="AS143" s="32">
        <f>SUM(AD$10:AD143)</f>
        <v>13860.000000000002</v>
      </c>
      <c r="AT143" s="32">
        <f>SUM(AE$10:AE143)</f>
        <v>96083.758926050039</v>
      </c>
      <c r="AU143" s="32">
        <f>SUM(AF$10:AF143)</f>
        <v>-42000</v>
      </c>
      <c r="AW143" s="32">
        <f t="shared" si="67"/>
        <v>0</v>
      </c>
      <c r="AX143" s="32">
        <f t="shared" si="67"/>
        <v>0</v>
      </c>
      <c r="AY143" s="32">
        <f t="shared" si="62"/>
        <v>0</v>
      </c>
      <c r="AZ143" s="32">
        <f t="shared" si="62"/>
        <v>0</v>
      </c>
      <c r="BA143" s="32">
        <f t="shared" si="62"/>
        <v>42000</v>
      </c>
      <c r="BB143" s="32">
        <f t="shared" si="55"/>
        <v>0</v>
      </c>
      <c r="BC143" s="32"/>
    </row>
    <row r="144" spans="1:55" x14ac:dyDescent="0.25">
      <c r="A144" s="29">
        <v>134</v>
      </c>
      <c r="B144" s="32">
        <f t="shared" si="63"/>
        <v>0</v>
      </c>
      <c r="C144" s="32">
        <f t="shared" si="52"/>
        <v>0</v>
      </c>
      <c r="D144" s="32">
        <f t="shared" si="53"/>
        <v>0</v>
      </c>
      <c r="E144" s="32"/>
      <c r="F144" s="32">
        <f t="shared" si="64"/>
        <v>0</v>
      </c>
      <c r="G144" s="45"/>
      <c r="H144" s="32"/>
      <c r="I144" s="32"/>
      <c r="J144" s="32"/>
      <c r="K144" s="32"/>
      <c r="L144" s="32">
        <f t="shared" si="56"/>
        <v>0</v>
      </c>
      <c r="M144" s="32">
        <f t="shared" si="57"/>
        <v>0</v>
      </c>
      <c r="N144" s="80">
        <v>48274</v>
      </c>
      <c r="O144" s="39">
        <f t="shared" si="58"/>
        <v>0</v>
      </c>
      <c r="P144" s="39">
        <f t="shared" si="54"/>
        <v>0.03</v>
      </c>
      <c r="Q144" s="39">
        <f t="shared" si="65"/>
        <v>0</v>
      </c>
      <c r="R144" s="39">
        <f t="shared" si="68"/>
        <v>0</v>
      </c>
      <c r="S144" s="39">
        <f t="shared" si="74"/>
        <v>0</v>
      </c>
      <c r="T144" s="39">
        <f t="shared" si="72"/>
        <v>0</v>
      </c>
      <c r="U144" s="39">
        <f t="shared" si="75"/>
        <v>0.03</v>
      </c>
      <c r="V144" s="12"/>
      <c r="W144" s="32">
        <f t="shared" si="69"/>
        <v>0</v>
      </c>
      <c r="X144" s="32">
        <f t="shared" si="59"/>
        <v>42000</v>
      </c>
      <c r="Y144" s="32">
        <f t="shared" si="60"/>
        <v>42000</v>
      </c>
      <c r="Z144" s="32">
        <f t="shared" si="61"/>
        <v>42000</v>
      </c>
      <c r="AB144" s="32">
        <f t="shared" si="73"/>
        <v>0</v>
      </c>
      <c r="AC144" s="32">
        <f t="shared" si="66"/>
        <v>0</v>
      </c>
      <c r="AD144" s="32">
        <f t="shared" si="70"/>
        <v>0</v>
      </c>
      <c r="AE144" s="59">
        <f t="shared" si="71"/>
        <v>0</v>
      </c>
      <c r="AF144" s="32">
        <f t="shared" si="76"/>
        <v>0</v>
      </c>
      <c r="AG144" s="40" t="str">
        <f>IF(A144&gt;$D$6,"",SUM($AB$10:AE144)/($Y$10+Y144)*2/A144*12)</f>
        <v/>
      </c>
      <c r="AH144" s="40" t="str">
        <f>IF(A144&gt;$D$6,"",SUM($AF$10:AF144)/($Y$10+Y144)*2/A144*12)</f>
        <v/>
      </c>
      <c r="AI144" s="32">
        <f t="shared" si="77"/>
        <v>0</v>
      </c>
      <c r="AQ144" s="32">
        <f>SUM(AB$10:AB144)</f>
        <v>992488.97898143239</v>
      </c>
      <c r="AR144" s="32">
        <f>SUM(AC$10:AC144)</f>
        <v>-741728.78666842484</v>
      </c>
      <c r="AS144" s="32">
        <f>SUM(AD$10:AD144)</f>
        <v>13860.000000000002</v>
      </c>
      <c r="AT144" s="32">
        <f>SUM(AE$10:AE144)</f>
        <v>96083.758926050039</v>
      </c>
      <c r="AU144" s="32">
        <f>SUM(AF$10:AF144)</f>
        <v>-42000</v>
      </c>
      <c r="AW144" s="32">
        <f t="shared" si="67"/>
        <v>0</v>
      </c>
      <c r="AX144" s="32">
        <f t="shared" si="67"/>
        <v>0</v>
      </c>
      <c r="AY144" s="32">
        <f t="shared" si="62"/>
        <v>0</v>
      </c>
      <c r="AZ144" s="32">
        <f t="shared" si="62"/>
        <v>0</v>
      </c>
      <c r="BA144" s="32">
        <f t="shared" si="62"/>
        <v>42000</v>
      </c>
      <c r="BB144" s="32">
        <f t="shared" si="55"/>
        <v>0</v>
      </c>
      <c r="BC144" s="32"/>
    </row>
    <row r="145" spans="1:55" x14ac:dyDescent="0.25">
      <c r="A145" s="29">
        <v>135</v>
      </c>
      <c r="B145" s="32">
        <f t="shared" si="63"/>
        <v>0</v>
      </c>
      <c r="C145" s="32">
        <f t="shared" si="52"/>
        <v>0</v>
      </c>
      <c r="D145" s="32">
        <f t="shared" si="53"/>
        <v>0</v>
      </c>
      <c r="E145" s="32"/>
      <c r="F145" s="32">
        <f t="shared" si="64"/>
        <v>0</v>
      </c>
      <c r="G145" s="32"/>
      <c r="H145" s="32"/>
      <c r="I145" s="32"/>
      <c r="J145" s="32"/>
      <c r="K145" s="32"/>
      <c r="L145" s="32">
        <f t="shared" si="56"/>
        <v>0</v>
      </c>
      <c r="M145" s="32">
        <f t="shared" si="57"/>
        <v>0</v>
      </c>
      <c r="N145" s="80">
        <v>48305</v>
      </c>
      <c r="O145" s="39">
        <f t="shared" si="58"/>
        <v>0</v>
      </c>
      <c r="P145" s="39">
        <f t="shared" si="54"/>
        <v>0.03</v>
      </c>
      <c r="Q145" s="39">
        <f t="shared" si="65"/>
        <v>0</v>
      </c>
      <c r="R145" s="39">
        <f t="shared" si="68"/>
        <v>0</v>
      </c>
      <c r="S145" s="39">
        <f t="shared" si="74"/>
        <v>0</v>
      </c>
      <c r="T145" s="39">
        <f t="shared" si="72"/>
        <v>0</v>
      </c>
      <c r="U145" s="39">
        <f t="shared" si="75"/>
        <v>0.03</v>
      </c>
      <c r="V145" s="12"/>
      <c r="W145" s="32">
        <f t="shared" si="69"/>
        <v>0</v>
      </c>
      <c r="X145" s="32">
        <f t="shared" si="59"/>
        <v>42000</v>
      </c>
      <c r="Y145" s="32">
        <f t="shared" si="60"/>
        <v>42000</v>
      </c>
      <c r="Z145" s="32">
        <f t="shared" si="61"/>
        <v>42000</v>
      </c>
      <c r="AB145" s="32">
        <f t="shared" si="73"/>
        <v>0</v>
      </c>
      <c r="AC145" s="32">
        <f t="shared" si="66"/>
        <v>0</v>
      </c>
      <c r="AD145" s="32">
        <f t="shared" si="70"/>
        <v>0</v>
      </c>
      <c r="AE145" s="59">
        <f t="shared" si="71"/>
        <v>0</v>
      </c>
      <c r="AF145" s="32">
        <f t="shared" si="76"/>
        <v>0</v>
      </c>
      <c r="AG145" s="40" t="str">
        <f>IF(A145&gt;$D$6,"",SUM($AB$10:AE145)/($Y$10+Y145)*2/A145*12)</f>
        <v/>
      </c>
      <c r="AH145" s="40" t="str">
        <f>IF(A145&gt;$D$6,"",SUM($AF$10:AF145)/($Y$10+Y145)*2/A145*12)</f>
        <v/>
      </c>
      <c r="AI145" s="32">
        <f t="shared" si="77"/>
        <v>0</v>
      </c>
      <c r="AQ145" s="32">
        <f>SUM(AB$10:AB145)</f>
        <v>992488.97898143239</v>
      </c>
      <c r="AR145" s="32">
        <f>SUM(AC$10:AC145)</f>
        <v>-741728.78666842484</v>
      </c>
      <c r="AS145" s="32">
        <f>SUM(AD$10:AD145)</f>
        <v>13860.000000000002</v>
      </c>
      <c r="AT145" s="32">
        <f>SUM(AE$10:AE145)</f>
        <v>96083.758926050039</v>
      </c>
      <c r="AU145" s="32">
        <f>SUM(AF$10:AF145)</f>
        <v>-42000</v>
      </c>
      <c r="AW145" s="32">
        <f t="shared" si="67"/>
        <v>0</v>
      </c>
      <c r="AX145" s="32">
        <f t="shared" si="67"/>
        <v>0</v>
      </c>
      <c r="AY145" s="32">
        <f t="shared" si="62"/>
        <v>0</v>
      </c>
      <c r="AZ145" s="32">
        <f t="shared" si="62"/>
        <v>0</v>
      </c>
      <c r="BA145" s="32">
        <f t="shared" si="62"/>
        <v>42000</v>
      </c>
      <c r="BB145" s="32">
        <f t="shared" si="55"/>
        <v>0</v>
      </c>
      <c r="BC145" s="32"/>
    </row>
    <row r="146" spans="1:55" x14ac:dyDescent="0.25">
      <c r="A146" s="29">
        <v>136</v>
      </c>
      <c r="B146" s="32">
        <f t="shared" si="63"/>
        <v>0</v>
      </c>
      <c r="C146" s="32">
        <f t="shared" si="52"/>
        <v>0</v>
      </c>
      <c r="D146" s="32">
        <f t="shared" si="53"/>
        <v>0</v>
      </c>
      <c r="E146" s="32"/>
      <c r="F146" s="32">
        <f t="shared" si="64"/>
        <v>0</v>
      </c>
      <c r="G146" s="32"/>
      <c r="H146" s="32"/>
      <c r="I146" s="32"/>
      <c r="J146" s="32"/>
      <c r="K146" s="32"/>
      <c r="L146" s="32">
        <f t="shared" si="56"/>
        <v>0</v>
      </c>
      <c r="M146" s="32">
        <f t="shared" si="57"/>
        <v>0</v>
      </c>
      <c r="N146" s="80">
        <v>48335</v>
      </c>
      <c r="O146" s="39">
        <f t="shared" si="58"/>
        <v>0</v>
      </c>
      <c r="P146" s="39">
        <f t="shared" si="54"/>
        <v>0.03</v>
      </c>
      <c r="Q146" s="39">
        <f t="shared" si="65"/>
        <v>0</v>
      </c>
      <c r="R146" s="39">
        <f t="shared" si="68"/>
        <v>0</v>
      </c>
      <c r="S146" s="39">
        <f t="shared" si="74"/>
        <v>0</v>
      </c>
      <c r="T146" s="39">
        <f t="shared" si="72"/>
        <v>0</v>
      </c>
      <c r="U146" s="39">
        <f t="shared" si="75"/>
        <v>0.03</v>
      </c>
      <c r="V146" s="12"/>
      <c r="W146" s="32">
        <f t="shared" si="69"/>
        <v>0</v>
      </c>
      <c r="X146" s="32">
        <f t="shared" si="59"/>
        <v>42000</v>
      </c>
      <c r="Y146" s="32">
        <f t="shared" si="60"/>
        <v>42000</v>
      </c>
      <c r="Z146" s="32">
        <f t="shared" si="61"/>
        <v>42000</v>
      </c>
      <c r="AB146" s="32">
        <f t="shared" si="73"/>
        <v>0</v>
      </c>
      <c r="AC146" s="32">
        <f t="shared" si="66"/>
        <v>0</v>
      </c>
      <c r="AD146" s="32">
        <f t="shared" si="70"/>
        <v>0</v>
      </c>
      <c r="AE146" s="59">
        <f t="shared" si="71"/>
        <v>0</v>
      </c>
      <c r="AF146" s="32">
        <f t="shared" si="76"/>
        <v>0</v>
      </c>
      <c r="AG146" s="40" t="str">
        <f>IF(A146&gt;$D$6,"",SUM($AB$10:AE146)/($Y$10+Y146)*2/A146*12)</f>
        <v/>
      </c>
      <c r="AH146" s="40" t="str">
        <f>IF(A146&gt;$D$6,"",SUM($AF$10:AF146)/($Y$10+Y146)*2/A146*12)</f>
        <v/>
      </c>
      <c r="AI146" s="32">
        <f t="shared" si="77"/>
        <v>0</v>
      </c>
      <c r="AQ146" s="32">
        <f>SUM(AB$10:AB146)</f>
        <v>992488.97898143239</v>
      </c>
      <c r="AR146" s="32">
        <f>SUM(AC$10:AC146)</f>
        <v>-741728.78666842484</v>
      </c>
      <c r="AS146" s="32">
        <f>SUM(AD$10:AD146)</f>
        <v>13860.000000000002</v>
      </c>
      <c r="AT146" s="32">
        <f>SUM(AE$10:AE146)</f>
        <v>96083.758926050039</v>
      </c>
      <c r="AU146" s="32">
        <f>SUM(AF$10:AF146)</f>
        <v>-42000</v>
      </c>
      <c r="AW146" s="32">
        <f t="shared" si="67"/>
        <v>0</v>
      </c>
      <c r="AX146" s="32">
        <f t="shared" si="67"/>
        <v>0</v>
      </c>
      <c r="AY146" s="32">
        <f t="shared" si="62"/>
        <v>0</v>
      </c>
      <c r="AZ146" s="32">
        <f t="shared" si="62"/>
        <v>0</v>
      </c>
      <c r="BA146" s="32">
        <f t="shared" si="62"/>
        <v>42000</v>
      </c>
      <c r="BB146" s="32">
        <f t="shared" si="55"/>
        <v>0</v>
      </c>
      <c r="BC146" s="32"/>
    </row>
    <row r="147" spans="1:55" x14ac:dyDescent="0.25">
      <c r="A147" s="29">
        <v>137</v>
      </c>
      <c r="B147" s="32">
        <f t="shared" si="63"/>
        <v>0</v>
      </c>
      <c r="C147" s="32">
        <f t="shared" si="52"/>
        <v>0</v>
      </c>
      <c r="D147" s="32">
        <f t="shared" si="53"/>
        <v>0</v>
      </c>
      <c r="E147" s="32"/>
      <c r="F147" s="32">
        <f t="shared" si="64"/>
        <v>0</v>
      </c>
      <c r="G147" s="32"/>
      <c r="H147" s="32"/>
      <c r="I147" s="32"/>
      <c r="J147" s="32"/>
      <c r="K147" s="32"/>
      <c r="L147" s="32">
        <f t="shared" si="56"/>
        <v>0</v>
      </c>
      <c r="M147" s="32">
        <f t="shared" si="57"/>
        <v>0</v>
      </c>
      <c r="N147" s="80">
        <v>48366</v>
      </c>
      <c r="O147" s="39">
        <f t="shared" si="58"/>
        <v>0</v>
      </c>
      <c r="P147" s="39">
        <f t="shared" si="54"/>
        <v>0.03</v>
      </c>
      <c r="Q147" s="39">
        <f t="shared" si="65"/>
        <v>0</v>
      </c>
      <c r="R147" s="39">
        <f t="shared" si="68"/>
        <v>0</v>
      </c>
      <c r="S147" s="39">
        <f t="shared" si="74"/>
        <v>0</v>
      </c>
      <c r="T147" s="39">
        <f t="shared" si="72"/>
        <v>0</v>
      </c>
      <c r="U147" s="39">
        <f t="shared" si="75"/>
        <v>0.03</v>
      </c>
      <c r="V147" s="12"/>
      <c r="W147" s="32">
        <f t="shared" si="69"/>
        <v>0</v>
      </c>
      <c r="X147" s="32">
        <f t="shared" si="59"/>
        <v>42000</v>
      </c>
      <c r="Y147" s="32">
        <f t="shared" si="60"/>
        <v>42000</v>
      </c>
      <c r="Z147" s="32">
        <f t="shared" si="61"/>
        <v>42000</v>
      </c>
      <c r="AB147" s="32">
        <f t="shared" si="73"/>
        <v>0</v>
      </c>
      <c r="AC147" s="32">
        <f t="shared" si="66"/>
        <v>0</v>
      </c>
      <c r="AD147" s="32">
        <f t="shared" si="70"/>
        <v>0</v>
      </c>
      <c r="AE147" s="59">
        <f t="shared" si="71"/>
        <v>0</v>
      </c>
      <c r="AF147" s="32">
        <f t="shared" si="76"/>
        <v>0</v>
      </c>
      <c r="AG147" s="40" t="str">
        <f>IF(A147&gt;$D$6,"",SUM($AB$10:AE147)/($Y$10+Y147)*2/A147*12)</f>
        <v/>
      </c>
      <c r="AH147" s="40" t="str">
        <f>IF(A147&gt;$D$6,"",SUM($AF$10:AF147)/($Y$10+Y147)*2/A147*12)</f>
        <v/>
      </c>
      <c r="AI147" s="32">
        <f t="shared" si="77"/>
        <v>0</v>
      </c>
      <c r="AQ147" s="32">
        <f>SUM(AB$10:AB147)</f>
        <v>992488.97898143239</v>
      </c>
      <c r="AR147" s="32">
        <f>SUM(AC$10:AC147)</f>
        <v>-741728.78666842484</v>
      </c>
      <c r="AS147" s="32">
        <f>SUM(AD$10:AD147)</f>
        <v>13860.000000000002</v>
      </c>
      <c r="AT147" s="32">
        <f>SUM(AE$10:AE147)</f>
        <v>96083.758926050039</v>
      </c>
      <c r="AU147" s="32">
        <f>SUM(AF$10:AF147)</f>
        <v>-42000</v>
      </c>
      <c r="AW147" s="32">
        <f t="shared" si="67"/>
        <v>0</v>
      </c>
      <c r="AX147" s="32">
        <f t="shared" si="67"/>
        <v>0</v>
      </c>
      <c r="AY147" s="32">
        <f t="shared" si="62"/>
        <v>0</v>
      </c>
      <c r="AZ147" s="32">
        <f t="shared" si="62"/>
        <v>0</v>
      </c>
      <c r="BA147" s="32">
        <f t="shared" si="62"/>
        <v>42000</v>
      </c>
      <c r="BB147" s="32">
        <f t="shared" si="55"/>
        <v>0</v>
      </c>
      <c r="BC147" s="32"/>
    </row>
    <row r="148" spans="1:55" x14ac:dyDescent="0.25">
      <c r="A148" s="29">
        <v>138</v>
      </c>
      <c r="B148" s="32">
        <f t="shared" si="63"/>
        <v>0</v>
      </c>
      <c r="C148" s="32">
        <f t="shared" si="52"/>
        <v>0</v>
      </c>
      <c r="D148" s="32">
        <f t="shared" si="53"/>
        <v>0</v>
      </c>
      <c r="E148" s="32"/>
      <c r="F148" s="32">
        <f t="shared" si="64"/>
        <v>0</v>
      </c>
      <c r="G148" s="32"/>
      <c r="H148" s="32"/>
      <c r="I148" s="32"/>
      <c r="J148" s="32"/>
      <c r="K148" s="32"/>
      <c r="L148" s="32">
        <f t="shared" si="56"/>
        <v>0</v>
      </c>
      <c r="M148" s="32">
        <f t="shared" si="57"/>
        <v>0</v>
      </c>
      <c r="N148" s="80">
        <v>48396</v>
      </c>
      <c r="O148" s="39">
        <f t="shared" si="58"/>
        <v>0</v>
      </c>
      <c r="P148" s="39">
        <f t="shared" si="54"/>
        <v>0.03</v>
      </c>
      <c r="Q148" s="39">
        <f t="shared" si="65"/>
        <v>0</v>
      </c>
      <c r="R148" s="39">
        <f t="shared" si="68"/>
        <v>0</v>
      </c>
      <c r="S148" s="39">
        <f t="shared" si="74"/>
        <v>0</v>
      </c>
      <c r="T148" s="39">
        <f t="shared" si="72"/>
        <v>0</v>
      </c>
      <c r="U148" s="39">
        <f t="shared" si="75"/>
        <v>0.03</v>
      </c>
      <c r="V148" s="12"/>
      <c r="W148" s="32">
        <f t="shared" si="69"/>
        <v>0</v>
      </c>
      <c r="X148" s="32">
        <f t="shared" si="59"/>
        <v>42000</v>
      </c>
      <c r="Y148" s="32">
        <f t="shared" si="60"/>
        <v>42000</v>
      </c>
      <c r="Z148" s="32">
        <f t="shared" si="61"/>
        <v>42000</v>
      </c>
      <c r="AB148" s="32">
        <f t="shared" si="73"/>
        <v>0</v>
      </c>
      <c r="AC148" s="32">
        <f t="shared" si="66"/>
        <v>0</v>
      </c>
      <c r="AD148" s="32">
        <f t="shared" si="70"/>
        <v>0</v>
      </c>
      <c r="AE148" s="59">
        <f t="shared" si="71"/>
        <v>0</v>
      </c>
      <c r="AF148" s="32">
        <f t="shared" si="76"/>
        <v>0</v>
      </c>
      <c r="AG148" s="40" t="str">
        <f>IF(A148&gt;$D$6,"",SUM($AB$10:AE148)/($Y$10+Y148)*2/A148*12)</f>
        <v/>
      </c>
      <c r="AH148" s="40" t="str">
        <f>IF(A148&gt;$D$6,"",SUM($AF$10:AF148)/($Y$10+Y148)*2/A148*12)</f>
        <v/>
      </c>
      <c r="AI148" s="32">
        <f t="shared" si="77"/>
        <v>0</v>
      </c>
      <c r="AQ148" s="32">
        <f>SUM(AB$10:AB148)</f>
        <v>992488.97898143239</v>
      </c>
      <c r="AR148" s="32">
        <f>SUM(AC$10:AC148)</f>
        <v>-741728.78666842484</v>
      </c>
      <c r="AS148" s="32">
        <f>SUM(AD$10:AD148)</f>
        <v>13860.000000000002</v>
      </c>
      <c r="AT148" s="32">
        <f>SUM(AE$10:AE148)</f>
        <v>96083.758926050039</v>
      </c>
      <c r="AU148" s="32">
        <f>SUM(AF$10:AF148)</f>
        <v>-42000</v>
      </c>
      <c r="AW148" s="32">
        <f t="shared" si="67"/>
        <v>0</v>
      </c>
      <c r="AX148" s="32">
        <f t="shared" si="67"/>
        <v>0</v>
      </c>
      <c r="AY148" s="32">
        <f t="shared" si="62"/>
        <v>0</v>
      </c>
      <c r="AZ148" s="32">
        <f t="shared" si="62"/>
        <v>0</v>
      </c>
      <c r="BA148" s="32">
        <f t="shared" si="62"/>
        <v>42000</v>
      </c>
      <c r="BB148" s="32">
        <f t="shared" si="55"/>
        <v>0</v>
      </c>
      <c r="BC148" s="32"/>
    </row>
    <row r="149" spans="1:55" x14ac:dyDescent="0.25">
      <c r="A149" s="29">
        <v>139</v>
      </c>
      <c r="B149" s="32">
        <f t="shared" si="63"/>
        <v>0</v>
      </c>
      <c r="C149" s="32">
        <f t="shared" si="52"/>
        <v>0</v>
      </c>
      <c r="D149" s="32">
        <f t="shared" si="53"/>
        <v>0</v>
      </c>
      <c r="E149" s="32"/>
      <c r="F149" s="32">
        <f t="shared" si="64"/>
        <v>0</v>
      </c>
      <c r="G149" s="32"/>
      <c r="H149" s="32"/>
      <c r="I149" s="32"/>
      <c r="J149" s="32"/>
      <c r="K149" s="32"/>
      <c r="L149" s="32">
        <f t="shared" si="56"/>
        <v>0</v>
      </c>
      <c r="M149" s="32">
        <f t="shared" si="57"/>
        <v>0</v>
      </c>
      <c r="N149" s="80">
        <v>48427</v>
      </c>
      <c r="O149" s="39">
        <f t="shared" si="58"/>
        <v>0</v>
      </c>
      <c r="P149" s="39">
        <f t="shared" si="54"/>
        <v>0.03</v>
      </c>
      <c r="Q149" s="39">
        <f t="shared" si="65"/>
        <v>0</v>
      </c>
      <c r="R149" s="39">
        <f t="shared" si="68"/>
        <v>0</v>
      </c>
      <c r="S149" s="39">
        <f t="shared" si="74"/>
        <v>0</v>
      </c>
      <c r="T149" s="39">
        <f t="shared" si="72"/>
        <v>0</v>
      </c>
      <c r="U149" s="39">
        <f t="shared" si="75"/>
        <v>0.03</v>
      </c>
      <c r="V149" s="12"/>
      <c r="W149" s="32">
        <f t="shared" si="69"/>
        <v>0</v>
      </c>
      <c r="X149" s="32">
        <f t="shared" si="59"/>
        <v>42000</v>
      </c>
      <c r="Y149" s="32">
        <f t="shared" si="60"/>
        <v>42000</v>
      </c>
      <c r="Z149" s="32">
        <f t="shared" si="61"/>
        <v>42000</v>
      </c>
      <c r="AB149" s="32">
        <f t="shared" si="73"/>
        <v>0</v>
      </c>
      <c r="AC149" s="32">
        <f t="shared" si="66"/>
        <v>0</v>
      </c>
      <c r="AD149" s="32">
        <f t="shared" si="70"/>
        <v>0</v>
      </c>
      <c r="AE149" s="59">
        <f t="shared" si="71"/>
        <v>0</v>
      </c>
      <c r="AF149" s="32">
        <f t="shared" si="76"/>
        <v>0</v>
      </c>
      <c r="AG149" s="40" t="str">
        <f>IF(A149&gt;$D$6,"",SUM($AB$10:AE149)/($Y$10+Y149)*2/A149*12)</f>
        <v/>
      </c>
      <c r="AH149" s="40" t="str">
        <f>IF(A149&gt;$D$6,"",SUM($AF$10:AF149)/($Y$10+Y149)*2/A149*12)</f>
        <v/>
      </c>
      <c r="AI149" s="32">
        <f t="shared" si="77"/>
        <v>0</v>
      </c>
      <c r="AQ149" s="32">
        <f>SUM(AB$10:AB149)</f>
        <v>992488.97898143239</v>
      </c>
      <c r="AR149" s="32">
        <f>SUM(AC$10:AC149)</f>
        <v>-741728.78666842484</v>
      </c>
      <c r="AS149" s="32">
        <f>SUM(AD$10:AD149)</f>
        <v>13860.000000000002</v>
      </c>
      <c r="AT149" s="32">
        <f>SUM(AE$10:AE149)</f>
        <v>96083.758926050039</v>
      </c>
      <c r="AU149" s="32">
        <f>SUM(AF$10:AF149)</f>
        <v>-42000</v>
      </c>
      <c r="AW149" s="32">
        <f t="shared" si="67"/>
        <v>0</v>
      </c>
      <c r="AX149" s="32">
        <f t="shared" si="67"/>
        <v>0</v>
      </c>
      <c r="AY149" s="32">
        <f t="shared" si="62"/>
        <v>0</v>
      </c>
      <c r="AZ149" s="32">
        <f t="shared" si="62"/>
        <v>0</v>
      </c>
      <c r="BA149" s="32">
        <f t="shared" si="62"/>
        <v>42000</v>
      </c>
      <c r="BB149" s="32">
        <f t="shared" si="55"/>
        <v>0</v>
      </c>
      <c r="BC149" s="32"/>
    </row>
    <row r="150" spans="1:55" x14ac:dyDescent="0.25">
      <c r="A150" s="29">
        <v>140</v>
      </c>
      <c r="B150" s="32">
        <f t="shared" si="63"/>
        <v>0</v>
      </c>
      <c r="C150" s="32">
        <f t="shared" si="52"/>
        <v>0</v>
      </c>
      <c r="D150" s="32">
        <f t="shared" si="53"/>
        <v>0</v>
      </c>
      <c r="E150" s="32"/>
      <c r="F150" s="32">
        <f t="shared" si="64"/>
        <v>0</v>
      </c>
      <c r="G150" s="32"/>
      <c r="H150" s="32"/>
      <c r="I150" s="32"/>
      <c r="J150" s="32"/>
      <c r="K150" s="32"/>
      <c r="L150" s="32">
        <f t="shared" si="56"/>
        <v>0</v>
      </c>
      <c r="M150" s="32">
        <f t="shared" si="57"/>
        <v>0</v>
      </c>
      <c r="N150" s="80">
        <v>48458</v>
      </c>
      <c r="O150" s="39">
        <f t="shared" si="58"/>
        <v>0</v>
      </c>
      <c r="P150" s="39">
        <f t="shared" si="54"/>
        <v>0.03</v>
      </c>
      <c r="Q150" s="39">
        <f t="shared" si="65"/>
        <v>0</v>
      </c>
      <c r="R150" s="39">
        <f t="shared" si="68"/>
        <v>0</v>
      </c>
      <c r="S150" s="39">
        <f t="shared" si="74"/>
        <v>0</v>
      </c>
      <c r="T150" s="39">
        <f t="shared" si="72"/>
        <v>0</v>
      </c>
      <c r="U150" s="39">
        <f t="shared" si="75"/>
        <v>0.03</v>
      </c>
      <c r="V150" s="12"/>
      <c r="W150" s="32">
        <f t="shared" si="69"/>
        <v>0</v>
      </c>
      <c r="X150" s="32">
        <f t="shared" si="59"/>
        <v>42000</v>
      </c>
      <c r="Y150" s="32">
        <f t="shared" si="60"/>
        <v>42000</v>
      </c>
      <c r="Z150" s="32">
        <f t="shared" si="61"/>
        <v>42000</v>
      </c>
      <c r="AB150" s="32">
        <f t="shared" si="73"/>
        <v>0</v>
      </c>
      <c r="AC150" s="32">
        <f t="shared" si="66"/>
        <v>0</v>
      </c>
      <c r="AD150" s="32">
        <f t="shared" si="70"/>
        <v>0</v>
      </c>
      <c r="AE150" s="59">
        <f t="shared" si="71"/>
        <v>0</v>
      </c>
      <c r="AF150" s="32">
        <f t="shared" si="76"/>
        <v>0</v>
      </c>
      <c r="AG150" s="40" t="str">
        <f>IF(A150&gt;$D$6,"",SUM($AB$10:AE150)/($Y$10+Y150)*2/A150*12)</f>
        <v/>
      </c>
      <c r="AH150" s="40" t="str">
        <f>IF(A150&gt;$D$6,"",SUM($AF$10:AF150)/($Y$10+Y150)*2/A150*12)</f>
        <v/>
      </c>
      <c r="AI150" s="32">
        <f t="shared" si="77"/>
        <v>0</v>
      </c>
      <c r="AQ150" s="32">
        <f>SUM(AB$10:AB150)</f>
        <v>992488.97898143239</v>
      </c>
      <c r="AR150" s="32">
        <f>SUM(AC$10:AC150)</f>
        <v>-741728.78666842484</v>
      </c>
      <c r="AS150" s="32">
        <f>SUM(AD$10:AD150)</f>
        <v>13860.000000000002</v>
      </c>
      <c r="AT150" s="32">
        <f>SUM(AE$10:AE150)</f>
        <v>96083.758926050039</v>
      </c>
      <c r="AU150" s="32">
        <f>SUM(AF$10:AF150)</f>
        <v>-42000</v>
      </c>
      <c r="AW150" s="32">
        <f t="shared" si="67"/>
        <v>0</v>
      </c>
      <c r="AX150" s="32">
        <f t="shared" si="67"/>
        <v>0</v>
      </c>
      <c r="AY150" s="32">
        <f t="shared" si="62"/>
        <v>0</v>
      </c>
      <c r="AZ150" s="32">
        <f t="shared" si="62"/>
        <v>0</v>
      </c>
      <c r="BA150" s="32">
        <f t="shared" si="62"/>
        <v>42000</v>
      </c>
      <c r="BB150" s="32">
        <f t="shared" si="55"/>
        <v>0</v>
      </c>
      <c r="BC150" s="32"/>
    </row>
    <row r="151" spans="1:55" x14ac:dyDescent="0.25">
      <c r="A151" s="29">
        <v>141</v>
      </c>
      <c r="B151" s="32">
        <f t="shared" si="63"/>
        <v>0</v>
      </c>
      <c r="C151" s="32">
        <f t="shared" ref="C151:C214" si="78">MIN(B150,IF($D$4="Ануїтет",-PMT($G$2/12,$D$6-12,$B$22,0,0)-D151,$D$3/$D$6))</f>
        <v>0</v>
      </c>
      <c r="D151" s="32">
        <f t="shared" ref="D151:D214" si="79">B150*$G$2/12</f>
        <v>0</v>
      </c>
      <c r="E151" s="32"/>
      <c r="F151" s="32">
        <f t="shared" si="64"/>
        <v>0</v>
      </c>
      <c r="G151" s="32"/>
      <c r="H151" s="32"/>
      <c r="I151" s="32"/>
      <c r="J151" s="32"/>
      <c r="K151" s="32"/>
      <c r="L151" s="32">
        <f t="shared" si="56"/>
        <v>0</v>
      </c>
      <c r="M151" s="32">
        <f t="shared" si="57"/>
        <v>0</v>
      </c>
      <c r="N151" s="80">
        <v>48488</v>
      </c>
      <c r="O151" s="39">
        <f t="shared" si="58"/>
        <v>0</v>
      </c>
      <c r="P151" s="39">
        <f t="shared" si="54"/>
        <v>0.03</v>
      </c>
      <c r="Q151" s="39">
        <f t="shared" si="65"/>
        <v>0</v>
      </c>
      <c r="R151" s="39">
        <f t="shared" si="68"/>
        <v>0</v>
      </c>
      <c r="S151" s="39">
        <f t="shared" si="74"/>
        <v>0</v>
      </c>
      <c r="T151" s="39">
        <f t="shared" si="72"/>
        <v>0</v>
      </c>
      <c r="U151" s="39">
        <f t="shared" si="75"/>
        <v>0.03</v>
      </c>
      <c r="V151" s="12"/>
      <c r="W151" s="32">
        <f t="shared" si="69"/>
        <v>0</v>
      </c>
      <c r="X151" s="32">
        <f t="shared" si="59"/>
        <v>42000</v>
      </c>
      <c r="Y151" s="32">
        <f t="shared" si="60"/>
        <v>42000</v>
      </c>
      <c r="Z151" s="32">
        <f t="shared" si="61"/>
        <v>42000</v>
      </c>
      <c r="AB151" s="32">
        <f t="shared" si="73"/>
        <v>0</v>
      </c>
      <c r="AC151" s="32">
        <f t="shared" si="66"/>
        <v>0</v>
      </c>
      <c r="AD151" s="32">
        <f t="shared" si="70"/>
        <v>0</v>
      </c>
      <c r="AE151" s="59">
        <f t="shared" si="71"/>
        <v>0</v>
      </c>
      <c r="AF151" s="32">
        <f t="shared" si="76"/>
        <v>0</v>
      </c>
      <c r="AG151" s="40" t="str">
        <f>IF(A151&gt;$D$6,"",SUM($AB$10:AE151)/($Y$10+Y151)*2/A151*12)</f>
        <v/>
      </c>
      <c r="AH151" s="40" t="str">
        <f>IF(A151&gt;$D$6,"",SUM($AF$10:AF151)/($Y$10+Y151)*2/A151*12)</f>
        <v/>
      </c>
      <c r="AI151" s="32">
        <f t="shared" si="77"/>
        <v>0</v>
      </c>
      <c r="AQ151" s="32">
        <f>SUM(AB$10:AB151)</f>
        <v>992488.97898143239</v>
      </c>
      <c r="AR151" s="32">
        <f>SUM(AC$10:AC151)</f>
        <v>-741728.78666842484</v>
      </c>
      <c r="AS151" s="32">
        <f>SUM(AD$10:AD151)</f>
        <v>13860.000000000002</v>
      </c>
      <c r="AT151" s="32">
        <f>SUM(AE$10:AE151)</f>
        <v>96083.758926050039</v>
      </c>
      <c r="AU151" s="32">
        <f>SUM(AF$10:AF151)</f>
        <v>-42000</v>
      </c>
      <c r="AW151" s="32">
        <f t="shared" si="67"/>
        <v>0</v>
      </c>
      <c r="AX151" s="32">
        <f t="shared" si="67"/>
        <v>0</v>
      </c>
      <c r="AY151" s="32">
        <f t="shared" si="62"/>
        <v>0</v>
      </c>
      <c r="AZ151" s="32">
        <f t="shared" si="62"/>
        <v>0</v>
      </c>
      <c r="BA151" s="32">
        <f t="shared" si="62"/>
        <v>42000</v>
      </c>
      <c r="BB151" s="32">
        <f t="shared" si="55"/>
        <v>0</v>
      </c>
      <c r="BC151" s="32"/>
    </row>
    <row r="152" spans="1:55" x14ac:dyDescent="0.25">
      <c r="A152" s="29">
        <v>142</v>
      </c>
      <c r="B152" s="32">
        <f t="shared" si="63"/>
        <v>0</v>
      </c>
      <c r="C152" s="32">
        <f t="shared" si="78"/>
        <v>0</v>
      </c>
      <c r="D152" s="32">
        <f t="shared" si="79"/>
        <v>0</v>
      </c>
      <c r="E152" s="32"/>
      <c r="F152" s="32">
        <f t="shared" si="64"/>
        <v>0</v>
      </c>
      <c r="G152" s="32"/>
      <c r="H152" s="32"/>
      <c r="I152" s="32"/>
      <c r="J152" s="32"/>
      <c r="K152" s="32"/>
      <c r="L152" s="32">
        <f t="shared" si="56"/>
        <v>0</v>
      </c>
      <c r="M152" s="32">
        <f t="shared" si="57"/>
        <v>0</v>
      </c>
      <c r="N152" s="80">
        <v>48519</v>
      </c>
      <c r="O152" s="39">
        <f t="shared" si="58"/>
        <v>0</v>
      </c>
      <c r="P152" s="39">
        <f t="shared" si="54"/>
        <v>0.03</v>
      </c>
      <c r="Q152" s="39">
        <f t="shared" si="65"/>
        <v>0</v>
      </c>
      <c r="R152" s="39">
        <f t="shared" si="68"/>
        <v>0</v>
      </c>
      <c r="S152" s="39">
        <f t="shared" si="74"/>
        <v>0</v>
      </c>
      <c r="T152" s="39">
        <f t="shared" si="72"/>
        <v>0</v>
      </c>
      <c r="U152" s="39">
        <f t="shared" si="75"/>
        <v>0.03</v>
      </c>
      <c r="V152" s="12"/>
      <c r="W152" s="32">
        <f t="shared" si="69"/>
        <v>0</v>
      </c>
      <c r="X152" s="32">
        <f t="shared" si="59"/>
        <v>42000</v>
      </c>
      <c r="Y152" s="32">
        <f t="shared" si="60"/>
        <v>42000</v>
      </c>
      <c r="Z152" s="32">
        <f t="shared" si="61"/>
        <v>42000</v>
      </c>
      <c r="AB152" s="32">
        <f t="shared" si="73"/>
        <v>0</v>
      </c>
      <c r="AC152" s="32">
        <f t="shared" si="66"/>
        <v>0</v>
      </c>
      <c r="AD152" s="32">
        <f t="shared" si="70"/>
        <v>0</v>
      </c>
      <c r="AE152" s="59">
        <f t="shared" si="71"/>
        <v>0</v>
      </c>
      <c r="AF152" s="32">
        <f t="shared" si="76"/>
        <v>0</v>
      </c>
      <c r="AG152" s="40" t="str">
        <f>IF(A152&gt;$D$6,"",SUM($AB$10:AE152)/($Y$10+Y152)*2/A152*12)</f>
        <v/>
      </c>
      <c r="AH152" s="40" t="str">
        <f>IF(A152&gt;$D$6,"",SUM($AF$10:AF152)/($Y$10+Y152)*2/A152*12)</f>
        <v/>
      </c>
      <c r="AI152" s="32">
        <f t="shared" si="77"/>
        <v>0</v>
      </c>
      <c r="AQ152" s="32">
        <f>SUM(AB$10:AB152)</f>
        <v>992488.97898143239</v>
      </c>
      <c r="AR152" s="32">
        <f>SUM(AC$10:AC152)</f>
        <v>-741728.78666842484</v>
      </c>
      <c r="AS152" s="32">
        <f>SUM(AD$10:AD152)</f>
        <v>13860.000000000002</v>
      </c>
      <c r="AT152" s="32">
        <f>SUM(AE$10:AE152)</f>
        <v>96083.758926050039</v>
      </c>
      <c r="AU152" s="32">
        <f>SUM(AF$10:AF152)</f>
        <v>-42000</v>
      </c>
      <c r="AW152" s="32">
        <f t="shared" si="67"/>
        <v>0</v>
      </c>
      <c r="AX152" s="32">
        <f t="shared" si="67"/>
        <v>0</v>
      </c>
      <c r="AY152" s="32">
        <f t="shared" si="62"/>
        <v>0</v>
      </c>
      <c r="AZ152" s="32">
        <f t="shared" si="62"/>
        <v>0</v>
      </c>
      <c r="BA152" s="32">
        <f t="shared" si="62"/>
        <v>42000</v>
      </c>
      <c r="BB152" s="32">
        <f t="shared" si="55"/>
        <v>0</v>
      </c>
      <c r="BC152" s="32"/>
    </row>
    <row r="153" spans="1:55" x14ac:dyDescent="0.25">
      <c r="A153" s="29">
        <v>143</v>
      </c>
      <c r="B153" s="32">
        <f t="shared" si="63"/>
        <v>0</v>
      </c>
      <c r="C153" s="32">
        <f t="shared" si="78"/>
        <v>0</v>
      </c>
      <c r="D153" s="32">
        <f t="shared" si="79"/>
        <v>0</v>
      </c>
      <c r="E153" s="32"/>
      <c r="F153" s="32">
        <f t="shared" si="64"/>
        <v>0</v>
      </c>
      <c r="G153" s="32"/>
      <c r="H153" s="32"/>
      <c r="I153" s="32"/>
      <c r="J153" s="32"/>
      <c r="K153" s="32"/>
      <c r="L153" s="32">
        <f t="shared" si="56"/>
        <v>0</v>
      </c>
      <c r="M153" s="32">
        <f t="shared" si="57"/>
        <v>0</v>
      </c>
      <c r="N153" s="80">
        <v>48549</v>
      </c>
      <c r="O153" s="39">
        <f t="shared" si="58"/>
        <v>0</v>
      </c>
      <c r="P153" s="39">
        <f t="shared" si="54"/>
        <v>0.03</v>
      </c>
      <c r="Q153" s="39">
        <f t="shared" si="65"/>
        <v>0</v>
      </c>
      <c r="R153" s="39">
        <f t="shared" si="68"/>
        <v>0</v>
      </c>
      <c r="S153" s="39">
        <f t="shared" si="74"/>
        <v>0</v>
      </c>
      <c r="T153" s="39">
        <f t="shared" si="72"/>
        <v>0</v>
      </c>
      <c r="U153" s="39">
        <f t="shared" si="75"/>
        <v>0.03</v>
      </c>
      <c r="V153" s="12"/>
      <c r="W153" s="32">
        <f t="shared" si="69"/>
        <v>0</v>
      </c>
      <c r="X153" s="32">
        <f t="shared" si="59"/>
        <v>42000</v>
      </c>
      <c r="Y153" s="32">
        <f t="shared" si="60"/>
        <v>42000</v>
      </c>
      <c r="Z153" s="32">
        <f t="shared" si="61"/>
        <v>42000</v>
      </c>
      <c r="AB153" s="32">
        <f t="shared" si="73"/>
        <v>0</v>
      </c>
      <c r="AC153" s="32">
        <f t="shared" si="66"/>
        <v>0</v>
      </c>
      <c r="AD153" s="32">
        <f t="shared" si="70"/>
        <v>0</v>
      </c>
      <c r="AE153" s="59">
        <f t="shared" si="71"/>
        <v>0</v>
      </c>
      <c r="AF153" s="32">
        <f t="shared" si="76"/>
        <v>0</v>
      </c>
      <c r="AG153" s="40" t="str">
        <f>IF(A153&gt;$D$6,"",SUM($AB$10:AE153)/($Y$10+Y153)*2/A153*12)</f>
        <v/>
      </c>
      <c r="AH153" s="40" t="str">
        <f>IF(A153&gt;$D$6,"",SUM($AF$10:AF153)/($Y$10+Y153)*2/A153*12)</f>
        <v/>
      </c>
      <c r="AI153" s="32">
        <f t="shared" si="77"/>
        <v>0</v>
      </c>
      <c r="AQ153" s="32">
        <f>SUM(AB$10:AB153)</f>
        <v>992488.97898143239</v>
      </c>
      <c r="AR153" s="32">
        <f>SUM(AC$10:AC153)</f>
        <v>-741728.78666842484</v>
      </c>
      <c r="AS153" s="32">
        <f>SUM(AD$10:AD153)</f>
        <v>13860.000000000002</v>
      </c>
      <c r="AT153" s="32">
        <f>SUM(AE$10:AE153)</f>
        <v>96083.758926050039</v>
      </c>
      <c r="AU153" s="32">
        <f>SUM(AF$10:AF153)</f>
        <v>-42000</v>
      </c>
      <c r="AW153" s="32">
        <f t="shared" si="67"/>
        <v>0</v>
      </c>
      <c r="AX153" s="32">
        <f t="shared" si="67"/>
        <v>0</v>
      </c>
      <c r="AY153" s="32">
        <f t="shared" si="62"/>
        <v>0</v>
      </c>
      <c r="AZ153" s="32">
        <f t="shared" si="62"/>
        <v>0</v>
      </c>
      <c r="BA153" s="32">
        <f t="shared" si="62"/>
        <v>42000</v>
      </c>
      <c r="BB153" s="32">
        <f t="shared" si="55"/>
        <v>0</v>
      </c>
      <c r="BC153" s="32"/>
    </row>
    <row r="154" spans="1:55" x14ac:dyDescent="0.25">
      <c r="A154" s="29">
        <v>144</v>
      </c>
      <c r="B154" s="32">
        <f t="shared" si="63"/>
        <v>0</v>
      </c>
      <c r="C154" s="32">
        <f t="shared" si="78"/>
        <v>0</v>
      </c>
      <c r="D154" s="32">
        <f t="shared" si="79"/>
        <v>0</v>
      </c>
      <c r="E154" s="32"/>
      <c r="F154" s="32">
        <f t="shared" si="64"/>
        <v>0</v>
      </c>
      <c r="G154" s="67">
        <f>IF(B154&gt;0,B154*$J$1,0)</f>
        <v>0</v>
      </c>
      <c r="H154" s="32"/>
      <c r="I154" s="32"/>
      <c r="J154" s="32"/>
      <c r="K154" s="32"/>
      <c r="L154" s="32">
        <f t="shared" si="56"/>
        <v>0</v>
      </c>
      <c r="M154" s="32">
        <f t="shared" si="57"/>
        <v>0</v>
      </c>
      <c r="N154" s="80">
        <v>48580</v>
      </c>
      <c r="O154" s="39">
        <f t="shared" si="58"/>
        <v>0</v>
      </c>
      <c r="P154" s="39">
        <f t="shared" si="54"/>
        <v>0.03</v>
      </c>
      <c r="Q154" s="39">
        <f t="shared" si="65"/>
        <v>0</v>
      </c>
      <c r="R154" s="39">
        <f t="shared" si="68"/>
        <v>0</v>
      </c>
      <c r="S154" s="39">
        <f t="shared" si="74"/>
        <v>0</v>
      </c>
      <c r="T154" s="39">
        <f t="shared" si="72"/>
        <v>0</v>
      </c>
      <c r="U154" s="39">
        <f t="shared" si="75"/>
        <v>0.03</v>
      </c>
      <c r="V154" s="12"/>
      <c r="W154" s="32">
        <f t="shared" si="69"/>
        <v>0</v>
      </c>
      <c r="X154" s="32">
        <f t="shared" si="59"/>
        <v>42000</v>
      </c>
      <c r="Y154" s="32">
        <f t="shared" si="60"/>
        <v>42000</v>
      </c>
      <c r="Z154" s="32">
        <f t="shared" si="61"/>
        <v>42000</v>
      </c>
      <c r="AB154" s="32">
        <f t="shared" si="73"/>
        <v>0</v>
      </c>
      <c r="AC154" s="32">
        <f t="shared" si="66"/>
        <v>0</v>
      </c>
      <c r="AD154" s="32">
        <f t="shared" si="70"/>
        <v>0</v>
      </c>
      <c r="AE154" s="59">
        <f t="shared" si="71"/>
        <v>0</v>
      </c>
      <c r="AF154" s="32">
        <f t="shared" si="76"/>
        <v>0</v>
      </c>
      <c r="AG154" s="40" t="str">
        <f>IF(A154&gt;$D$6,"",SUM($AB$10:AE154)/($Y$10+Y154)*2/A154*12)</f>
        <v/>
      </c>
      <c r="AH154" s="40" t="str">
        <f>IF(A154&gt;$D$6,"",SUM($AF$10:AF154)/($Y$10+Y154)*2/A154*12)</f>
        <v/>
      </c>
      <c r="AI154" s="32">
        <f t="shared" si="77"/>
        <v>0</v>
      </c>
      <c r="AQ154" s="32">
        <f>SUM(AB$10:AB154)</f>
        <v>992488.97898143239</v>
      </c>
      <c r="AR154" s="32">
        <f>SUM(AC$10:AC154)</f>
        <v>-741728.78666842484</v>
      </c>
      <c r="AS154" s="32">
        <f>SUM(AD$10:AD154)</f>
        <v>13860.000000000002</v>
      </c>
      <c r="AT154" s="32">
        <f>SUM(AE$10:AE154)</f>
        <v>96083.758926050039</v>
      </c>
      <c r="AU154" s="32">
        <f>SUM(AF$10:AF154)</f>
        <v>-42000</v>
      </c>
      <c r="AW154" s="32">
        <f t="shared" si="67"/>
        <v>0</v>
      </c>
      <c r="AX154" s="32">
        <f t="shared" si="67"/>
        <v>0</v>
      </c>
      <c r="AY154" s="32">
        <f t="shared" si="62"/>
        <v>0</v>
      </c>
      <c r="AZ154" s="32">
        <f t="shared" si="62"/>
        <v>0</v>
      </c>
      <c r="BA154" s="32">
        <f t="shared" si="62"/>
        <v>42000</v>
      </c>
      <c r="BB154" s="32">
        <f t="shared" si="55"/>
        <v>0</v>
      </c>
      <c r="BC154" s="32"/>
    </row>
    <row r="155" spans="1:55" x14ac:dyDescent="0.25">
      <c r="A155" s="29">
        <v>145</v>
      </c>
      <c r="B155" s="32">
        <f t="shared" si="63"/>
        <v>0</v>
      </c>
      <c r="C155" s="32">
        <f t="shared" si="78"/>
        <v>0</v>
      </c>
      <c r="D155" s="32">
        <f t="shared" si="79"/>
        <v>0</v>
      </c>
      <c r="E155" s="32"/>
      <c r="F155" s="32">
        <f t="shared" si="64"/>
        <v>0</v>
      </c>
      <c r="G155" s="32"/>
      <c r="H155" s="32"/>
      <c r="I155" s="32"/>
      <c r="J155" s="32"/>
      <c r="K155" s="32"/>
      <c r="L155" s="32">
        <f t="shared" si="56"/>
        <v>0</v>
      </c>
      <c r="M155" s="32">
        <f t="shared" si="57"/>
        <v>0</v>
      </c>
      <c r="N155" s="80">
        <v>48611</v>
      </c>
      <c r="O155" s="39">
        <f t="shared" si="58"/>
        <v>0</v>
      </c>
      <c r="P155" s="39">
        <f t="shared" si="54"/>
        <v>0.03</v>
      </c>
      <c r="Q155" s="39">
        <f t="shared" si="65"/>
        <v>0</v>
      </c>
      <c r="R155" s="39">
        <f t="shared" si="68"/>
        <v>0</v>
      </c>
      <c r="S155" s="39">
        <f t="shared" si="74"/>
        <v>0</v>
      </c>
      <c r="T155" s="39">
        <f t="shared" si="72"/>
        <v>0</v>
      </c>
      <c r="U155" s="39">
        <f t="shared" si="75"/>
        <v>0.03</v>
      </c>
      <c r="V155" s="12"/>
      <c r="W155" s="32">
        <f t="shared" si="69"/>
        <v>0</v>
      </c>
      <c r="X155" s="32">
        <f t="shared" si="59"/>
        <v>42000</v>
      </c>
      <c r="Y155" s="32">
        <f t="shared" si="60"/>
        <v>42000</v>
      </c>
      <c r="Z155" s="32">
        <f t="shared" si="61"/>
        <v>42000</v>
      </c>
      <c r="AB155" s="32">
        <f t="shared" si="73"/>
        <v>0</v>
      </c>
      <c r="AC155" s="32">
        <f t="shared" si="66"/>
        <v>0</v>
      </c>
      <c r="AD155" s="32">
        <f t="shared" si="70"/>
        <v>0</v>
      </c>
      <c r="AE155" s="59">
        <f t="shared" si="71"/>
        <v>0</v>
      </c>
      <c r="AF155" s="32">
        <f t="shared" si="76"/>
        <v>0</v>
      </c>
      <c r="AG155" s="40" t="str">
        <f>IF(A155&gt;$D$6,"",SUM($AB$10:AE155)/($Y$10+Y155)*2/A155*12)</f>
        <v/>
      </c>
      <c r="AH155" s="40" t="str">
        <f>IF(A155&gt;$D$6,"",SUM($AF$10:AF155)/($Y$10+Y155)*2/A155*12)</f>
        <v/>
      </c>
      <c r="AI155" s="32">
        <f t="shared" si="77"/>
        <v>0</v>
      </c>
      <c r="AQ155" s="32">
        <f>SUM(AB$10:AB155)</f>
        <v>992488.97898143239</v>
      </c>
      <c r="AR155" s="32">
        <f>SUM(AC$10:AC155)</f>
        <v>-741728.78666842484</v>
      </c>
      <c r="AS155" s="32">
        <f>SUM(AD$10:AD155)</f>
        <v>13860.000000000002</v>
      </c>
      <c r="AT155" s="32">
        <f>SUM(AE$10:AE155)</f>
        <v>96083.758926050039</v>
      </c>
      <c r="AU155" s="32">
        <f>SUM(AF$10:AF155)</f>
        <v>-42000</v>
      </c>
      <c r="AW155" s="32">
        <f t="shared" si="67"/>
        <v>0</v>
      </c>
      <c r="AX155" s="32">
        <f t="shared" si="67"/>
        <v>0</v>
      </c>
      <c r="AY155" s="32">
        <f t="shared" si="62"/>
        <v>0</v>
      </c>
      <c r="AZ155" s="32">
        <f t="shared" si="62"/>
        <v>0</v>
      </c>
      <c r="BA155" s="32">
        <f t="shared" si="62"/>
        <v>42000</v>
      </c>
      <c r="BB155" s="32">
        <f t="shared" si="55"/>
        <v>0</v>
      </c>
      <c r="BC155" s="32"/>
    </row>
    <row r="156" spans="1:55" x14ac:dyDescent="0.25">
      <c r="A156" s="29">
        <v>146</v>
      </c>
      <c r="B156" s="32">
        <f t="shared" si="63"/>
        <v>0</v>
      </c>
      <c r="C156" s="32">
        <f t="shared" si="78"/>
        <v>0</v>
      </c>
      <c r="D156" s="32">
        <f t="shared" si="79"/>
        <v>0</v>
      </c>
      <c r="E156" s="32"/>
      <c r="F156" s="32">
        <f t="shared" si="64"/>
        <v>0</v>
      </c>
      <c r="G156" s="32"/>
      <c r="H156" s="32"/>
      <c r="I156" s="32"/>
      <c r="J156" s="32"/>
      <c r="K156" s="32"/>
      <c r="L156" s="32">
        <f t="shared" si="56"/>
        <v>0</v>
      </c>
      <c r="M156" s="32">
        <f t="shared" si="57"/>
        <v>0</v>
      </c>
      <c r="N156" s="80">
        <v>48639</v>
      </c>
      <c r="O156" s="39">
        <f t="shared" si="58"/>
        <v>0</v>
      </c>
      <c r="P156" s="39">
        <f t="shared" si="54"/>
        <v>0.03</v>
      </c>
      <c r="Q156" s="39">
        <f t="shared" si="65"/>
        <v>0</v>
      </c>
      <c r="R156" s="39">
        <f t="shared" si="68"/>
        <v>0</v>
      </c>
      <c r="S156" s="39">
        <f t="shared" si="74"/>
        <v>0</v>
      </c>
      <c r="T156" s="39">
        <f t="shared" si="72"/>
        <v>0</v>
      </c>
      <c r="U156" s="39">
        <f t="shared" si="75"/>
        <v>0.03</v>
      </c>
      <c r="V156" s="12"/>
      <c r="W156" s="32">
        <f t="shared" si="69"/>
        <v>0</v>
      </c>
      <c r="X156" s="32">
        <f t="shared" si="59"/>
        <v>42000</v>
      </c>
      <c r="Y156" s="32">
        <f t="shared" si="60"/>
        <v>42000</v>
      </c>
      <c r="Z156" s="32">
        <f t="shared" si="61"/>
        <v>42000</v>
      </c>
      <c r="AB156" s="32">
        <f t="shared" si="73"/>
        <v>0</v>
      </c>
      <c r="AC156" s="32">
        <f t="shared" si="66"/>
        <v>0</v>
      </c>
      <c r="AD156" s="32">
        <f t="shared" si="70"/>
        <v>0</v>
      </c>
      <c r="AE156" s="59">
        <f t="shared" si="71"/>
        <v>0</v>
      </c>
      <c r="AF156" s="32">
        <f t="shared" si="76"/>
        <v>0</v>
      </c>
      <c r="AG156" s="40" t="str">
        <f>IF(A156&gt;$D$6,"",SUM($AB$10:AE156)/($Y$10+Y156)*2/A156*12)</f>
        <v/>
      </c>
      <c r="AH156" s="40" t="str">
        <f>IF(A156&gt;$D$6,"",SUM($AF$10:AF156)/($Y$10+Y156)*2/A156*12)</f>
        <v/>
      </c>
      <c r="AI156" s="32">
        <f t="shared" si="77"/>
        <v>0</v>
      </c>
      <c r="AQ156" s="32">
        <f>SUM(AB$10:AB156)</f>
        <v>992488.97898143239</v>
      </c>
      <c r="AR156" s="32">
        <f>SUM(AC$10:AC156)</f>
        <v>-741728.78666842484</v>
      </c>
      <c r="AS156" s="32">
        <f>SUM(AD$10:AD156)</f>
        <v>13860.000000000002</v>
      </c>
      <c r="AT156" s="32">
        <f>SUM(AE$10:AE156)</f>
        <v>96083.758926050039</v>
      </c>
      <c r="AU156" s="32">
        <f>SUM(AF$10:AF156)</f>
        <v>-42000</v>
      </c>
      <c r="AW156" s="32">
        <f t="shared" si="67"/>
        <v>0</v>
      </c>
      <c r="AX156" s="32">
        <f t="shared" si="67"/>
        <v>0</v>
      </c>
      <c r="AY156" s="32">
        <f t="shared" si="62"/>
        <v>0</v>
      </c>
      <c r="AZ156" s="32">
        <f t="shared" si="62"/>
        <v>0</v>
      </c>
      <c r="BA156" s="32">
        <f t="shared" si="62"/>
        <v>42000</v>
      </c>
      <c r="BB156" s="32">
        <f t="shared" si="55"/>
        <v>0</v>
      </c>
      <c r="BC156" s="32"/>
    </row>
    <row r="157" spans="1:55" x14ac:dyDescent="0.25">
      <c r="A157" s="29">
        <v>147</v>
      </c>
      <c r="B157" s="32">
        <f t="shared" si="63"/>
        <v>0</v>
      </c>
      <c r="C157" s="32">
        <f t="shared" si="78"/>
        <v>0</v>
      </c>
      <c r="D157" s="32">
        <f t="shared" si="79"/>
        <v>0</v>
      </c>
      <c r="E157" s="32"/>
      <c r="F157" s="32">
        <f t="shared" si="64"/>
        <v>0</v>
      </c>
      <c r="G157" s="32"/>
      <c r="H157" s="32"/>
      <c r="I157" s="32"/>
      <c r="J157" s="32"/>
      <c r="K157" s="32"/>
      <c r="L157" s="32">
        <f t="shared" si="56"/>
        <v>0</v>
      </c>
      <c r="M157" s="32">
        <f t="shared" si="57"/>
        <v>0</v>
      </c>
      <c r="N157" s="80">
        <v>48670</v>
      </c>
      <c r="O157" s="39">
        <f t="shared" si="58"/>
        <v>0</v>
      </c>
      <c r="P157" s="39">
        <f t="shared" si="54"/>
        <v>0.03</v>
      </c>
      <c r="Q157" s="39">
        <f t="shared" si="65"/>
        <v>0</v>
      </c>
      <c r="R157" s="39">
        <f t="shared" si="68"/>
        <v>0</v>
      </c>
      <c r="S157" s="39">
        <f t="shared" si="74"/>
        <v>0</v>
      </c>
      <c r="T157" s="39">
        <f t="shared" si="72"/>
        <v>0</v>
      </c>
      <c r="U157" s="39">
        <f t="shared" si="75"/>
        <v>0.03</v>
      </c>
      <c r="V157" s="12"/>
      <c r="W157" s="32">
        <f t="shared" si="69"/>
        <v>0</v>
      </c>
      <c r="X157" s="32">
        <f t="shared" si="59"/>
        <v>42000</v>
      </c>
      <c r="Y157" s="32">
        <f t="shared" si="60"/>
        <v>42000</v>
      </c>
      <c r="Z157" s="32">
        <f t="shared" si="61"/>
        <v>42000</v>
      </c>
      <c r="AB157" s="32">
        <f t="shared" si="73"/>
        <v>0</v>
      </c>
      <c r="AC157" s="32">
        <f t="shared" si="66"/>
        <v>0</v>
      </c>
      <c r="AD157" s="32">
        <f t="shared" si="70"/>
        <v>0</v>
      </c>
      <c r="AE157" s="59">
        <f t="shared" si="71"/>
        <v>0</v>
      </c>
      <c r="AF157" s="32">
        <f t="shared" si="76"/>
        <v>0</v>
      </c>
      <c r="AG157" s="40" t="str">
        <f>IF(A157&gt;$D$6,"",SUM($AB$10:AE157)/($Y$10+Y157)*2/A157*12)</f>
        <v/>
      </c>
      <c r="AH157" s="40" t="str">
        <f>IF(A157&gt;$D$6,"",SUM($AF$10:AF157)/($Y$10+Y157)*2/A157*12)</f>
        <v/>
      </c>
      <c r="AI157" s="32">
        <f t="shared" si="77"/>
        <v>0</v>
      </c>
      <c r="AQ157" s="32">
        <f>SUM(AB$10:AB157)</f>
        <v>992488.97898143239</v>
      </c>
      <c r="AR157" s="32">
        <f>SUM(AC$10:AC157)</f>
        <v>-741728.78666842484</v>
      </c>
      <c r="AS157" s="32">
        <f>SUM(AD$10:AD157)</f>
        <v>13860.000000000002</v>
      </c>
      <c r="AT157" s="32">
        <f>SUM(AE$10:AE157)</f>
        <v>96083.758926050039</v>
      </c>
      <c r="AU157" s="32">
        <f>SUM(AF$10:AF157)</f>
        <v>-42000</v>
      </c>
      <c r="AW157" s="32">
        <f t="shared" si="67"/>
        <v>0</v>
      </c>
      <c r="AX157" s="32">
        <f t="shared" si="67"/>
        <v>0</v>
      </c>
      <c r="AY157" s="32">
        <f t="shared" si="62"/>
        <v>0</v>
      </c>
      <c r="AZ157" s="32">
        <f t="shared" si="62"/>
        <v>0</v>
      </c>
      <c r="BA157" s="32">
        <f t="shared" si="62"/>
        <v>42000</v>
      </c>
      <c r="BB157" s="32">
        <f t="shared" si="55"/>
        <v>0</v>
      </c>
      <c r="BC157" s="32"/>
    </row>
    <row r="158" spans="1:55" x14ac:dyDescent="0.25">
      <c r="A158" s="29">
        <v>148</v>
      </c>
      <c r="B158" s="32">
        <f t="shared" si="63"/>
        <v>0</v>
      </c>
      <c r="C158" s="32">
        <f t="shared" si="78"/>
        <v>0</v>
      </c>
      <c r="D158" s="32">
        <f t="shared" si="79"/>
        <v>0</v>
      </c>
      <c r="E158" s="32"/>
      <c r="F158" s="32">
        <f t="shared" si="64"/>
        <v>0</v>
      </c>
      <c r="G158" s="32"/>
      <c r="H158" s="32"/>
      <c r="I158" s="32"/>
      <c r="J158" s="32"/>
      <c r="K158" s="32"/>
      <c r="L158" s="32">
        <f t="shared" si="56"/>
        <v>0</v>
      </c>
      <c r="M158" s="32">
        <f t="shared" si="57"/>
        <v>0</v>
      </c>
      <c r="N158" s="80">
        <v>48700</v>
      </c>
      <c r="O158" s="39">
        <f t="shared" si="58"/>
        <v>0</v>
      </c>
      <c r="P158" s="39">
        <f t="shared" si="54"/>
        <v>0.03</v>
      </c>
      <c r="Q158" s="39">
        <f t="shared" si="65"/>
        <v>0</v>
      </c>
      <c r="R158" s="39">
        <f t="shared" si="68"/>
        <v>0</v>
      </c>
      <c r="S158" s="39">
        <f t="shared" si="74"/>
        <v>0</v>
      </c>
      <c r="T158" s="39">
        <f t="shared" si="72"/>
        <v>0</v>
      </c>
      <c r="U158" s="39">
        <f t="shared" si="75"/>
        <v>0.03</v>
      </c>
      <c r="V158" s="12"/>
      <c r="W158" s="32">
        <f t="shared" si="69"/>
        <v>0</v>
      </c>
      <c r="X158" s="32">
        <f t="shared" si="59"/>
        <v>42000</v>
      </c>
      <c r="Y158" s="32">
        <f t="shared" si="60"/>
        <v>42000</v>
      </c>
      <c r="Z158" s="32">
        <f t="shared" si="61"/>
        <v>42000</v>
      </c>
      <c r="AB158" s="32">
        <f t="shared" si="73"/>
        <v>0</v>
      </c>
      <c r="AC158" s="32">
        <f t="shared" si="66"/>
        <v>0</v>
      </c>
      <c r="AD158" s="32">
        <f t="shared" si="70"/>
        <v>0</v>
      </c>
      <c r="AE158" s="59">
        <f t="shared" si="71"/>
        <v>0</v>
      </c>
      <c r="AF158" s="32">
        <f t="shared" si="76"/>
        <v>0</v>
      </c>
      <c r="AG158" s="40" t="str">
        <f>IF(A158&gt;$D$6,"",SUM($AB$10:AE158)/($Y$10+Y158)*2/A158*12)</f>
        <v/>
      </c>
      <c r="AH158" s="40" t="str">
        <f>IF(A158&gt;$D$6,"",SUM($AF$10:AF158)/($Y$10+Y158)*2/A158*12)</f>
        <v/>
      </c>
      <c r="AI158" s="32">
        <f t="shared" si="77"/>
        <v>0</v>
      </c>
      <c r="AQ158" s="32">
        <f>SUM(AB$10:AB158)</f>
        <v>992488.97898143239</v>
      </c>
      <c r="AR158" s="32">
        <f>SUM(AC$10:AC158)</f>
        <v>-741728.78666842484</v>
      </c>
      <c r="AS158" s="32">
        <f>SUM(AD$10:AD158)</f>
        <v>13860.000000000002</v>
      </c>
      <c r="AT158" s="32">
        <f>SUM(AE$10:AE158)</f>
        <v>96083.758926050039</v>
      </c>
      <c r="AU158" s="32">
        <f>SUM(AF$10:AF158)</f>
        <v>-42000</v>
      </c>
      <c r="AW158" s="32">
        <f t="shared" si="67"/>
        <v>0</v>
      </c>
      <c r="AX158" s="32">
        <f t="shared" si="67"/>
        <v>0</v>
      </c>
      <c r="AY158" s="32">
        <f t="shared" si="62"/>
        <v>0</v>
      </c>
      <c r="AZ158" s="32">
        <f t="shared" si="62"/>
        <v>0</v>
      </c>
      <c r="BA158" s="32">
        <f t="shared" si="62"/>
        <v>42000</v>
      </c>
      <c r="BB158" s="32">
        <f t="shared" si="55"/>
        <v>0</v>
      </c>
      <c r="BC158" s="32"/>
    </row>
    <row r="159" spans="1:55" x14ac:dyDescent="0.25">
      <c r="A159" s="29">
        <v>149</v>
      </c>
      <c r="B159" s="32">
        <f t="shared" si="63"/>
        <v>0</v>
      </c>
      <c r="C159" s="32">
        <f t="shared" si="78"/>
        <v>0</v>
      </c>
      <c r="D159" s="32">
        <f t="shared" si="79"/>
        <v>0</v>
      </c>
      <c r="E159" s="32"/>
      <c r="F159" s="32">
        <f t="shared" si="64"/>
        <v>0</v>
      </c>
      <c r="G159" s="32"/>
      <c r="H159" s="32"/>
      <c r="I159" s="32"/>
      <c r="J159" s="32"/>
      <c r="K159" s="32"/>
      <c r="L159" s="32">
        <f t="shared" si="56"/>
        <v>0</v>
      </c>
      <c r="M159" s="32">
        <f t="shared" si="57"/>
        <v>0</v>
      </c>
      <c r="N159" s="80">
        <v>48731</v>
      </c>
      <c r="O159" s="39">
        <f t="shared" si="58"/>
        <v>0</v>
      </c>
      <c r="P159" s="39">
        <f t="shared" si="54"/>
        <v>0.03</v>
      </c>
      <c r="Q159" s="39">
        <f t="shared" si="65"/>
        <v>0</v>
      </c>
      <c r="R159" s="39">
        <f t="shared" si="68"/>
        <v>0</v>
      </c>
      <c r="S159" s="39">
        <f t="shared" si="74"/>
        <v>0</v>
      </c>
      <c r="T159" s="39">
        <f t="shared" si="72"/>
        <v>0</v>
      </c>
      <c r="U159" s="39">
        <f t="shared" si="75"/>
        <v>0.03</v>
      </c>
      <c r="V159" s="12"/>
      <c r="W159" s="32">
        <f t="shared" si="69"/>
        <v>0</v>
      </c>
      <c r="X159" s="32">
        <f t="shared" si="59"/>
        <v>42000</v>
      </c>
      <c r="Y159" s="32">
        <f t="shared" si="60"/>
        <v>42000</v>
      </c>
      <c r="Z159" s="32">
        <f t="shared" si="61"/>
        <v>42000</v>
      </c>
      <c r="AB159" s="32">
        <f t="shared" si="73"/>
        <v>0</v>
      </c>
      <c r="AC159" s="32">
        <f t="shared" si="66"/>
        <v>0</v>
      </c>
      <c r="AD159" s="32">
        <f t="shared" si="70"/>
        <v>0</v>
      </c>
      <c r="AE159" s="59">
        <f t="shared" si="71"/>
        <v>0</v>
      </c>
      <c r="AF159" s="32">
        <f t="shared" si="76"/>
        <v>0</v>
      </c>
      <c r="AG159" s="40" t="str">
        <f>IF(A159&gt;$D$6,"",SUM($AB$10:AE159)/($Y$10+Y159)*2/A159*12)</f>
        <v/>
      </c>
      <c r="AH159" s="40" t="str">
        <f>IF(A159&gt;$D$6,"",SUM($AF$10:AF159)/($Y$10+Y159)*2/A159*12)</f>
        <v/>
      </c>
      <c r="AI159" s="32">
        <f t="shared" si="77"/>
        <v>0</v>
      </c>
      <c r="AQ159" s="32">
        <f>SUM(AB$10:AB159)</f>
        <v>992488.97898143239</v>
      </c>
      <c r="AR159" s="32">
        <f>SUM(AC$10:AC159)</f>
        <v>-741728.78666842484</v>
      </c>
      <c r="AS159" s="32">
        <f>SUM(AD$10:AD159)</f>
        <v>13860.000000000002</v>
      </c>
      <c r="AT159" s="32">
        <f>SUM(AE$10:AE159)</f>
        <v>96083.758926050039</v>
      </c>
      <c r="AU159" s="32">
        <f>SUM(AF$10:AF159)</f>
        <v>-42000</v>
      </c>
      <c r="AW159" s="32">
        <f t="shared" si="67"/>
        <v>0</v>
      </c>
      <c r="AX159" s="32">
        <f t="shared" si="67"/>
        <v>0</v>
      </c>
      <c r="AY159" s="32">
        <f t="shared" si="62"/>
        <v>0</v>
      </c>
      <c r="AZ159" s="32">
        <f t="shared" si="62"/>
        <v>0</v>
      </c>
      <c r="BA159" s="32">
        <f t="shared" si="62"/>
        <v>42000</v>
      </c>
      <c r="BB159" s="32">
        <f t="shared" si="55"/>
        <v>0</v>
      </c>
      <c r="BC159" s="32"/>
    </row>
    <row r="160" spans="1:55" x14ac:dyDescent="0.25">
      <c r="A160" s="29">
        <v>150</v>
      </c>
      <c r="B160" s="32">
        <f t="shared" si="63"/>
        <v>0</v>
      </c>
      <c r="C160" s="32">
        <f t="shared" si="78"/>
        <v>0</v>
      </c>
      <c r="D160" s="32">
        <f t="shared" si="79"/>
        <v>0</v>
      </c>
      <c r="E160" s="32"/>
      <c r="F160" s="32">
        <f t="shared" si="64"/>
        <v>0</v>
      </c>
      <c r="G160" s="45"/>
      <c r="H160" s="32"/>
      <c r="I160" s="32"/>
      <c r="J160" s="32"/>
      <c r="K160" s="32"/>
      <c r="L160" s="32">
        <f t="shared" si="56"/>
        <v>0</v>
      </c>
      <c r="M160" s="32">
        <f t="shared" si="57"/>
        <v>0</v>
      </c>
      <c r="N160" s="80">
        <v>48761</v>
      </c>
      <c r="O160" s="39">
        <f t="shared" si="58"/>
        <v>0</v>
      </c>
      <c r="P160" s="39">
        <f t="shared" si="54"/>
        <v>0.03</v>
      </c>
      <c r="Q160" s="39">
        <f t="shared" si="65"/>
        <v>0</v>
      </c>
      <c r="R160" s="39">
        <f t="shared" si="68"/>
        <v>0</v>
      </c>
      <c r="S160" s="39">
        <f t="shared" si="74"/>
        <v>0</v>
      </c>
      <c r="T160" s="39">
        <f t="shared" si="72"/>
        <v>0</v>
      </c>
      <c r="U160" s="39">
        <f t="shared" si="75"/>
        <v>0.03</v>
      </c>
      <c r="V160" s="12"/>
      <c r="W160" s="32">
        <f t="shared" si="69"/>
        <v>0</v>
      </c>
      <c r="X160" s="32">
        <f t="shared" si="59"/>
        <v>42000</v>
      </c>
      <c r="Y160" s="32">
        <f t="shared" si="60"/>
        <v>42000</v>
      </c>
      <c r="Z160" s="32">
        <f t="shared" si="61"/>
        <v>42000</v>
      </c>
      <c r="AB160" s="32">
        <f t="shared" si="73"/>
        <v>0</v>
      </c>
      <c r="AC160" s="32">
        <f t="shared" si="66"/>
        <v>0</v>
      </c>
      <c r="AD160" s="32">
        <f t="shared" si="70"/>
        <v>0</v>
      </c>
      <c r="AE160" s="59">
        <f t="shared" si="71"/>
        <v>0</v>
      </c>
      <c r="AF160" s="32">
        <f t="shared" si="76"/>
        <v>0</v>
      </c>
      <c r="AG160" s="40" t="str">
        <f>IF(A160&gt;$D$6,"",SUM($AB$10:AE160)/($Y$10+Y160)*2/A160*12)</f>
        <v/>
      </c>
      <c r="AH160" s="40" t="str">
        <f>IF(A160&gt;$D$6,"",SUM($AF$10:AF160)/($Y$10+Y160)*2/A160*12)</f>
        <v/>
      </c>
      <c r="AI160" s="32">
        <f t="shared" si="77"/>
        <v>0</v>
      </c>
      <c r="AQ160" s="32">
        <f>SUM(AB$10:AB160)</f>
        <v>992488.97898143239</v>
      </c>
      <c r="AR160" s="32">
        <f>SUM(AC$10:AC160)</f>
        <v>-741728.78666842484</v>
      </c>
      <c r="AS160" s="32">
        <f>SUM(AD$10:AD160)</f>
        <v>13860.000000000002</v>
      </c>
      <c r="AT160" s="32">
        <f>SUM(AE$10:AE160)</f>
        <v>96083.758926050039</v>
      </c>
      <c r="AU160" s="32">
        <f>SUM(AF$10:AF160)</f>
        <v>-42000</v>
      </c>
      <c r="AW160" s="32">
        <f t="shared" si="67"/>
        <v>0</v>
      </c>
      <c r="AX160" s="32">
        <f t="shared" si="67"/>
        <v>0</v>
      </c>
      <c r="AY160" s="32">
        <f t="shared" si="62"/>
        <v>0</v>
      </c>
      <c r="AZ160" s="32">
        <f t="shared" si="62"/>
        <v>0</v>
      </c>
      <c r="BA160" s="32">
        <f t="shared" si="62"/>
        <v>42000</v>
      </c>
      <c r="BB160" s="32">
        <f t="shared" si="55"/>
        <v>0</v>
      </c>
      <c r="BC160" s="32"/>
    </row>
    <row r="161" spans="1:55" x14ac:dyDescent="0.25">
      <c r="A161" s="29">
        <v>151</v>
      </c>
      <c r="B161" s="32">
        <f t="shared" si="63"/>
        <v>0</v>
      </c>
      <c r="C161" s="32">
        <f t="shared" si="78"/>
        <v>0</v>
      </c>
      <c r="D161" s="32">
        <f t="shared" si="79"/>
        <v>0</v>
      </c>
      <c r="E161" s="32"/>
      <c r="F161" s="32">
        <f t="shared" si="64"/>
        <v>0</v>
      </c>
      <c r="G161" s="32"/>
      <c r="H161" s="32"/>
      <c r="I161" s="32"/>
      <c r="J161" s="32"/>
      <c r="K161" s="32"/>
      <c r="L161" s="32">
        <f t="shared" si="56"/>
        <v>0</v>
      </c>
      <c r="M161" s="32">
        <f t="shared" si="57"/>
        <v>0</v>
      </c>
      <c r="N161" s="80">
        <v>48792</v>
      </c>
      <c r="O161" s="39">
        <f t="shared" si="58"/>
        <v>0</v>
      </c>
      <c r="P161" s="39">
        <f t="shared" si="54"/>
        <v>0.03</v>
      </c>
      <c r="Q161" s="39">
        <f t="shared" si="65"/>
        <v>0</v>
      </c>
      <c r="R161" s="39">
        <f t="shared" si="68"/>
        <v>0</v>
      </c>
      <c r="S161" s="39">
        <f t="shared" si="74"/>
        <v>0</v>
      </c>
      <c r="T161" s="39">
        <f t="shared" si="72"/>
        <v>0</v>
      </c>
      <c r="U161" s="39">
        <f t="shared" si="75"/>
        <v>0.03</v>
      </c>
      <c r="V161" s="12"/>
      <c r="W161" s="32">
        <f t="shared" si="69"/>
        <v>0</v>
      </c>
      <c r="X161" s="32">
        <f t="shared" si="59"/>
        <v>42000</v>
      </c>
      <c r="Y161" s="32">
        <f t="shared" si="60"/>
        <v>42000</v>
      </c>
      <c r="Z161" s="32">
        <f t="shared" si="61"/>
        <v>42000</v>
      </c>
      <c r="AB161" s="32">
        <f t="shared" si="73"/>
        <v>0</v>
      </c>
      <c r="AC161" s="32">
        <f t="shared" si="66"/>
        <v>0</v>
      </c>
      <c r="AD161" s="32">
        <f t="shared" si="70"/>
        <v>0</v>
      </c>
      <c r="AE161" s="59">
        <f t="shared" si="71"/>
        <v>0</v>
      </c>
      <c r="AF161" s="32">
        <f t="shared" si="76"/>
        <v>0</v>
      </c>
      <c r="AG161" s="40" t="str">
        <f>IF(A161&gt;$D$6,"",SUM($AB$10:AE161)/($Y$10+Y161)*2/A161*12)</f>
        <v/>
      </c>
      <c r="AH161" s="40" t="str">
        <f>IF(A161&gt;$D$6,"",SUM($AF$10:AF161)/($Y$10+Y161)*2/A161*12)</f>
        <v/>
      </c>
      <c r="AI161" s="32">
        <f t="shared" si="77"/>
        <v>0</v>
      </c>
      <c r="AQ161" s="32">
        <f>SUM(AB$10:AB161)</f>
        <v>992488.97898143239</v>
      </c>
      <c r="AR161" s="32">
        <f>SUM(AC$10:AC161)</f>
        <v>-741728.78666842484</v>
      </c>
      <c r="AS161" s="32">
        <f>SUM(AD$10:AD161)</f>
        <v>13860.000000000002</v>
      </c>
      <c r="AT161" s="32">
        <f>SUM(AE$10:AE161)</f>
        <v>96083.758926050039</v>
      </c>
      <c r="AU161" s="32">
        <f>SUM(AF$10:AF161)</f>
        <v>-42000</v>
      </c>
      <c r="AW161" s="32">
        <f t="shared" si="67"/>
        <v>0</v>
      </c>
      <c r="AX161" s="32">
        <f t="shared" si="67"/>
        <v>0</v>
      </c>
      <c r="AY161" s="32">
        <f t="shared" si="62"/>
        <v>0</v>
      </c>
      <c r="AZ161" s="32">
        <f t="shared" si="62"/>
        <v>0</v>
      </c>
      <c r="BA161" s="32">
        <f t="shared" si="62"/>
        <v>42000</v>
      </c>
      <c r="BB161" s="32">
        <f t="shared" si="55"/>
        <v>0</v>
      </c>
      <c r="BC161" s="32"/>
    </row>
    <row r="162" spans="1:55" x14ac:dyDescent="0.25">
      <c r="A162" s="29">
        <v>152</v>
      </c>
      <c r="B162" s="32">
        <f t="shared" si="63"/>
        <v>0</v>
      </c>
      <c r="C162" s="32">
        <f t="shared" si="78"/>
        <v>0</v>
      </c>
      <c r="D162" s="32">
        <f t="shared" si="79"/>
        <v>0</v>
      </c>
      <c r="E162" s="32"/>
      <c r="F162" s="32">
        <f t="shared" si="64"/>
        <v>0</v>
      </c>
      <c r="G162" s="32"/>
      <c r="H162" s="32"/>
      <c r="I162" s="32"/>
      <c r="J162" s="32"/>
      <c r="K162" s="32"/>
      <c r="L162" s="32">
        <f t="shared" si="56"/>
        <v>0</v>
      </c>
      <c r="M162" s="32">
        <f t="shared" si="57"/>
        <v>0</v>
      </c>
      <c r="N162" s="80">
        <v>48823</v>
      </c>
      <c r="O162" s="39">
        <f t="shared" si="58"/>
        <v>0</v>
      </c>
      <c r="P162" s="39">
        <f t="shared" si="54"/>
        <v>0.03</v>
      </c>
      <c r="Q162" s="39">
        <f t="shared" si="65"/>
        <v>0</v>
      </c>
      <c r="R162" s="39">
        <f t="shared" si="68"/>
        <v>0</v>
      </c>
      <c r="S162" s="39">
        <f t="shared" si="74"/>
        <v>0</v>
      </c>
      <c r="T162" s="39">
        <f t="shared" si="72"/>
        <v>0</v>
      </c>
      <c r="U162" s="39">
        <f t="shared" si="75"/>
        <v>0.03</v>
      </c>
      <c r="V162" s="12"/>
      <c r="W162" s="32">
        <f t="shared" si="69"/>
        <v>0</v>
      </c>
      <c r="X162" s="32">
        <f t="shared" si="59"/>
        <v>42000</v>
      </c>
      <c r="Y162" s="32">
        <f t="shared" si="60"/>
        <v>42000</v>
      </c>
      <c r="Z162" s="32">
        <f t="shared" si="61"/>
        <v>42000</v>
      </c>
      <c r="AB162" s="32">
        <f t="shared" si="73"/>
        <v>0</v>
      </c>
      <c r="AC162" s="32">
        <f t="shared" si="66"/>
        <v>0</v>
      </c>
      <c r="AD162" s="32">
        <f t="shared" si="70"/>
        <v>0</v>
      </c>
      <c r="AE162" s="59">
        <f t="shared" si="71"/>
        <v>0</v>
      </c>
      <c r="AF162" s="32">
        <f t="shared" si="76"/>
        <v>0</v>
      </c>
      <c r="AG162" s="40" t="str">
        <f>IF(A162&gt;$D$6,"",SUM($AB$10:AE162)/($Y$10+Y162)*2/A162*12)</f>
        <v/>
      </c>
      <c r="AH162" s="40" t="str">
        <f>IF(A162&gt;$D$6,"",SUM($AF$10:AF162)/($Y$10+Y162)*2/A162*12)</f>
        <v/>
      </c>
      <c r="AI162" s="32">
        <f t="shared" si="77"/>
        <v>0</v>
      </c>
      <c r="AQ162" s="32">
        <f>SUM(AB$10:AB162)</f>
        <v>992488.97898143239</v>
      </c>
      <c r="AR162" s="32">
        <f>SUM(AC$10:AC162)</f>
        <v>-741728.78666842484</v>
      </c>
      <c r="AS162" s="32">
        <f>SUM(AD$10:AD162)</f>
        <v>13860.000000000002</v>
      </c>
      <c r="AT162" s="32">
        <f>SUM(AE$10:AE162)</f>
        <v>96083.758926050039</v>
      </c>
      <c r="AU162" s="32">
        <f>SUM(AF$10:AF162)</f>
        <v>-42000</v>
      </c>
      <c r="AW162" s="32">
        <f t="shared" si="67"/>
        <v>0</v>
      </c>
      <c r="AX162" s="32">
        <f t="shared" si="67"/>
        <v>0</v>
      </c>
      <c r="AY162" s="32">
        <f t="shared" si="62"/>
        <v>0</v>
      </c>
      <c r="AZ162" s="32">
        <f t="shared" si="62"/>
        <v>0</v>
      </c>
      <c r="BA162" s="32">
        <f t="shared" si="62"/>
        <v>42000</v>
      </c>
      <c r="BB162" s="32">
        <f t="shared" si="55"/>
        <v>0</v>
      </c>
      <c r="BC162" s="32"/>
    </row>
    <row r="163" spans="1:55" x14ac:dyDescent="0.25">
      <c r="A163" s="29">
        <v>153</v>
      </c>
      <c r="B163" s="32">
        <f t="shared" si="63"/>
        <v>0</v>
      </c>
      <c r="C163" s="32">
        <f t="shared" si="78"/>
        <v>0</v>
      </c>
      <c r="D163" s="32">
        <f t="shared" si="79"/>
        <v>0</v>
      </c>
      <c r="E163" s="32"/>
      <c r="F163" s="32">
        <f t="shared" si="64"/>
        <v>0</v>
      </c>
      <c r="G163" s="32"/>
      <c r="H163" s="32"/>
      <c r="I163" s="32"/>
      <c r="J163" s="32"/>
      <c r="K163" s="32"/>
      <c r="L163" s="32">
        <f t="shared" si="56"/>
        <v>0</v>
      </c>
      <c r="M163" s="32">
        <f t="shared" si="57"/>
        <v>0</v>
      </c>
      <c r="N163" s="80">
        <v>48853</v>
      </c>
      <c r="O163" s="39">
        <f t="shared" si="58"/>
        <v>0</v>
      </c>
      <c r="P163" s="39">
        <f t="shared" si="54"/>
        <v>0.03</v>
      </c>
      <c r="Q163" s="39">
        <f t="shared" si="65"/>
        <v>0</v>
      </c>
      <c r="R163" s="39">
        <f t="shared" si="68"/>
        <v>0</v>
      </c>
      <c r="S163" s="39">
        <f t="shared" si="74"/>
        <v>0</v>
      </c>
      <c r="T163" s="39">
        <f t="shared" si="72"/>
        <v>0</v>
      </c>
      <c r="U163" s="39">
        <f t="shared" si="75"/>
        <v>0.03</v>
      </c>
      <c r="V163" s="12"/>
      <c r="W163" s="32">
        <f t="shared" si="69"/>
        <v>0</v>
      </c>
      <c r="X163" s="32">
        <f t="shared" si="59"/>
        <v>42000</v>
      </c>
      <c r="Y163" s="32">
        <f t="shared" si="60"/>
        <v>42000</v>
      </c>
      <c r="Z163" s="32">
        <f t="shared" si="61"/>
        <v>42000</v>
      </c>
      <c r="AB163" s="32">
        <f t="shared" si="73"/>
        <v>0</v>
      </c>
      <c r="AC163" s="32">
        <f t="shared" si="66"/>
        <v>0</v>
      </c>
      <c r="AD163" s="32">
        <f t="shared" si="70"/>
        <v>0</v>
      </c>
      <c r="AE163" s="59">
        <f t="shared" si="71"/>
        <v>0</v>
      </c>
      <c r="AF163" s="32">
        <f t="shared" si="76"/>
        <v>0</v>
      </c>
      <c r="AG163" s="40" t="str">
        <f>IF(A163&gt;$D$6,"",SUM($AB$10:AE163)/($Y$10+Y163)*2/A163*12)</f>
        <v/>
      </c>
      <c r="AH163" s="40" t="str">
        <f>IF(A163&gt;$D$6,"",SUM($AF$10:AF163)/($Y$10+Y163)*2/A163*12)</f>
        <v/>
      </c>
      <c r="AI163" s="32">
        <f t="shared" si="77"/>
        <v>0</v>
      </c>
      <c r="AQ163" s="32">
        <f>SUM(AB$10:AB163)</f>
        <v>992488.97898143239</v>
      </c>
      <c r="AR163" s="32">
        <f>SUM(AC$10:AC163)</f>
        <v>-741728.78666842484</v>
      </c>
      <c r="AS163" s="32">
        <f>SUM(AD$10:AD163)</f>
        <v>13860.000000000002</v>
      </c>
      <c r="AT163" s="32">
        <f>SUM(AE$10:AE163)</f>
        <v>96083.758926050039</v>
      </c>
      <c r="AU163" s="32">
        <f>SUM(AF$10:AF163)</f>
        <v>-42000</v>
      </c>
      <c r="AW163" s="32">
        <f t="shared" si="67"/>
        <v>0</v>
      </c>
      <c r="AX163" s="32">
        <f t="shared" si="67"/>
        <v>0</v>
      </c>
      <c r="AY163" s="32">
        <f t="shared" si="62"/>
        <v>0</v>
      </c>
      <c r="AZ163" s="32">
        <f t="shared" si="62"/>
        <v>0</v>
      </c>
      <c r="BA163" s="32">
        <f t="shared" si="62"/>
        <v>42000</v>
      </c>
      <c r="BB163" s="32">
        <f t="shared" si="55"/>
        <v>0</v>
      </c>
      <c r="BC163" s="32"/>
    </row>
    <row r="164" spans="1:55" x14ac:dyDescent="0.25">
      <c r="A164" s="29">
        <v>154</v>
      </c>
      <c r="B164" s="32">
        <f t="shared" si="63"/>
        <v>0</v>
      </c>
      <c r="C164" s="32">
        <f t="shared" si="78"/>
        <v>0</v>
      </c>
      <c r="D164" s="32">
        <f t="shared" si="79"/>
        <v>0</v>
      </c>
      <c r="E164" s="32"/>
      <c r="F164" s="32">
        <f t="shared" si="64"/>
        <v>0</v>
      </c>
      <c r="G164" s="32"/>
      <c r="H164" s="32"/>
      <c r="I164" s="32"/>
      <c r="J164" s="32"/>
      <c r="K164" s="32"/>
      <c r="L164" s="32">
        <f t="shared" si="56"/>
        <v>0</v>
      </c>
      <c r="M164" s="32">
        <f t="shared" si="57"/>
        <v>0</v>
      </c>
      <c r="N164" s="80">
        <v>48884</v>
      </c>
      <c r="O164" s="39">
        <f t="shared" si="58"/>
        <v>0</v>
      </c>
      <c r="P164" s="39">
        <f t="shared" si="54"/>
        <v>0.03</v>
      </c>
      <c r="Q164" s="39">
        <f t="shared" si="65"/>
        <v>0</v>
      </c>
      <c r="R164" s="39">
        <f t="shared" si="68"/>
        <v>0</v>
      </c>
      <c r="S164" s="39">
        <f t="shared" si="74"/>
        <v>0</v>
      </c>
      <c r="T164" s="39">
        <f t="shared" si="72"/>
        <v>0</v>
      </c>
      <c r="U164" s="39">
        <f t="shared" si="75"/>
        <v>0.03</v>
      </c>
      <c r="V164" s="12"/>
      <c r="W164" s="32">
        <f t="shared" si="69"/>
        <v>0</v>
      </c>
      <c r="X164" s="32">
        <f t="shared" si="59"/>
        <v>42000</v>
      </c>
      <c r="Y164" s="32">
        <f t="shared" si="60"/>
        <v>42000</v>
      </c>
      <c r="Z164" s="32">
        <f t="shared" si="61"/>
        <v>42000</v>
      </c>
      <c r="AB164" s="32">
        <f t="shared" si="73"/>
        <v>0</v>
      </c>
      <c r="AC164" s="32">
        <f t="shared" si="66"/>
        <v>0</v>
      </c>
      <c r="AD164" s="32">
        <f t="shared" si="70"/>
        <v>0</v>
      </c>
      <c r="AE164" s="59">
        <f t="shared" si="71"/>
        <v>0</v>
      </c>
      <c r="AF164" s="32">
        <f t="shared" si="76"/>
        <v>0</v>
      </c>
      <c r="AG164" s="40" t="str">
        <f>IF(A164&gt;$D$6,"",SUM($AB$10:AE164)/($Y$10+Y164)*2/A164*12)</f>
        <v/>
      </c>
      <c r="AH164" s="40" t="str">
        <f>IF(A164&gt;$D$6,"",SUM($AF$10:AF164)/($Y$10+Y164)*2/A164*12)</f>
        <v/>
      </c>
      <c r="AI164" s="32">
        <f t="shared" si="77"/>
        <v>0</v>
      </c>
      <c r="AQ164" s="32">
        <f>SUM(AB$10:AB164)</f>
        <v>992488.97898143239</v>
      </c>
      <c r="AR164" s="32">
        <f>SUM(AC$10:AC164)</f>
        <v>-741728.78666842484</v>
      </c>
      <c r="AS164" s="32">
        <f>SUM(AD$10:AD164)</f>
        <v>13860.000000000002</v>
      </c>
      <c r="AT164" s="32">
        <f>SUM(AE$10:AE164)</f>
        <v>96083.758926050039</v>
      </c>
      <c r="AU164" s="32">
        <f>SUM(AF$10:AF164)</f>
        <v>-42000</v>
      </c>
      <c r="AW164" s="32">
        <f t="shared" si="67"/>
        <v>0</v>
      </c>
      <c r="AX164" s="32">
        <f t="shared" si="67"/>
        <v>0</v>
      </c>
      <c r="AY164" s="32">
        <f t="shared" si="62"/>
        <v>0</v>
      </c>
      <c r="AZ164" s="32">
        <f t="shared" si="62"/>
        <v>0</v>
      </c>
      <c r="BA164" s="32">
        <f t="shared" si="62"/>
        <v>42000</v>
      </c>
      <c r="BB164" s="32">
        <f t="shared" si="55"/>
        <v>0</v>
      </c>
      <c r="BC164" s="32"/>
    </row>
    <row r="165" spans="1:55" x14ac:dyDescent="0.25">
      <c r="A165" s="29">
        <v>155</v>
      </c>
      <c r="B165" s="32">
        <f t="shared" si="63"/>
        <v>0</v>
      </c>
      <c r="C165" s="32">
        <f t="shared" si="78"/>
        <v>0</v>
      </c>
      <c r="D165" s="32">
        <f t="shared" si="79"/>
        <v>0</v>
      </c>
      <c r="E165" s="32"/>
      <c r="F165" s="32">
        <f t="shared" si="64"/>
        <v>0</v>
      </c>
      <c r="G165" s="32"/>
      <c r="H165" s="32"/>
      <c r="I165" s="32"/>
      <c r="J165" s="32"/>
      <c r="K165" s="32"/>
      <c r="L165" s="32">
        <f t="shared" si="56"/>
        <v>0</v>
      </c>
      <c r="M165" s="32">
        <f t="shared" si="57"/>
        <v>0</v>
      </c>
      <c r="N165" s="80">
        <v>48914</v>
      </c>
      <c r="O165" s="39">
        <f t="shared" si="58"/>
        <v>0</v>
      </c>
      <c r="P165" s="39">
        <f t="shared" si="54"/>
        <v>0.03</v>
      </c>
      <c r="Q165" s="39">
        <f t="shared" si="65"/>
        <v>0</v>
      </c>
      <c r="R165" s="39">
        <f t="shared" si="68"/>
        <v>0</v>
      </c>
      <c r="S165" s="39">
        <f t="shared" si="74"/>
        <v>0</v>
      </c>
      <c r="T165" s="39">
        <f t="shared" si="72"/>
        <v>0</v>
      </c>
      <c r="U165" s="39">
        <f t="shared" si="75"/>
        <v>0.03</v>
      </c>
      <c r="V165" s="12"/>
      <c r="W165" s="32">
        <f t="shared" si="69"/>
        <v>0</v>
      </c>
      <c r="X165" s="32">
        <f t="shared" si="59"/>
        <v>42000</v>
      </c>
      <c r="Y165" s="32">
        <f t="shared" si="60"/>
        <v>42000</v>
      </c>
      <c r="Z165" s="32">
        <f t="shared" si="61"/>
        <v>42000</v>
      </c>
      <c r="AB165" s="32">
        <f t="shared" si="73"/>
        <v>0</v>
      </c>
      <c r="AC165" s="32">
        <f t="shared" si="66"/>
        <v>0</v>
      </c>
      <c r="AD165" s="32">
        <f t="shared" si="70"/>
        <v>0</v>
      </c>
      <c r="AE165" s="59">
        <f t="shared" si="71"/>
        <v>0</v>
      </c>
      <c r="AF165" s="32">
        <f t="shared" si="76"/>
        <v>0</v>
      </c>
      <c r="AG165" s="40" t="str">
        <f>IF(A165&gt;$D$6,"",SUM($AB$10:AE165)/($Y$10+Y165)*2/A165*12)</f>
        <v/>
      </c>
      <c r="AH165" s="40" t="str">
        <f>IF(A165&gt;$D$6,"",SUM($AF$10:AF165)/($Y$10+Y165)*2/A165*12)</f>
        <v/>
      </c>
      <c r="AI165" s="32">
        <f t="shared" si="77"/>
        <v>0</v>
      </c>
      <c r="AQ165" s="32">
        <f>SUM(AB$10:AB165)</f>
        <v>992488.97898143239</v>
      </c>
      <c r="AR165" s="32">
        <f>SUM(AC$10:AC165)</f>
        <v>-741728.78666842484</v>
      </c>
      <c r="AS165" s="32">
        <f>SUM(AD$10:AD165)</f>
        <v>13860.000000000002</v>
      </c>
      <c r="AT165" s="32">
        <f>SUM(AE$10:AE165)</f>
        <v>96083.758926050039</v>
      </c>
      <c r="AU165" s="32">
        <f>SUM(AF$10:AF165)</f>
        <v>-42000</v>
      </c>
      <c r="AW165" s="32">
        <f t="shared" si="67"/>
        <v>0</v>
      </c>
      <c r="AX165" s="32">
        <f t="shared" si="67"/>
        <v>0</v>
      </c>
      <c r="AY165" s="32">
        <f t="shared" si="62"/>
        <v>0</v>
      </c>
      <c r="AZ165" s="32">
        <f t="shared" si="62"/>
        <v>0</v>
      </c>
      <c r="BA165" s="32">
        <f t="shared" si="62"/>
        <v>42000</v>
      </c>
      <c r="BB165" s="32">
        <f t="shared" si="55"/>
        <v>0</v>
      </c>
      <c r="BC165" s="32"/>
    </row>
    <row r="166" spans="1:55" x14ac:dyDescent="0.25">
      <c r="A166" s="29">
        <v>156</v>
      </c>
      <c r="B166" s="32">
        <f t="shared" si="63"/>
        <v>0</v>
      </c>
      <c r="C166" s="32">
        <f t="shared" si="78"/>
        <v>0</v>
      </c>
      <c r="D166" s="32">
        <f t="shared" si="79"/>
        <v>0</v>
      </c>
      <c r="E166" s="32"/>
      <c r="F166" s="32">
        <f t="shared" si="64"/>
        <v>0</v>
      </c>
      <c r="G166" s="67">
        <f>IF(B166&gt;0,B166*$J$1,0)</f>
        <v>0</v>
      </c>
      <c r="H166" s="32"/>
      <c r="I166" s="32"/>
      <c r="J166" s="32"/>
      <c r="K166" s="32"/>
      <c r="L166" s="32">
        <f t="shared" si="56"/>
        <v>0</v>
      </c>
      <c r="M166" s="32">
        <f t="shared" si="57"/>
        <v>0</v>
      </c>
      <c r="N166" s="80">
        <v>48945</v>
      </c>
      <c r="O166" s="39">
        <f t="shared" si="58"/>
        <v>0</v>
      </c>
      <c r="P166" s="39">
        <f t="shared" si="54"/>
        <v>0.03</v>
      </c>
      <c r="Q166" s="39">
        <f t="shared" si="65"/>
        <v>0</v>
      </c>
      <c r="R166" s="39">
        <f t="shared" si="68"/>
        <v>0</v>
      </c>
      <c r="S166" s="39">
        <f t="shared" si="74"/>
        <v>0</v>
      </c>
      <c r="T166" s="39">
        <f t="shared" si="72"/>
        <v>0</v>
      </c>
      <c r="U166" s="39">
        <f t="shared" si="75"/>
        <v>0.03</v>
      </c>
      <c r="V166" s="12"/>
      <c r="W166" s="32">
        <f t="shared" si="69"/>
        <v>0</v>
      </c>
      <c r="X166" s="32">
        <f t="shared" si="59"/>
        <v>42000</v>
      </c>
      <c r="Y166" s="32">
        <f t="shared" si="60"/>
        <v>42000</v>
      </c>
      <c r="Z166" s="32">
        <f t="shared" si="61"/>
        <v>42000</v>
      </c>
      <c r="AB166" s="32">
        <f t="shared" si="73"/>
        <v>0</v>
      </c>
      <c r="AC166" s="32">
        <f t="shared" si="66"/>
        <v>0</v>
      </c>
      <c r="AD166" s="32">
        <f t="shared" si="70"/>
        <v>0</v>
      </c>
      <c r="AE166" s="59">
        <f t="shared" si="71"/>
        <v>0</v>
      </c>
      <c r="AF166" s="32">
        <f t="shared" si="76"/>
        <v>0</v>
      </c>
      <c r="AG166" s="40" t="str">
        <f>IF(A166&gt;$D$6,"",SUM($AB$10:AE166)/($Y$10+Y166)*2/A166*12)</f>
        <v/>
      </c>
      <c r="AH166" s="40" t="str">
        <f>IF(A166&gt;$D$6,"",SUM($AF$10:AF166)/($Y$10+Y166)*2/A166*12)</f>
        <v/>
      </c>
      <c r="AI166" s="32">
        <f t="shared" si="77"/>
        <v>0</v>
      </c>
      <c r="AQ166" s="32">
        <f>SUM(AB$10:AB166)</f>
        <v>992488.97898143239</v>
      </c>
      <c r="AR166" s="32">
        <f>SUM(AC$10:AC166)</f>
        <v>-741728.78666842484</v>
      </c>
      <c r="AS166" s="32">
        <f>SUM(AD$10:AD166)</f>
        <v>13860.000000000002</v>
      </c>
      <c r="AT166" s="32">
        <f>SUM(AE$10:AE166)</f>
        <v>96083.758926050039</v>
      </c>
      <c r="AU166" s="32">
        <f>SUM(AF$10:AF166)</f>
        <v>-42000</v>
      </c>
      <c r="AW166" s="32">
        <f t="shared" si="67"/>
        <v>0</v>
      </c>
      <c r="AX166" s="32">
        <f t="shared" si="67"/>
        <v>0</v>
      </c>
      <c r="AY166" s="32">
        <f t="shared" si="62"/>
        <v>0</v>
      </c>
      <c r="AZ166" s="32">
        <f t="shared" si="62"/>
        <v>0</v>
      </c>
      <c r="BA166" s="32">
        <f t="shared" si="62"/>
        <v>42000</v>
      </c>
      <c r="BB166" s="32">
        <f t="shared" si="55"/>
        <v>0</v>
      </c>
      <c r="BC166" s="32"/>
    </row>
    <row r="167" spans="1:55" x14ac:dyDescent="0.25">
      <c r="A167" s="29">
        <v>157</v>
      </c>
      <c r="B167" s="32">
        <f t="shared" si="63"/>
        <v>0</v>
      </c>
      <c r="C167" s="32">
        <f t="shared" si="78"/>
        <v>0</v>
      </c>
      <c r="D167" s="32">
        <f t="shared" si="79"/>
        <v>0</v>
      </c>
      <c r="E167" s="32"/>
      <c r="F167" s="32">
        <f t="shared" si="64"/>
        <v>0</v>
      </c>
      <c r="G167" s="32"/>
      <c r="H167" s="32"/>
      <c r="I167" s="32"/>
      <c r="J167" s="32"/>
      <c r="K167" s="32"/>
      <c r="L167" s="32">
        <f t="shared" si="56"/>
        <v>0</v>
      </c>
      <c r="M167" s="32">
        <f t="shared" si="57"/>
        <v>0</v>
      </c>
      <c r="N167" s="80">
        <v>48976</v>
      </c>
      <c r="O167" s="39">
        <f t="shared" si="58"/>
        <v>0</v>
      </c>
      <c r="P167" s="39">
        <f t="shared" si="54"/>
        <v>0.03</v>
      </c>
      <c r="Q167" s="39">
        <f t="shared" si="65"/>
        <v>0</v>
      </c>
      <c r="R167" s="39">
        <f t="shared" si="68"/>
        <v>0</v>
      </c>
      <c r="S167" s="39">
        <f t="shared" si="74"/>
        <v>0</v>
      </c>
      <c r="T167" s="39">
        <f t="shared" si="72"/>
        <v>0</v>
      </c>
      <c r="U167" s="39">
        <f t="shared" si="75"/>
        <v>0.03</v>
      </c>
      <c r="V167" s="12"/>
      <c r="W167" s="32">
        <f t="shared" si="69"/>
        <v>0</v>
      </c>
      <c r="X167" s="32">
        <f t="shared" si="59"/>
        <v>42000</v>
      </c>
      <c r="Y167" s="32">
        <f t="shared" si="60"/>
        <v>42000</v>
      </c>
      <c r="Z167" s="32">
        <f t="shared" si="61"/>
        <v>42000</v>
      </c>
      <c r="AB167" s="32">
        <f t="shared" si="73"/>
        <v>0</v>
      </c>
      <c r="AC167" s="32">
        <f t="shared" si="66"/>
        <v>0</v>
      </c>
      <c r="AD167" s="32">
        <f t="shared" si="70"/>
        <v>0</v>
      </c>
      <c r="AE167" s="59">
        <f t="shared" si="71"/>
        <v>0</v>
      </c>
      <c r="AF167" s="32">
        <f t="shared" si="76"/>
        <v>0</v>
      </c>
      <c r="AG167" s="40" t="str">
        <f>IF(A167&gt;$D$6,"",SUM($AB$10:AE167)/($Y$10+Y167)*2/A167*12)</f>
        <v/>
      </c>
      <c r="AH167" s="40" t="str">
        <f>IF(A167&gt;$D$6,"",SUM($AF$10:AF167)/($Y$10+Y167)*2/A167*12)</f>
        <v/>
      </c>
      <c r="AI167" s="32">
        <f t="shared" si="77"/>
        <v>0</v>
      </c>
      <c r="AQ167" s="32">
        <f>SUM(AB$10:AB167)</f>
        <v>992488.97898143239</v>
      </c>
      <c r="AR167" s="32">
        <f>SUM(AC$10:AC167)</f>
        <v>-741728.78666842484</v>
      </c>
      <c r="AS167" s="32">
        <f>SUM(AD$10:AD167)</f>
        <v>13860.000000000002</v>
      </c>
      <c r="AT167" s="32">
        <f>SUM(AE$10:AE167)</f>
        <v>96083.758926050039</v>
      </c>
      <c r="AU167" s="32">
        <f>SUM(AF$10:AF167)</f>
        <v>-42000</v>
      </c>
      <c r="AW167" s="32">
        <f t="shared" si="67"/>
        <v>0</v>
      </c>
      <c r="AX167" s="32">
        <f t="shared" si="67"/>
        <v>0</v>
      </c>
      <c r="AY167" s="32">
        <f t="shared" si="62"/>
        <v>0</v>
      </c>
      <c r="AZ167" s="32">
        <f t="shared" si="62"/>
        <v>0</v>
      </c>
      <c r="BA167" s="32">
        <f t="shared" si="62"/>
        <v>42000</v>
      </c>
      <c r="BB167" s="32">
        <f t="shared" si="55"/>
        <v>0</v>
      </c>
      <c r="BC167" s="32"/>
    </row>
    <row r="168" spans="1:55" x14ac:dyDescent="0.25">
      <c r="A168" s="29">
        <v>158</v>
      </c>
      <c r="B168" s="32">
        <f t="shared" si="63"/>
        <v>0</v>
      </c>
      <c r="C168" s="32">
        <f t="shared" si="78"/>
        <v>0</v>
      </c>
      <c r="D168" s="32">
        <f t="shared" si="79"/>
        <v>0</v>
      </c>
      <c r="E168" s="32"/>
      <c r="F168" s="32">
        <f t="shared" si="64"/>
        <v>0</v>
      </c>
      <c r="G168" s="32"/>
      <c r="H168" s="32"/>
      <c r="I168" s="32"/>
      <c r="J168" s="32"/>
      <c r="K168" s="32"/>
      <c r="L168" s="32">
        <f t="shared" si="56"/>
        <v>0</v>
      </c>
      <c r="M168" s="32">
        <f t="shared" si="57"/>
        <v>0</v>
      </c>
      <c r="N168" s="80">
        <v>49004</v>
      </c>
      <c r="O168" s="39">
        <f t="shared" si="58"/>
        <v>0</v>
      </c>
      <c r="P168" s="39">
        <f t="shared" si="54"/>
        <v>0.03</v>
      </c>
      <c r="Q168" s="39">
        <f t="shared" si="65"/>
        <v>0</v>
      </c>
      <c r="R168" s="39">
        <f t="shared" si="68"/>
        <v>0</v>
      </c>
      <c r="S168" s="39">
        <f t="shared" si="74"/>
        <v>0</v>
      </c>
      <c r="T168" s="39">
        <f t="shared" si="72"/>
        <v>0</v>
      </c>
      <c r="U168" s="39">
        <f t="shared" si="75"/>
        <v>0.03</v>
      </c>
      <c r="V168" s="12"/>
      <c r="W168" s="32">
        <f t="shared" si="69"/>
        <v>0</v>
      </c>
      <c r="X168" s="32">
        <f t="shared" si="59"/>
        <v>42000</v>
      </c>
      <c r="Y168" s="32">
        <f t="shared" si="60"/>
        <v>42000</v>
      </c>
      <c r="Z168" s="32">
        <f t="shared" si="61"/>
        <v>42000</v>
      </c>
      <c r="AB168" s="32">
        <f t="shared" si="73"/>
        <v>0</v>
      </c>
      <c r="AC168" s="32">
        <f t="shared" si="66"/>
        <v>0</v>
      </c>
      <c r="AD168" s="32">
        <f t="shared" si="70"/>
        <v>0</v>
      </c>
      <c r="AE168" s="59">
        <f t="shared" si="71"/>
        <v>0</v>
      </c>
      <c r="AF168" s="32">
        <f t="shared" si="76"/>
        <v>0</v>
      </c>
      <c r="AG168" s="40" t="str">
        <f>IF(A168&gt;$D$6,"",SUM($AB$10:AE168)/($Y$10+Y168)*2/A168*12)</f>
        <v/>
      </c>
      <c r="AH168" s="40" t="str">
        <f>IF(A168&gt;$D$6,"",SUM($AF$10:AF168)/($Y$10+Y168)*2/A168*12)</f>
        <v/>
      </c>
      <c r="AI168" s="32">
        <f t="shared" si="77"/>
        <v>0</v>
      </c>
      <c r="AQ168" s="32">
        <f>SUM(AB$10:AB168)</f>
        <v>992488.97898143239</v>
      </c>
      <c r="AR168" s="32">
        <f>SUM(AC$10:AC168)</f>
        <v>-741728.78666842484</v>
      </c>
      <c r="AS168" s="32">
        <f>SUM(AD$10:AD168)</f>
        <v>13860.000000000002</v>
      </c>
      <c r="AT168" s="32">
        <f>SUM(AE$10:AE168)</f>
        <v>96083.758926050039</v>
      </c>
      <c r="AU168" s="32">
        <f>SUM(AF$10:AF168)</f>
        <v>-42000</v>
      </c>
      <c r="AW168" s="32">
        <f t="shared" si="67"/>
        <v>0</v>
      </c>
      <c r="AX168" s="32">
        <f t="shared" si="67"/>
        <v>0</v>
      </c>
      <c r="AY168" s="32">
        <f t="shared" si="62"/>
        <v>0</v>
      </c>
      <c r="AZ168" s="32">
        <f t="shared" si="62"/>
        <v>0</v>
      </c>
      <c r="BA168" s="32">
        <f t="shared" si="62"/>
        <v>42000</v>
      </c>
      <c r="BB168" s="32">
        <f t="shared" si="55"/>
        <v>0</v>
      </c>
      <c r="BC168" s="32"/>
    </row>
    <row r="169" spans="1:55" x14ac:dyDescent="0.25">
      <c r="A169" s="29">
        <v>159</v>
      </c>
      <c r="B169" s="32">
        <f t="shared" si="63"/>
        <v>0</v>
      </c>
      <c r="C169" s="32">
        <f t="shared" si="78"/>
        <v>0</v>
      </c>
      <c r="D169" s="32">
        <f t="shared" si="79"/>
        <v>0</v>
      </c>
      <c r="E169" s="32"/>
      <c r="F169" s="32">
        <f t="shared" si="64"/>
        <v>0</v>
      </c>
      <c r="G169" s="32"/>
      <c r="H169" s="32"/>
      <c r="I169" s="32"/>
      <c r="J169" s="32"/>
      <c r="K169" s="32"/>
      <c r="L169" s="32">
        <f t="shared" si="56"/>
        <v>0</v>
      </c>
      <c r="M169" s="32">
        <f t="shared" si="57"/>
        <v>0</v>
      </c>
      <c r="N169" s="80">
        <v>49035</v>
      </c>
      <c r="O169" s="39">
        <f t="shared" si="58"/>
        <v>0</v>
      </c>
      <c r="P169" s="39">
        <f t="shared" si="54"/>
        <v>0.03</v>
      </c>
      <c r="Q169" s="39">
        <f t="shared" si="65"/>
        <v>0</v>
      </c>
      <c r="R169" s="39">
        <f t="shared" si="68"/>
        <v>0</v>
      </c>
      <c r="S169" s="39">
        <f t="shared" si="74"/>
        <v>0</v>
      </c>
      <c r="T169" s="39">
        <f t="shared" si="72"/>
        <v>0</v>
      </c>
      <c r="U169" s="39">
        <f t="shared" si="75"/>
        <v>0.03</v>
      </c>
      <c r="V169" s="12"/>
      <c r="W169" s="32">
        <f t="shared" si="69"/>
        <v>0</v>
      </c>
      <c r="X169" s="32">
        <f t="shared" si="59"/>
        <v>42000</v>
      </c>
      <c r="Y169" s="32">
        <f t="shared" si="60"/>
        <v>42000</v>
      </c>
      <c r="Z169" s="32">
        <f t="shared" si="61"/>
        <v>42000</v>
      </c>
      <c r="AB169" s="32">
        <f t="shared" si="73"/>
        <v>0</v>
      </c>
      <c r="AC169" s="32">
        <f t="shared" si="66"/>
        <v>0</v>
      </c>
      <c r="AD169" s="32">
        <f t="shared" si="70"/>
        <v>0</v>
      </c>
      <c r="AE169" s="59">
        <f t="shared" si="71"/>
        <v>0</v>
      </c>
      <c r="AF169" s="32">
        <f t="shared" si="76"/>
        <v>0</v>
      </c>
      <c r="AG169" s="40" t="str">
        <f>IF(A169&gt;$D$6,"",SUM($AB$10:AE169)/($Y$10+Y169)*2/A169*12)</f>
        <v/>
      </c>
      <c r="AH169" s="40" t="str">
        <f>IF(A169&gt;$D$6,"",SUM($AF$10:AF169)/($Y$10+Y169)*2/A169*12)</f>
        <v/>
      </c>
      <c r="AI169" s="32">
        <f t="shared" si="77"/>
        <v>0</v>
      </c>
      <c r="AQ169" s="32">
        <f>SUM(AB$10:AB169)</f>
        <v>992488.97898143239</v>
      </c>
      <c r="AR169" s="32">
        <f>SUM(AC$10:AC169)</f>
        <v>-741728.78666842484</v>
      </c>
      <c r="AS169" s="32">
        <f>SUM(AD$10:AD169)</f>
        <v>13860.000000000002</v>
      </c>
      <c r="AT169" s="32">
        <f>SUM(AE$10:AE169)</f>
        <v>96083.758926050039</v>
      </c>
      <c r="AU169" s="32">
        <f>SUM(AF$10:AF169)</f>
        <v>-42000</v>
      </c>
      <c r="AW169" s="32">
        <f t="shared" si="67"/>
        <v>0</v>
      </c>
      <c r="AX169" s="32">
        <f t="shared" si="67"/>
        <v>0</v>
      </c>
      <c r="AY169" s="32">
        <f t="shared" si="62"/>
        <v>0</v>
      </c>
      <c r="AZ169" s="32">
        <f t="shared" si="62"/>
        <v>0</v>
      </c>
      <c r="BA169" s="32">
        <f t="shared" si="62"/>
        <v>42000</v>
      </c>
      <c r="BB169" s="32">
        <f t="shared" si="55"/>
        <v>0</v>
      </c>
      <c r="BC169" s="32"/>
    </row>
    <row r="170" spans="1:55" x14ac:dyDescent="0.25">
      <c r="A170" s="29">
        <v>160</v>
      </c>
      <c r="B170" s="32">
        <f t="shared" si="63"/>
        <v>0</v>
      </c>
      <c r="C170" s="32">
        <f t="shared" si="78"/>
        <v>0</v>
      </c>
      <c r="D170" s="32">
        <f t="shared" si="79"/>
        <v>0</v>
      </c>
      <c r="E170" s="32"/>
      <c r="F170" s="32">
        <f t="shared" si="64"/>
        <v>0</v>
      </c>
      <c r="G170" s="32"/>
      <c r="H170" s="32"/>
      <c r="I170" s="32"/>
      <c r="J170" s="32"/>
      <c r="K170" s="32"/>
      <c r="L170" s="32">
        <f t="shared" si="56"/>
        <v>0</v>
      </c>
      <c r="M170" s="32">
        <f t="shared" si="57"/>
        <v>0</v>
      </c>
      <c r="N170" s="80">
        <v>49065</v>
      </c>
      <c r="O170" s="39">
        <f t="shared" si="58"/>
        <v>0</v>
      </c>
      <c r="P170" s="39">
        <f t="shared" ref="P170:P233" si="80">SUM(Q170:U170)</f>
        <v>0.03</v>
      </c>
      <c r="Q170" s="39">
        <f t="shared" si="65"/>
        <v>0</v>
      </c>
      <c r="R170" s="39">
        <f t="shared" si="68"/>
        <v>0</v>
      </c>
      <c r="S170" s="39">
        <f t="shared" si="74"/>
        <v>0</v>
      </c>
      <c r="T170" s="39">
        <f t="shared" si="72"/>
        <v>0</v>
      </c>
      <c r="U170" s="39">
        <f t="shared" si="75"/>
        <v>0.03</v>
      </c>
      <c r="V170" s="12"/>
      <c r="W170" s="32">
        <f t="shared" si="69"/>
        <v>0</v>
      </c>
      <c r="X170" s="32">
        <f t="shared" si="59"/>
        <v>42000</v>
      </c>
      <c r="Y170" s="32">
        <f t="shared" si="60"/>
        <v>42000</v>
      </c>
      <c r="Z170" s="32">
        <f t="shared" si="61"/>
        <v>42000</v>
      </c>
      <c r="AB170" s="32">
        <f t="shared" si="73"/>
        <v>0</v>
      </c>
      <c r="AC170" s="32">
        <f t="shared" si="66"/>
        <v>0</v>
      </c>
      <c r="AD170" s="32">
        <f t="shared" si="70"/>
        <v>0</v>
      </c>
      <c r="AE170" s="59">
        <f t="shared" si="71"/>
        <v>0</v>
      </c>
      <c r="AF170" s="32">
        <f t="shared" si="76"/>
        <v>0</v>
      </c>
      <c r="AG170" s="40" t="str">
        <f>IF(A170&gt;$D$6,"",SUM($AB$10:AE170)/($Y$10+Y170)*2/A170*12)</f>
        <v/>
      </c>
      <c r="AH170" s="40" t="str">
        <f>IF(A170&gt;$D$6,"",SUM($AF$10:AF170)/($Y$10+Y170)*2/A170*12)</f>
        <v/>
      </c>
      <c r="AI170" s="32">
        <f t="shared" si="77"/>
        <v>0</v>
      </c>
      <c r="AQ170" s="32">
        <f>SUM(AB$10:AB170)</f>
        <v>992488.97898143239</v>
      </c>
      <c r="AR170" s="32">
        <f>SUM(AC$10:AC170)</f>
        <v>-741728.78666842484</v>
      </c>
      <c r="AS170" s="32">
        <f>SUM(AD$10:AD170)</f>
        <v>13860.000000000002</v>
      </c>
      <c r="AT170" s="32">
        <f>SUM(AE$10:AE170)</f>
        <v>96083.758926050039</v>
      </c>
      <c r="AU170" s="32">
        <f>SUM(AF$10:AF170)</f>
        <v>-42000</v>
      </c>
      <c r="AW170" s="32">
        <f t="shared" si="67"/>
        <v>0</v>
      </c>
      <c r="AX170" s="32">
        <f t="shared" si="67"/>
        <v>0</v>
      </c>
      <c r="AY170" s="32">
        <f t="shared" si="62"/>
        <v>0</v>
      </c>
      <c r="AZ170" s="32">
        <f t="shared" si="62"/>
        <v>0</v>
      </c>
      <c r="BA170" s="32">
        <f t="shared" si="62"/>
        <v>42000</v>
      </c>
      <c r="BB170" s="32">
        <f t="shared" ref="BB170:BB233" si="81">MAX(SUM(D170:G170)-AB170-AD170-AE170,0)</f>
        <v>0</v>
      </c>
      <c r="BC170" s="32"/>
    </row>
    <row r="171" spans="1:55" x14ac:dyDescent="0.25">
      <c r="A171" s="29">
        <v>161</v>
      </c>
      <c r="B171" s="32">
        <f t="shared" si="63"/>
        <v>0</v>
      </c>
      <c r="C171" s="32">
        <f t="shared" si="78"/>
        <v>0</v>
      </c>
      <c r="D171" s="32">
        <f t="shared" si="79"/>
        <v>0</v>
      </c>
      <c r="E171" s="32"/>
      <c r="F171" s="32">
        <f t="shared" si="64"/>
        <v>0</v>
      </c>
      <c r="G171" s="32"/>
      <c r="H171" s="32"/>
      <c r="I171" s="32"/>
      <c r="J171" s="32"/>
      <c r="K171" s="32"/>
      <c r="L171" s="32">
        <f t="shared" si="56"/>
        <v>0</v>
      </c>
      <c r="M171" s="32">
        <f t="shared" si="57"/>
        <v>0</v>
      </c>
      <c r="N171" s="80">
        <v>49096</v>
      </c>
      <c r="O171" s="39">
        <f t="shared" si="58"/>
        <v>0</v>
      </c>
      <c r="P171" s="39">
        <f t="shared" si="80"/>
        <v>0.03</v>
      </c>
      <c r="Q171" s="39">
        <f t="shared" si="65"/>
        <v>0</v>
      </c>
      <c r="R171" s="39">
        <f t="shared" si="68"/>
        <v>0</v>
      </c>
      <c r="S171" s="39">
        <f t="shared" si="74"/>
        <v>0</v>
      </c>
      <c r="T171" s="39">
        <f t="shared" si="72"/>
        <v>0</v>
      </c>
      <c r="U171" s="39">
        <f t="shared" si="75"/>
        <v>0.03</v>
      </c>
      <c r="V171" s="12"/>
      <c r="W171" s="32">
        <f t="shared" si="69"/>
        <v>0</v>
      </c>
      <c r="X171" s="32">
        <f t="shared" si="59"/>
        <v>42000</v>
      </c>
      <c r="Y171" s="32">
        <f t="shared" si="60"/>
        <v>42000</v>
      </c>
      <c r="Z171" s="32">
        <f t="shared" si="61"/>
        <v>42000</v>
      </c>
      <c r="AB171" s="32">
        <f t="shared" si="73"/>
        <v>0</v>
      </c>
      <c r="AC171" s="32">
        <f t="shared" si="66"/>
        <v>0</v>
      </c>
      <c r="AD171" s="32">
        <f t="shared" si="70"/>
        <v>0</v>
      </c>
      <c r="AE171" s="59">
        <f t="shared" si="71"/>
        <v>0</v>
      </c>
      <c r="AF171" s="32">
        <f t="shared" si="76"/>
        <v>0</v>
      </c>
      <c r="AG171" s="40" t="str">
        <f>IF(A171&gt;$D$6,"",SUM($AB$10:AE171)/($Y$10+Y171)*2/A171*12)</f>
        <v/>
      </c>
      <c r="AH171" s="40" t="str">
        <f>IF(A171&gt;$D$6,"",SUM($AF$10:AF171)/($Y$10+Y171)*2/A171*12)</f>
        <v/>
      </c>
      <c r="AI171" s="32">
        <f t="shared" si="77"/>
        <v>0</v>
      </c>
      <c r="AQ171" s="32">
        <f>SUM(AB$10:AB171)</f>
        <v>992488.97898143239</v>
      </c>
      <c r="AR171" s="32">
        <f>SUM(AC$10:AC171)</f>
        <v>-741728.78666842484</v>
      </c>
      <c r="AS171" s="32">
        <f>SUM(AD$10:AD171)</f>
        <v>13860.000000000002</v>
      </c>
      <c r="AT171" s="32">
        <f>SUM(AE$10:AE171)</f>
        <v>96083.758926050039</v>
      </c>
      <c r="AU171" s="32">
        <f>SUM(AF$10:AF171)</f>
        <v>-42000</v>
      </c>
      <c r="AW171" s="32">
        <f t="shared" si="67"/>
        <v>0</v>
      </c>
      <c r="AX171" s="32">
        <f t="shared" si="67"/>
        <v>0</v>
      </c>
      <c r="AY171" s="32">
        <f t="shared" si="62"/>
        <v>0</v>
      </c>
      <c r="AZ171" s="32">
        <f t="shared" si="62"/>
        <v>0</v>
      </c>
      <c r="BA171" s="32">
        <f t="shared" si="62"/>
        <v>42000</v>
      </c>
      <c r="BB171" s="32">
        <f t="shared" si="81"/>
        <v>0</v>
      </c>
      <c r="BC171" s="32"/>
    </row>
    <row r="172" spans="1:55" x14ac:dyDescent="0.25">
      <c r="A172" s="29">
        <v>162</v>
      </c>
      <c r="B172" s="32">
        <f t="shared" si="63"/>
        <v>0</v>
      </c>
      <c r="C172" s="32">
        <f t="shared" si="78"/>
        <v>0</v>
      </c>
      <c r="D172" s="32">
        <f t="shared" si="79"/>
        <v>0</v>
      </c>
      <c r="E172" s="32"/>
      <c r="F172" s="32">
        <f t="shared" si="64"/>
        <v>0</v>
      </c>
      <c r="G172" s="32"/>
      <c r="H172" s="32"/>
      <c r="I172" s="32"/>
      <c r="J172" s="32"/>
      <c r="K172" s="32"/>
      <c r="L172" s="32">
        <f t="shared" si="56"/>
        <v>0</v>
      </c>
      <c r="M172" s="32">
        <f t="shared" si="57"/>
        <v>0</v>
      </c>
      <c r="N172" s="80">
        <v>49126</v>
      </c>
      <c r="O172" s="39">
        <f t="shared" si="58"/>
        <v>0</v>
      </c>
      <c r="P172" s="39">
        <f t="shared" si="80"/>
        <v>0.03</v>
      </c>
      <c r="Q172" s="39">
        <f t="shared" si="65"/>
        <v>0</v>
      </c>
      <c r="R172" s="39">
        <f t="shared" si="68"/>
        <v>0</v>
      </c>
      <c r="S172" s="39">
        <f t="shared" si="74"/>
        <v>0</v>
      </c>
      <c r="T172" s="39">
        <f t="shared" si="72"/>
        <v>0</v>
      </c>
      <c r="U172" s="39">
        <f t="shared" si="75"/>
        <v>0.03</v>
      </c>
      <c r="V172" s="12"/>
      <c r="W172" s="32">
        <f t="shared" si="69"/>
        <v>0</v>
      </c>
      <c r="X172" s="32">
        <f t="shared" si="59"/>
        <v>42000</v>
      </c>
      <c r="Y172" s="32">
        <f t="shared" si="60"/>
        <v>42000</v>
      </c>
      <c r="Z172" s="32">
        <f t="shared" si="61"/>
        <v>42000</v>
      </c>
      <c r="AB172" s="32">
        <f t="shared" si="73"/>
        <v>0</v>
      </c>
      <c r="AC172" s="32">
        <f t="shared" si="66"/>
        <v>0</v>
      </c>
      <c r="AD172" s="32">
        <f t="shared" si="70"/>
        <v>0</v>
      </c>
      <c r="AE172" s="59">
        <f t="shared" si="71"/>
        <v>0</v>
      </c>
      <c r="AF172" s="32">
        <f t="shared" si="76"/>
        <v>0</v>
      </c>
      <c r="AG172" s="40" t="str">
        <f>IF(A172&gt;$D$6,"",SUM($AB$10:AE172)/($Y$10+Y172)*2/A172*12)</f>
        <v/>
      </c>
      <c r="AH172" s="40" t="str">
        <f>IF(A172&gt;$D$6,"",SUM($AF$10:AF172)/($Y$10+Y172)*2/A172*12)</f>
        <v/>
      </c>
      <c r="AI172" s="32">
        <f t="shared" si="77"/>
        <v>0</v>
      </c>
      <c r="AQ172" s="32">
        <f>SUM(AB$10:AB172)</f>
        <v>992488.97898143239</v>
      </c>
      <c r="AR172" s="32">
        <f>SUM(AC$10:AC172)</f>
        <v>-741728.78666842484</v>
      </c>
      <c r="AS172" s="32">
        <f>SUM(AD$10:AD172)</f>
        <v>13860.000000000002</v>
      </c>
      <c r="AT172" s="32">
        <f>SUM(AE$10:AE172)</f>
        <v>96083.758926050039</v>
      </c>
      <c r="AU172" s="32">
        <f>SUM(AF$10:AF172)</f>
        <v>-42000</v>
      </c>
      <c r="AW172" s="32">
        <f t="shared" si="67"/>
        <v>0</v>
      </c>
      <c r="AX172" s="32">
        <f t="shared" si="67"/>
        <v>0</v>
      </c>
      <c r="AY172" s="32">
        <f t="shared" si="62"/>
        <v>0</v>
      </c>
      <c r="AZ172" s="32">
        <f t="shared" si="62"/>
        <v>0</v>
      </c>
      <c r="BA172" s="32">
        <f t="shared" si="62"/>
        <v>42000</v>
      </c>
      <c r="BB172" s="32">
        <f t="shared" si="81"/>
        <v>0</v>
      </c>
      <c r="BC172" s="32"/>
    </row>
    <row r="173" spans="1:55" x14ac:dyDescent="0.25">
      <c r="A173" s="29">
        <v>163</v>
      </c>
      <c r="B173" s="32">
        <f t="shared" si="63"/>
        <v>0</v>
      </c>
      <c r="C173" s="32">
        <f t="shared" si="78"/>
        <v>0</v>
      </c>
      <c r="D173" s="32">
        <f t="shared" si="79"/>
        <v>0</v>
      </c>
      <c r="E173" s="32"/>
      <c r="F173" s="32">
        <f t="shared" si="64"/>
        <v>0</v>
      </c>
      <c r="G173" s="32"/>
      <c r="H173" s="32"/>
      <c r="I173" s="32"/>
      <c r="J173" s="32"/>
      <c r="K173" s="32"/>
      <c r="L173" s="32">
        <f t="shared" si="56"/>
        <v>0</v>
      </c>
      <c r="M173" s="32">
        <f t="shared" si="57"/>
        <v>0</v>
      </c>
      <c r="N173" s="80">
        <v>49157</v>
      </c>
      <c r="O173" s="39">
        <f t="shared" si="58"/>
        <v>0</v>
      </c>
      <c r="P173" s="39">
        <f t="shared" si="80"/>
        <v>0.03</v>
      </c>
      <c r="Q173" s="39">
        <f t="shared" si="65"/>
        <v>0</v>
      </c>
      <c r="R173" s="39">
        <f t="shared" si="68"/>
        <v>0</v>
      </c>
      <c r="S173" s="39">
        <f t="shared" si="74"/>
        <v>0</v>
      </c>
      <c r="T173" s="39">
        <f t="shared" si="72"/>
        <v>0</v>
      </c>
      <c r="U173" s="39">
        <f t="shared" si="75"/>
        <v>0.03</v>
      </c>
      <c r="V173" s="12"/>
      <c r="W173" s="32">
        <f t="shared" si="69"/>
        <v>0</v>
      </c>
      <c r="X173" s="32">
        <f t="shared" si="59"/>
        <v>42000</v>
      </c>
      <c r="Y173" s="32">
        <f t="shared" si="60"/>
        <v>42000</v>
      </c>
      <c r="Z173" s="32">
        <f t="shared" si="61"/>
        <v>42000</v>
      </c>
      <c r="AB173" s="32">
        <f t="shared" si="73"/>
        <v>0</v>
      </c>
      <c r="AC173" s="32">
        <f t="shared" si="66"/>
        <v>0</v>
      </c>
      <c r="AD173" s="32">
        <f t="shared" si="70"/>
        <v>0</v>
      </c>
      <c r="AE173" s="59">
        <f t="shared" si="71"/>
        <v>0</v>
      </c>
      <c r="AF173" s="32">
        <f t="shared" si="76"/>
        <v>0</v>
      </c>
      <c r="AG173" s="40" t="str">
        <f>IF(A173&gt;$D$6,"",SUM($AB$10:AE173)/($Y$10+Y173)*2/A173*12)</f>
        <v/>
      </c>
      <c r="AH173" s="40" t="str">
        <f>IF(A173&gt;$D$6,"",SUM($AF$10:AF173)/($Y$10+Y173)*2/A173*12)</f>
        <v/>
      </c>
      <c r="AI173" s="32">
        <f t="shared" si="77"/>
        <v>0</v>
      </c>
      <c r="AQ173" s="32">
        <f>SUM(AB$10:AB173)</f>
        <v>992488.97898143239</v>
      </c>
      <c r="AR173" s="32">
        <f>SUM(AC$10:AC173)</f>
        <v>-741728.78666842484</v>
      </c>
      <c r="AS173" s="32">
        <f>SUM(AD$10:AD173)</f>
        <v>13860.000000000002</v>
      </c>
      <c r="AT173" s="32">
        <f>SUM(AE$10:AE173)</f>
        <v>96083.758926050039</v>
      </c>
      <c r="AU173" s="32">
        <f>SUM(AF$10:AF173)</f>
        <v>-42000</v>
      </c>
      <c r="AW173" s="32">
        <f t="shared" si="67"/>
        <v>0</v>
      </c>
      <c r="AX173" s="32">
        <f t="shared" si="67"/>
        <v>0</v>
      </c>
      <c r="AY173" s="32">
        <f t="shared" si="62"/>
        <v>0</v>
      </c>
      <c r="AZ173" s="32">
        <f t="shared" si="62"/>
        <v>0</v>
      </c>
      <c r="BA173" s="32">
        <f t="shared" si="62"/>
        <v>42000</v>
      </c>
      <c r="BB173" s="32">
        <f t="shared" si="81"/>
        <v>0</v>
      </c>
      <c r="BC173" s="32"/>
    </row>
    <row r="174" spans="1:55" x14ac:dyDescent="0.25">
      <c r="A174" s="29">
        <v>164</v>
      </c>
      <c r="B174" s="32">
        <f t="shared" si="63"/>
        <v>0</v>
      </c>
      <c r="C174" s="32">
        <f t="shared" si="78"/>
        <v>0</v>
      </c>
      <c r="D174" s="32">
        <f t="shared" si="79"/>
        <v>0</v>
      </c>
      <c r="E174" s="32"/>
      <c r="F174" s="32">
        <f t="shared" si="64"/>
        <v>0</v>
      </c>
      <c r="G174" s="32"/>
      <c r="H174" s="32"/>
      <c r="I174" s="32"/>
      <c r="J174" s="32"/>
      <c r="K174" s="32"/>
      <c r="L174" s="32">
        <f t="shared" si="56"/>
        <v>0</v>
      </c>
      <c r="M174" s="32">
        <f t="shared" si="57"/>
        <v>0</v>
      </c>
      <c r="N174" s="80">
        <v>49188</v>
      </c>
      <c r="O174" s="39">
        <f t="shared" si="58"/>
        <v>0</v>
      </c>
      <c r="P174" s="39">
        <f t="shared" si="80"/>
        <v>0.03</v>
      </c>
      <c r="Q174" s="39">
        <f t="shared" si="65"/>
        <v>0</v>
      </c>
      <c r="R174" s="39">
        <f t="shared" si="68"/>
        <v>0</v>
      </c>
      <c r="S174" s="39">
        <f t="shared" si="74"/>
        <v>0</v>
      </c>
      <c r="T174" s="39">
        <f t="shared" si="72"/>
        <v>0</v>
      </c>
      <c r="U174" s="39">
        <f t="shared" si="75"/>
        <v>0.03</v>
      </c>
      <c r="V174" s="12"/>
      <c r="W174" s="32">
        <f t="shared" si="69"/>
        <v>0</v>
      </c>
      <c r="X174" s="32">
        <f t="shared" si="59"/>
        <v>42000</v>
      </c>
      <c r="Y174" s="32">
        <f t="shared" si="60"/>
        <v>42000</v>
      </c>
      <c r="Z174" s="32">
        <f t="shared" si="61"/>
        <v>42000</v>
      </c>
      <c r="AB174" s="32">
        <f t="shared" si="73"/>
        <v>0</v>
      </c>
      <c r="AC174" s="32">
        <f t="shared" si="66"/>
        <v>0</v>
      </c>
      <c r="AD174" s="32">
        <f t="shared" si="70"/>
        <v>0</v>
      </c>
      <c r="AE174" s="59">
        <f t="shared" si="71"/>
        <v>0</v>
      </c>
      <c r="AF174" s="32">
        <f t="shared" si="76"/>
        <v>0</v>
      </c>
      <c r="AG174" s="40" t="str">
        <f>IF(A174&gt;$D$6,"",SUM($AB$10:AE174)/($Y$10+Y174)*2/A174*12)</f>
        <v/>
      </c>
      <c r="AH174" s="40" t="str">
        <f>IF(A174&gt;$D$6,"",SUM($AF$10:AF174)/($Y$10+Y174)*2/A174*12)</f>
        <v/>
      </c>
      <c r="AI174" s="32">
        <f t="shared" si="77"/>
        <v>0</v>
      </c>
      <c r="AQ174" s="32">
        <f>SUM(AB$10:AB174)</f>
        <v>992488.97898143239</v>
      </c>
      <c r="AR174" s="32">
        <f>SUM(AC$10:AC174)</f>
        <v>-741728.78666842484</v>
      </c>
      <c r="AS174" s="32">
        <f>SUM(AD$10:AD174)</f>
        <v>13860.000000000002</v>
      </c>
      <c r="AT174" s="32">
        <f>SUM(AE$10:AE174)</f>
        <v>96083.758926050039</v>
      </c>
      <c r="AU174" s="32">
        <f>SUM(AF$10:AF174)</f>
        <v>-42000</v>
      </c>
      <c r="AW174" s="32">
        <f t="shared" si="67"/>
        <v>0</v>
      </c>
      <c r="AX174" s="32">
        <f t="shared" si="67"/>
        <v>0</v>
      </c>
      <c r="AY174" s="32">
        <f t="shared" si="62"/>
        <v>0</v>
      </c>
      <c r="AZ174" s="32">
        <f t="shared" si="62"/>
        <v>0</v>
      </c>
      <c r="BA174" s="32">
        <f t="shared" si="62"/>
        <v>42000</v>
      </c>
      <c r="BB174" s="32">
        <f t="shared" si="81"/>
        <v>0</v>
      </c>
      <c r="BC174" s="32"/>
    </row>
    <row r="175" spans="1:55" x14ac:dyDescent="0.25">
      <c r="A175" s="29">
        <v>165</v>
      </c>
      <c r="B175" s="32">
        <f t="shared" si="63"/>
        <v>0</v>
      </c>
      <c r="C175" s="32">
        <f t="shared" si="78"/>
        <v>0</v>
      </c>
      <c r="D175" s="32">
        <f t="shared" si="79"/>
        <v>0</v>
      </c>
      <c r="E175" s="32"/>
      <c r="F175" s="32">
        <f t="shared" si="64"/>
        <v>0</v>
      </c>
      <c r="G175" s="32"/>
      <c r="H175" s="32"/>
      <c r="I175" s="32"/>
      <c r="J175" s="32"/>
      <c r="K175" s="32"/>
      <c r="L175" s="32">
        <f t="shared" si="56"/>
        <v>0</v>
      </c>
      <c r="M175" s="32">
        <f t="shared" si="57"/>
        <v>0</v>
      </c>
      <c r="N175" s="80">
        <v>49218</v>
      </c>
      <c r="O175" s="39">
        <f t="shared" si="58"/>
        <v>0</v>
      </c>
      <c r="P175" s="39">
        <f t="shared" si="80"/>
        <v>0.03</v>
      </c>
      <c r="Q175" s="39">
        <f t="shared" si="65"/>
        <v>0</v>
      </c>
      <c r="R175" s="39">
        <f t="shared" si="68"/>
        <v>0</v>
      </c>
      <c r="S175" s="39">
        <f t="shared" si="74"/>
        <v>0</v>
      </c>
      <c r="T175" s="39">
        <f t="shared" si="72"/>
        <v>0</v>
      </c>
      <c r="U175" s="39">
        <f t="shared" si="75"/>
        <v>0.03</v>
      </c>
      <c r="V175" s="12"/>
      <c r="W175" s="32">
        <f t="shared" si="69"/>
        <v>0</v>
      </c>
      <c r="X175" s="32">
        <f t="shared" si="59"/>
        <v>42000</v>
      </c>
      <c r="Y175" s="32">
        <f t="shared" si="60"/>
        <v>42000</v>
      </c>
      <c r="Z175" s="32">
        <f t="shared" si="61"/>
        <v>42000</v>
      </c>
      <c r="AB175" s="32">
        <f t="shared" si="73"/>
        <v>0</v>
      </c>
      <c r="AC175" s="32">
        <f t="shared" si="66"/>
        <v>0</v>
      </c>
      <c r="AD175" s="32">
        <f t="shared" si="70"/>
        <v>0</v>
      </c>
      <c r="AE175" s="59">
        <f t="shared" si="71"/>
        <v>0</v>
      </c>
      <c r="AF175" s="32">
        <f t="shared" si="76"/>
        <v>0</v>
      </c>
      <c r="AG175" s="40" t="str">
        <f>IF(A175&gt;$D$6,"",SUM($AB$10:AE175)/($Y$10+Y175)*2/A175*12)</f>
        <v/>
      </c>
      <c r="AH175" s="40" t="str">
        <f>IF(A175&gt;$D$6,"",SUM($AF$10:AF175)/($Y$10+Y175)*2/A175*12)</f>
        <v/>
      </c>
      <c r="AI175" s="32">
        <f t="shared" si="77"/>
        <v>0</v>
      </c>
      <c r="AQ175" s="32">
        <f>SUM(AB$10:AB175)</f>
        <v>992488.97898143239</v>
      </c>
      <c r="AR175" s="32">
        <f>SUM(AC$10:AC175)</f>
        <v>-741728.78666842484</v>
      </c>
      <c r="AS175" s="32">
        <f>SUM(AD$10:AD175)</f>
        <v>13860.000000000002</v>
      </c>
      <c r="AT175" s="32">
        <f>SUM(AE$10:AE175)</f>
        <v>96083.758926050039</v>
      </c>
      <c r="AU175" s="32">
        <f>SUM(AF$10:AF175)</f>
        <v>-42000</v>
      </c>
      <c r="AW175" s="32">
        <f t="shared" si="67"/>
        <v>0</v>
      </c>
      <c r="AX175" s="32">
        <f t="shared" si="67"/>
        <v>0</v>
      </c>
      <c r="AY175" s="32">
        <f t="shared" si="62"/>
        <v>0</v>
      </c>
      <c r="AZ175" s="32">
        <f t="shared" si="62"/>
        <v>0</v>
      </c>
      <c r="BA175" s="32">
        <f t="shared" si="62"/>
        <v>42000</v>
      </c>
      <c r="BB175" s="32">
        <f t="shared" si="81"/>
        <v>0</v>
      </c>
      <c r="BC175" s="32"/>
    </row>
    <row r="176" spans="1:55" x14ac:dyDescent="0.25">
      <c r="A176" s="29">
        <v>166</v>
      </c>
      <c r="B176" s="32">
        <f t="shared" si="63"/>
        <v>0</v>
      </c>
      <c r="C176" s="32">
        <f t="shared" si="78"/>
        <v>0</v>
      </c>
      <c r="D176" s="32">
        <f t="shared" si="79"/>
        <v>0</v>
      </c>
      <c r="E176" s="32"/>
      <c r="F176" s="32">
        <f t="shared" si="64"/>
        <v>0</v>
      </c>
      <c r="G176" s="32"/>
      <c r="H176" s="32"/>
      <c r="I176" s="32"/>
      <c r="J176" s="32"/>
      <c r="K176" s="32"/>
      <c r="L176" s="32">
        <f t="shared" si="56"/>
        <v>0</v>
      </c>
      <c r="M176" s="32">
        <f t="shared" si="57"/>
        <v>0</v>
      </c>
      <c r="N176" s="80">
        <v>49249</v>
      </c>
      <c r="O176" s="39">
        <f t="shared" si="58"/>
        <v>0</v>
      </c>
      <c r="P176" s="39">
        <f t="shared" si="80"/>
        <v>0.03</v>
      </c>
      <c r="Q176" s="39">
        <f t="shared" si="65"/>
        <v>0</v>
      </c>
      <c r="R176" s="39">
        <f t="shared" si="68"/>
        <v>0</v>
      </c>
      <c r="S176" s="39">
        <f t="shared" si="74"/>
        <v>0</v>
      </c>
      <c r="T176" s="39">
        <f t="shared" si="72"/>
        <v>0</v>
      </c>
      <c r="U176" s="39">
        <f t="shared" si="75"/>
        <v>0.03</v>
      </c>
      <c r="V176" s="12"/>
      <c r="W176" s="32">
        <f t="shared" si="69"/>
        <v>0</v>
      </c>
      <c r="X176" s="32">
        <f t="shared" si="59"/>
        <v>42000</v>
      </c>
      <c r="Y176" s="32">
        <f t="shared" si="60"/>
        <v>42000</v>
      </c>
      <c r="Z176" s="32">
        <f t="shared" si="61"/>
        <v>42000</v>
      </c>
      <c r="AB176" s="32">
        <f t="shared" si="73"/>
        <v>0</v>
      </c>
      <c r="AC176" s="32">
        <f t="shared" si="66"/>
        <v>0</v>
      </c>
      <c r="AD176" s="32">
        <f t="shared" si="70"/>
        <v>0</v>
      </c>
      <c r="AE176" s="59">
        <f t="shared" si="71"/>
        <v>0</v>
      </c>
      <c r="AF176" s="32">
        <f t="shared" si="76"/>
        <v>0</v>
      </c>
      <c r="AG176" s="40" t="str">
        <f>IF(A176&gt;$D$6,"",SUM($AB$10:AE176)/($Y$10+Y176)*2/A176*12)</f>
        <v/>
      </c>
      <c r="AH176" s="40" t="str">
        <f>IF(A176&gt;$D$6,"",SUM($AF$10:AF176)/($Y$10+Y176)*2/A176*12)</f>
        <v/>
      </c>
      <c r="AI176" s="32">
        <f t="shared" si="77"/>
        <v>0</v>
      </c>
      <c r="AQ176" s="32">
        <f>SUM(AB$10:AB176)</f>
        <v>992488.97898143239</v>
      </c>
      <c r="AR176" s="32">
        <f>SUM(AC$10:AC176)</f>
        <v>-741728.78666842484</v>
      </c>
      <c r="AS176" s="32">
        <f>SUM(AD$10:AD176)</f>
        <v>13860.000000000002</v>
      </c>
      <c r="AT176" s="32">
        <f>SUM(AE$10:AE176)</f>
        <v>96083.758926050039</v>
      </c>
      <c r="AU176" s="32">
        <f>SUM(AF$10:AF176)</f>
        <v>-42000</v>
      </c>
      <c r="AW176" s="32">
        <f t="shared" si="67"/>
        <v>0</v>
      </c>
      <c r="AX176" s="32">
        <f t="shared" si="67"/>
        <v>0</v>
      </c>
      <c r="AY176" s="32">
        <f t="shared" si="62"/>
        <v>0</v>
      </c>
      <c r="AZ176" s="32">
        <f t="shared" si="62"/>
        <v>0</v>
      </c>
      <c r="BA176" s="32">
        <f t="shared" si="62"/>
        <v>42000</v>
      </c>
      <c r="BB176" s="32">
        <f t="shared" si="81"/>
        <v>0</v>
      </c>
      <c r="BC176" s="32"/>
    </row>
    <row r="177" spans="1:55" x14ac:dyDescent="0.25">
      <c r="A177" s="29">
        <v>167</v>
      </c>
      <c r="B177" s="32">
        <f t="shared" si="63"/>
        <v>0</v>
      </c>
      <c r="C177" s="32">
        <f t="shared" si="78"/>
        <v>0</v>
      </c>
      <c r="D177" s="32">
        <f t="shared" si="79"/>
        <v>0</v>
      </c>
      <c r="E177" s="32"/>
      <c r="F177" s="32">
        <f t="shared" si="64"/>
        <v>0</v>
      </c>
      <c r="G177" s="32"/>
      <c r="H177" s="32"/>
      <c r="I177" s="32"/>
      <c r="J177" s="32"/>
      <c r="K177" s="32"/>
      <c r="L177" s="32">
        <f t="shared" si="56"/>
        <v>0</v>
      </c>
      <c r="M177" s="32">
        <f t="shared" si="57"/>
        <v>0</v>
      </c>
      <c r="N177" s="80">
        <v>49279</v>
      </c>
      <c r="O177" s="39">
        <f t="shared" si="58"/>
        <v>0</v>
      </c>
      <c r="P177" s="39">
        <f t="shared" si="80"/>
        <v>0.03</v>
      </c>
      <c r="Q177" s="39">
        <f t="shared" si="65"/>
        <v>0</v>
      </c>
      <c r="R177" s="39">
        <f t="shared" si="68"/>
        <v>0</v>
      </c>
      <c r="S177" s="39">
        <f t="shared" si="74"/>
        <v>0</v>
      </c>
      <c r="T177" s="39">
        <f t="shared" si="72"/>
        <v>0</v>
      </c>
      <c r="U177" s="39">
        <f t="shared" si="75"/>
        <v>0.03</v>
      </c>
      <c r="V177" s="12"/>
      <c r="W177" s="32">
        <f t="shared" si="69"/>
        <v>0</v>
      </c>
      <c r="X177" s="32">
        <f t="shared" si="59"/>
        <v>42000</v>
      </c>
      <c r="Y177" s="32">
        <f t="shared" si="60"/>
        <v>42000</v>
      </c>
      <c r="Z177" s="32">
        <f t="shared" si="61"/>
        <v>42000</v>
      </c>
      <c r="AB177" s="32">
        <f t="shared" si="73"/>
        <v>0</v>
      </c>
      <c r="AC177" s="32">
        <f t="shared" si="66"/>
        <v>0</v>
      </c>
      <c r="AD177" s="32">
        <f t="shared" si="70"/>
        <v>0</v>
      </c>
      <c r="AE177" s="59">
        <f t="shared" si="71"/>
        <v>0</v>
      </c>
      <c r="AF177" s="32">
        <f t="shared" si="76"/>
        <v>0</v>
      </c>
      <c r="AG177" s="40" t="str">
        <f>IF(A177&gt;$D$6,"",SUM($AB$10:AE177)/($Y$10+Y177)*2/A177*12)</f>
        <v/>
      </c>
      <c r="AH177" s="40" t="str">
        <f>IF(A177&gt;$D$6,"",SUM($AF$10:AF177)/($Y$10+Y177)*2/A177*12)</f>
        <v/>
      </c>
      <c r="AI177" s="32">
        <f t="shared" si="77"/>
        <v>0</v>
      </c>
      <c r="AQ177" s="32">
        <f>SUM(AB$10:AB177)</f>
        <v>992488.97898143239</v>
      </c>
      <c r="AR177" s="32">
        <f>SUM(AC$10:AC177)</f>
        <v>-741728.78666842484</v>
      </c>
      <c r="AS177" s="32">
        <f>SUM(AD$10:AD177)</f>
        <v>13860.000000000002</v>
      </c>
      <c r="AT177" s="32">
        <f>SUM(AE$10:AE177)</f>
        <v>96083.758926050039</v>
      </c>
      <c r="AU177" s="32">
        <f>SUM(AF$10:AF177)</f>
        <v>-42000</v>
      </c>
      <c r="AW177" s="32">
        <f t="shared" si="67"/>
        <v>0</v>
      </c>
      <c r="AX177" s="32">
        <f t="shared" si="67"/>
        <v>0</v>
      </c>
      <c r="AY177" s="32">
        <f t="shared" si="62"/>
        <v>0</v>
      </c>
      <c r="AZ177" s="32">
        <f t="shared" si="62"/>
        <v>0</v>
      </c>
      <c r="BA177" s="32">
        <f t="shared" si="62"/>
        <v>42000</v>
      </c>
      <c r="BB177" s="32">
        <f t="shared" si="81"/>
        <v>0</v>
      </c>
      <c r="BC177" s="32"/>
    </row>
    <row r="178" spans="1:55" x14ac:dyDescent="0.25">
      <c r="A178" s="29">
        <v>168</v>
      </c>
      <c r="B178" s="32">
        <f t="shared" si="63"/>
        <v>0</v>
      </c>
      <c r="C178" s="32">
        <f t="shared" si="78"/>
        <v>0</v>
      </c>
      <c r="D178" s="32">
        <f t="shared" si="79"/>
        <v>0</v>
      </c>
      <c r="E178" s="32"/>
      <c r="F178" s="32">
        <f t="shared" si="64"/>
        <v>0</v>
      </c>
      <c r="G178" s="67">
        <f>IF(B178&gt;0,B178*$J$1,0)</f>
        <v>0</v>
      </c>
      <c r="H178" s="32"/>
      <c r="I178" s="32"/>
      <c r="J178" s="32"/>
      <c r="K178" s="32"/>
      <c r="L178" s="32">
        <f t="shared" si="56"/>
        <v>0</v>
      </c>
      <c r="M178" s="32">
        <f t="shared" si="57"/>
        <v>0</v>
      </c>
      <c r="N178" s="80">
        <v>49310</v>
      </c>
      <c r="O178" s="39">
        <f t="shared" si="58"/>
        <v>0</v>
      </c>
      <c r="P178" s="39">
        <f t="shared" si="80"/>
        <v>0.03</v>
      </c>
      <c r="Q178" s="39">
        <f t="shared" si="65"/>
        <v>0</v>
      </c>
      <c r="R178" s="39">
        <f t="shared" si="68"/>
        <v>0</v>
      </c>
      <c r="S178" s="39">
        <f t="shared" si="74"/>
        <v>0</v>
      </c>
      <c r="T178" s="39">
        <f t="shared" si="72"/>
        <v>0</v>
      </c>
      <c r="U178" s="39">
        <f t="shared" si="75"/>
        <v>0.03</v>
      </c>
      <c r="V178" s="12"/>
      <c r="W178" s="32">
        <f t="shared" si="69"/>
        <v>0</v>
      </c>
      <c r="X178" s="32">
        <f t="shared" si="59"/>
        <v>42000</v>
      </c>
      <c r="Y178" s="32">
        <f t="shared" si="60"/>
        <v>42000</v>
      </c>
      <c r="Z178" s="32">
        <f t="shared" si="61"/>
        <v>42000</v>
      </c>
      <c r="AB178" s="32">
        <f t="shared" si="73"/>
        <v>0</v>
      </c>
      <c r="AC178" s="32">
        <f t="shared" si="66"/>
        <v>0</v>
      </c>
      <c r="AD178" s="32">
        <f t="shared" si="70"/>
        <v>0</v>
      </c>
      <c r="AE178" s="59">
        <f t="shared" si="71"/>
        <v>0</v>
      </c>
      <c r="AF178" s="32">
        <f t="shared" si="76"/>
        <v>0</v>
      </c>
      <c r="AG178" s="40" t="str">
        <f>IF(A178&gt;$D$6,"",SUM($AB$10:AE178)/($Y$10+Y178)*2/A178*12)</f>
        <v/>
      </c>
      <c r="AH178" s="40" t="str">
        <f>IF(A178&gt;$D$6,"",SUM($AF$10:AF178)/($Y$10+Y178)*2/A178*12)</f>
        <v/>
      </c>
      <c r="AI178" s="32">
        <f t="shared" si="77"/>
        <v>0</v>
      </c>
      <c r="AQ178" s="32">
        <f>SUM(AB$10:AB178)</f>
        <v>992488.97898143239</v>
      </c>
      <c r="AR178" s="32">
        <f>SUM(AC$10:AC178)</f>
        <v>-741728.78666842484</v>
      </c>
      <c r="AS178" s="32">
        <f>SUM(AD$10:AD178)</f>
        <v>13860.000000000002</v>
      </c>
      <c r="AT178" s="32">
        <f>SUM(AE$10:AE178)</f>
        <v>96083.758926050039</v>
      </c>
      <c r="AU178" s="32">
        <f>SUM(AF$10:AF178)</f>
        <v>-42000</v>
      </c>
      <c r="AW178" s="32">
        <f t="shared" si="67"/>
        <v>0</v>
      </c>
      <c r="AX178" s="32">
        <f t="shared" si="67"/>
        <v>0</v>
      </c>
      <c r="AY178" s="32">
        <f t="shared" si="62"/>
        <v>0</v>
      </c>
      <c r="AZ178" s="32">
        <f t="shared" si="62"/>
        <v>0</v>
      </c>
      <c r="BA178" s="32">
        <f t="shared" si="62"/>
        <v>42000</v>
      </c>
      <c r="BB178" s="32">
        <f t="shared" si="81"/>
        <v>0</v>
      </c>
      <c r="BC178" s="32"/>
    </row>
    <row r="179" spans="1:55" x14ac:dyDescent="0.25">
      <c r="A179" s="29">
        <v>169</v>
      </c>
      <c r="B179" s="32">
        <f t="shared" si="63"/>
        <v>0</v>
      </c>
      <c r="C179" s="32">
        <f t="shared" si="78"/>
        <v>0</v>
      </c>
      <c r="D179" s="32">
        <f t="shared" si="79"/>
        <v>0</v>
      </c>
      <c r="E179" s="32"/>
      <c r="F179" s="32">
        <f t="shared" si="64"/>
        <v>0</v>
      </c>
      <c r="G179" s="32"/>
      <c r="H179" s="32"/>
      <c r="I179" s="32"/>
      <c r="J179" s="32"/>
      <c r="K179" s="32"/>
      <c r="L179" s="32">
        <f t="shared" si="56"/>
        <v>0</v>
      </c>
      <c r="M179" s="32">
        <f t="shared" si="57"/>
        <v>0</v>
      </c>
      <c r="N179" s="80">
        <v>49341</v>
      </c>
      <c r="O179" s="39">
        <f t="shared" si="58"/>
        <v>0</v>
      </c>
      <c r="P179" s="39">
        <f t="shared" si="80"/>
        <v>0.03</v>
      </c>
      <c r="Q179" s="39">
        <f t="shared" si="65"/>
        <v>0</v>
      </c>
      <c r="R179" s="39">
        <f t="shared" si="68"/>
        <v>0</v>
      </c>
      <c r="S179" s="39">
        <f t="shared" si="74"/>
        <v>0</v>
      </c>
      <c r="T179" s="39">
        <f t="shared" si="72"/>
        <v>0</v>
      </c>
      <c r="U179" s="39">
        <f t="shared" si="75"/>
        <v>0.03</v>
      </c>
      <c r="V179" s="12"/>
      <c r="W179" s="32">
        <f t="shared" si="69"/>
        <v>0</v>
      </c>
      <c r="X179" s="32">
        <f t="shared" si="59"/>
        <v>42000</v>
      </c>
      <c r="Y179" s="32">
        <f t="shared" si="60"/>
        <v>42000</v>
      </c>
      <c r="Z179" s="32">
        <f t="shared" si="61"/>
        <v>42000</v>
      </c>
      <c r="AB179" s="32">
        <f t="shared" si="73"/>
        <v>0</v>
      </c>
      <c r="AC179" s="32">
        <f t="shared" si="66"/>
        <v>0</v>
      </c>
      <c r="AD179" s="32">
        <f t="shared" si="70"/>
        <v>0</v>
      </c>
      <c r="AE179" s="59">
        <f t="shared" si="71"/>
        <v>0</v>
      </c>
      <c r="AF179" s="32">
        <f t="shared" si="76"/>
        <v>0</v>
      </c>
      <c r="AG179" s="40" t="str">
        <f>IF(A179&gt;$D$6,"",SUM($AB$10:AE179)/($Y$10+Y179)*2/A179*12)</f>
        <v/>
      </c>
      <c r="AH179" s="40" t="str">
        <f>IF(A179&gt;$D$6,"",SUM($AF$10:AF179)/($Y$10+Y179)*2/A179*12)</f>
        <v/>
      </c>
      <c r="AI179" s="32">
        <f t="shared" si="77"/>
        <v>0</v>
      </c>
      <c r="AQ179" s="32">
        <f>SUM(AB$10:AB179)</f>
        <v>992488.97898143239</v>
      </c>
      <c r="AR179" s="32">
        <f>SUM(AC$10:AC179)</f>
        <v>-741728.78666842484</v>
      </c>
      <c r="AS179" s="32">
        <f>SUM(AD$10:AD179)</f>
        <v>13860.000000000002</v>
      </c>
      <c r="AT179" s="32">
        <f>SUM(AE$10:AE179)</f>
        <v>96083.758926050039</v>
      </c>
      <c r="AU179" s="32">
        <f>SUM(AF$10:AF179)</f>
        <v>-42000</v>
      </c>
      <c r="AW179" s="32">
        <f t="shared" si="67"/>
        <v>0</v>
      </c>
      <c r="AX179" s="32">
        <f t="shared" si="67"/>
        <v>0</v>
      </c>
      <c r="AY179" s="32">
        <f t="shared" si="62"/>
        <v>0</v>
      </c>
      <c r="AZ179" s="32">
        <f t="shared" si="62"/>
        <v>0</v>
      </c>
      <c r="BA179" s="32">
        <f t="shared" si="62"/>
        <v>42000</v>
      </c>
      <c r="BB179" s="32">
        <f t="shared" si="81"/>
        <v>0</v>
      </c>
      <c r="BC179" s="32"/>
    </row>
    <row r="180" spans="1:55" x14ac:dyDescent="0.25">
      <c r="A180" s="29">
        <v>170</v>
      </c>
      <c r="B180" s="32">
        <f t="shared" si="63"/>
        <v>0</v>
      </c>
      <c r="C180" s="32">
        <f t="shared" si="78"/>
        <v>0</v>
      </c>
      <c r="D180" s="32">
        <f t="shared" si="79"/>
        <v>0</v>
      </c>
      <c r="E180" s="32"/>
      <c r="F180" s="32">
        <f t="shared" si="64"/>
        <v>0</v>
      </c>
      <c r="G180" s="32"/>
      <c r="H180" s="32"/>
      <c r="I180" s="32"/>
      <c r="J180" s="32"/>
      <c r="K180" s="32"/>
      <c r="L180" s="32">
        <f t="shared" si="56"/>
        <v>0</v>
      </c>
      <c r="M180" s="32">
        <f t="shared" si="57"/>
        <v>0</v>
      </c>
      <c r="N180" s="80">
        <v>49369</v>
      </c>
      <c r="O180" s="39">
        <f t="shared" si="58"/>
        <v>0</v>
      </c>
      <c r="P180" s="39">
        <f t="shared" si="80"/>
        <v>0.03</v>
      </c>
      <c r="Q180" s="39">
        <f t="shared" si="65"/>
        <v>0</v>
      </c>
      <c r="R180" s="39">
        <f t="shared" si="68"/>
        <v>0</v>
      </c>
      <c r="S180" s="39">
        <f t="shared" si="74"/>
        <v>0</v>
      </c>
      <c r="T180" s="39">
        <f t="shared" si="72"/>
        <v>0</v>
      </c>
      <c r="U180" s="39">
        <f t="shared" si="75"/>
        <v>0.03</v>
      </c>
      <c r="V180" s="12"/>
      <c r="W180" s="32">
        <f t="shared" si="69"/>
        <v>0</v>
      </c>
      <c r="X180" s="32">
        <f t="shared" si="59"/>
        <v>42000</v>
      </c>
      <c r="Y180" s="32">
        <f t="shared" si="60"/>
        <v>42000</v>
      </c>
      <c r="Z180" s="32">
        <f t="shared" si="61"/>
        <v>42000</v>
      </c>
      <c r="AB180" s="32">
        <f t="shared" si="73"/>
        <v>0</v>
      </c>
      <c r="AC180" s="32">
        <f t="shared" si="66"/>
        <v>0</v>
      </c>
      <c r="AD180" s="32">
        <f t="shared" si="70"/>
        <v>0</v>
      </c>
      <c r="AE180" s="59">
        <f t="shared" si="71"/>
        <v>0</v>
      </c>
      <c r="AF180" s="32">
        <f t="shared" si="76"/>
        <v>0</v>
      </c>
      <c r="AG180" s="40" t="str">
        <f>IF(A180&gt;$D$6,"",SUM($AB$10:AE180)/($Y$10+Y180)*2/A180*12)</f>
        <v/>
      </c>
      <c r="AH180" s="40" t="str">
        <f>IF(A180&gt;$D$6,"",SUM($AF$10:AF180)/($Y$10+Y180)*2/A180*12)</f>
        <v/>
      </c>
      <c r="AI180" s="32">
        <f t="shared" si="77"/>
        <v>0</v>
      </c>
      <c r="AQ180" s="32">
        <f>SUM(AB$10:AB180)</f>
        <v>992488.97898143239</v>
      </c>
      <c r="AR180" s="32">
        <f>SUM(AC$10:AC180)</f>
        <v>-741728.78666842484</v>
      </c>
      <c r="AS180" s="32">
        <f>SUM(AD$10:AD180)</f>
        <v>13860.000000000002</v>
      </c>
      <c r="AT180" s="32">
        <f>SUM(AE$10:AE180)</f>
        <v>96083.758926050039</v>
      </c>
      <c r="AU180" s="32">
        <f>SUM(AF$10:AF180)</f>
        <v>-42000</v>
      </c>
      <c r="AW180" s="32">
        <f t="shared" si="67"/>
        <v>0</v>
      </c>
      <c r="AX180" s="32">
        <f t="shared" si="67"/>
        <v>0</v>
      </c>
      <c r="AY180" s="32">
        <f t="shared" si="62"/>
        <v>0</v>
      </c>
      <c r="AZ180" s="32">
        <f t="shared" si="62"/>
        <v>0</v>
      </c>
      <c r="BA180" s="32">
        <f t="shared" si="62"/>
        <v>42000</v>
      </c>
      <c r="BB180" s="32">
        <f t="shared" si="81"/>
        <v>0</v>
      </c>
      <c r="BC180" s="32"/>
    </row>
    <row r="181" spans="1:55" x14ac:dyDescent="0.25">
      <c r="A181" s="29">
        <v>171</v>
      </c>
      <c r="B181" s="32">
        <f t="shared" si="63"/>
        <v>0</v>
      </c>
      <c r="C181" s="32">
        <f t="shared" si="78"/>
        <v>0</v>
      </c>
      <c r="D181" s="32">
        <f t="shared" si="79"/>
        <v>0</v>
      </c>
      <c r="E181" s="32"/>
      <c r="F181" s="32">
        <f t="shared" si="64"/>
        <v>0</v>
      </c>
      <c r="G181" s="32"/>
      <c r="H181" s="32"/>
      <c r="I181" s="32"/>
      <c r="J181" s="32"/>
      <c r="K181" s="32"/>
      <c r="L181" s="32">
        <f t="shared" si="56"/>
        <v>0</v>
      </c>
      <c r="M181" s="32">
        <f t="shared" si="57"/>
        <v>0</v>
      </c>
      <c r="N181" s="80">
        <v>49400</v>
      </c>
      <c r="O181" s="39">
        <f t="shared" si="58"/>
        <v>0</v>
      </c>
      <c r="P181" s="39">
        <f t="shared" si="80"/>
        <v>0.03</v>
      </c>
      <c r="Q181" s="39">
        <f t="shared" si="65"/>
        <v>0</v>
      </c>
      <c r="R181" s="39">
        <f t="shared" si="68"/>
        <v>0</v>
      </c>
      <c r="S181" s="39">
        <f t="shared" si="74"/>
        <v>0</v>
      </c>
      <c r="T181" s="39">
        <f t="shared" si="72"/>
        <v>0</v>
      </c>
      <c r="U181" s="39">
        <f t="shared" si="75"/>
        <v>0.03</v>
      </c>
      <c r="V181" s="12"/>
      <c r="W181" s="32">
        <f t="shared" si="69"/>
        <v>0</v>
      </c>
      <c r="X181" s="32">
        <f t="shared" si="59"/>
        <v>42000</v>
      </c>
      <c r="Y181" s="32">
        <f t="shared" si="60"/>
        <v>42000</v>
      </c>
      <c r="Z181" s="32">
        <f t="shared" si="61"/>
        <v>42000</v>
      </c>
      <c r="AB181" s="32">
        <f t="shared" si="73"/>
        <v>0</v>
      </c>
      <c r="AC181" s="32">
        <f t="shared" si="66"/>
        <v>0</v>
      </c>
      <c r="AD181" s="32">
        <f t="shared" si="70"/>
        <v>0</v>
      </c>
      <c r="AE181" s="59">
        <f t="shared" si="71"/>
        <v>0</v>
      </c>
      <c r="AF181" s="32">
        <f t="shared" si="76"/>
        <v>0</v>
      </c>
      <c r="AG181" s="40" t="str">
        <f>IF(A181&gt;$D$6,"",SUM($AB$10:AE181)/($Y$10+Y181)*2/A181*12)</f>
        <v/>
      </c>
      <c r="AH181" s="40" t="str">
        <f>IF(A181&gt;$D$6,"",SUM($AF$10:AF181)/($Y$10+Y181)*2/A181*12)</f>
        <v/>
      </c>
      <c r="AI181" s="32">
        <f t="shared" si="77"/>
        <v>0</v>
      </c>
      <c r="AQ181" s="32">
        <f>SUM(AB$10:AB181)</f>
        <v>992488.97898143239</v>
      </c>
      <c r="AR181" s="32">
        <f>SUM(AC$10:AC181)</f>
        <v>-741728.78666842484</v>
      </c>
      <c r="AS181" s="32">
        <f>SUM(AD$10:AD181)</f>
        <v>13860.000000000002</v>
      </c>
      <c r="AT181" s="32">
        <f>SUM(AE$10:AE181)</f>
        <v>96083.758926050039</v>
      </c>
      <c r="AU181" s="32">
        <f>SUM(AF$10:AF181)</f>
        <v>-42000</v>
      </c>
      <c r="AW181" s="32">
        <f t="shared" si="67"/>
        <v>0</v>
      </c>
      <c r="AX181" s="32">
        <f t="shared" si="67"/>
        <v>0</v>
      </c>
      <c r="AY181" s="32">
        <f t="shared" si="62"/>
        <v>0</v>
      </c>
      <c r="AZ181" s="32">
        <f t="shared" si="62"/>
        <v>0</v>
      </c>
      <c r="BA181" s="32">
        <f t="shared" si="62"/>
        <v>42000</v>
      </c>
      <c r="BB181" s="32">
        <f t="shared" si="81"/>
        <v>0</v>
      </c>
      <c r="BC181" s="32"/>
    </row>
    <row r="182" spans="1:55" x14ac:dyDescent="0.25">
      <c r="A182" s="29">
        <v>172</v>
      </c>
      <c r="B182" s="32">
        <f t="shared" si="63"/>
        <v>0</v>
      </c>
      <c r="C182" s="32">
        <f t="shared" si="78"/>
        <v>0</v>
      </c>
      <c r="D182" s="32">
        <f t="shared" si="79"/>
        <v>0</v>
      </c>
      <c r="E182" s="32"/>
      <c r="F182" s="32">
        <f t="shared" si="64"/>
        <v>0</v>
      </c>
      <c r="G182" s="32"/>
      <c r="H182" s="32"/>
      <c r="I182" s="32"/>
      <c r="J182" s="32"/>
      <c r="K182" s="32"/>
      <c r="L182" s="32">
        <f t="shared" si="56"/>
        <v>0</v>
      </c>
      <c r="M182" s="32">
        <f t="shared" si="57"/>
        <v>0</v>
      </c>
      <c r="N182" s="80">
        <v>49430</v>
      </c>
      <c r="O182" s="39">
        <f t="shared" si="58"/>
        <v>0</v>
      </c>
      <c r="P182" s="39">
        <f t="shared" si="80"/>
        <v>0.03</v>
      </c>
      <c r="Q182" s="39">
        <f t="shared" si="65"/>
        <v>0</v>
      </c>
      <c r="R182" s="39">
        <f t="shared" si="68"/>
        <v>0</v>
      </c>
      <c r="S182" s="39">
        <f t="shared" si="74"/>
        <v>0</v>
      </c>
      <c r="T182" s="39">
        <f t="shared" si="72"/>
        <v>0</v>
      </c>
      <c r="U182" s="39">
        <f t="shared" si="75"/>
        <v>0.03</v>
      </c>
      <c r="V182" s="12"/>
      <c r="W182" s="32">
        <f t="shared" si="69"/>
        <v>0</v>
      </c>
      <c r="X182" s="32">
        <f t="shared" si="59"/>
        <v>42000</v>
      </c>
      <c r="Y182" s="32">
        <f t="shared" si="60"/>
        <v>42000</v>
      </c>
      <c r="Z182" s="32">
        <f t="shared" si="61"/>
        <v>42000</v>
      </c>
      <c r="AB182" s="32">
        <f t="shared" si="73"/>
        <v>0</v>
      </c>
      <c r="AC182" s="32">
        <f t="shared" si="66"/>
        <v>0</v>
      </c>
      <c r="AD182" s="32">
        <f t="shared" si="70"/>
        <v>0</v>
      </c>
      <c r="AE182" s="59">
        <f t="shared" si="71"/>
        <v>0</v>
      </c>
      <c r="AF182" s="32">
        <f t="shared" si="76"/>
        <v>0</v>
      </c>
      <c r="AG182" s="40" t="str">
        <f>IF(A182&gt;$D$6,"",SUM($AB$10:AE182)/($Y$10+Y182)*2/A182*12)</f>
        <v/>
      </c>
      <c r="AH182" s="40" t="str">
        <f>IF(A182&gt;$D$6,"",SUM($AF$10:AF182)/($Y$10+Y182)*2/A182*12)</f>
        <v/>
      </c>
      <c r="AI182" s="32">
        <f t="shared" si="77"/>
        <v>0</v>
      </c>
      <c r="AQ182" s="32">
        <f>SUM(AB$10:AB182)</f>
        <v>992488.97898143239</v>
      </c>
      <c r="AR182" s="32">
        <f>SUM(AC$10:AC182)</f>
        <v>-741728.78666842484</v>
      </c>
      <c r="AS182" s="32">
        <f>SUM(AD$10:AD182)</f>
        <v>13860.000000000002</v>
      </c>
      <c r="AT182" s="32">
        <f>SUM(AE$10:AE182)</f>
        <v>96083.758926050039</v>
      </c>
      <c r="AU182" s="32">
        <f>SUM(AF$10:AF182)</f>
        <v>-42000</v>
      </c>
      <c r="AW182" s="32">
        <f t="shared" si="67"/>
        <v>0</v>
      </c>
      <c r="AX182" s="32">
        <f t="shared" si="67"/>
        <v>0</v>
      </c>
      <c r="AY182" s="32">
        <f t="shared" si="62"/>
        <v>0</v>
      </c>
      <c r="AZ182" s="32">
        <f t="shared" si="62"/>
        <v>0</v>
      </c>
      <c r="BA182" s="32">
        <f t="shared" si="62"/>
        <v>42000</v>
      </c>
      <c r="BB182" s="32">
        <f t="shared" si="81"/>
        <v>0</v>
      </c>
      <c r="BC182" s="32"/>
    </row>
    <row r="183" spans="1:55" x14ac:dyDescent="0.25">
      <c r="A183" s="29">
        <v>173</v>
      </c>
      <c r="B183" s="32">
        <f t="shared" si="63"/>
        <v>0</v>
      </c>
      <c r="C183" s="32">
        <f t="shared" si="78"/>
        <v>0</v>
      </c>
      <c r="D183" s="32">
        <f t="shared" si="79"/>
        <v>0</v>
      </c>
      <c r="E183" s="32"/>
      <c r="F183" s="32">
        <f t="shared" si="64"/>
        <v>0</v>
      </c>
      <c r="G183" s="32"/>
      <c r="H183" s="32"/>
      <c r="I183" s="32"/>
      <c r="J183" s="32"/>
      <c r="K183" s="32"/>
      <c r="L183" s="32">
        <f t="shared" si="56"/>
        <v>0</v>
      </c>
      <c r="M183" s="32">
        <f t="shared" si="57"/>
        <v>0</v>
      </c>
      <c r="N183" s="80">
        <v>49461</v>
      </c>
      <c r="O183" s="39">
        <f t="shared" si="58"/>
        <v>0</v>
      </c>
      <c r="P183" s="39">
        <f t="shared" si="80"/>
        <v>0.03</v>
      </c>
      <c r="Q183" s="39">
        <f t="shared" si="65"/>
        <v>0</v>
      </c>
      <c r="R183" s="39">
        <f t="shared" si="68"/>
        <v>0</v>
      </c>
      <c r="S183" s="39">
        <f t="shared" si="74"/>
        <v>0</v>
      </c>
      <c r="T183" s="39">
        <f t="shared" si="72"/>
        <v>0</v>
      </c>
      <c r="U183" s="39">
        <f t="shared" si="75"/>
        <v>0.03</v>
      </c>
      <c r="V183" s="12"/>
      <c r="W183" s="32">
        <f t="shared" si="69"/>
        <v>0</v>
      </c>
      <c r="X183" s="32">
        <f t="shared" si="59"/>
        <v>42000</v>
      </c>
      <c r="Y183" s="32">
        <f t="shared" si="60"/>
        <v>42000</v>
      </c>
      <c r="Z183" s="32">
        <f t="shared" si="61"/>
        <v>42000</v>
      </c>
      <c r="AB183" s="32">
        <f t="shared" si="73"/>
        <v>0</v>
      </c>
      <c r="AC183" s="32">
        <f t="shared" si="66"/>
        <v>0</v>
      </c>
      <c r="AD183" s="32">
        <f t="shared" si="70"/>
        <v>0</v>
      </c>
      <c r="AE183" s="59">
        <f t="shared" si="71"/>
        <v>0</v>
      </c>
      <c r="AF183" s="32">
        <f t="shared" si="76"/>
        <v>0</v>
      </c>
      <c r="AG183" s="40" t="str">
        <f>IF(A183&gt;$D$6,"",SUM($AB$10:AE183)/($Y$10+Y183)*2/A183*12)</f>
        <v/>
      </c>
      <c r="AH183" s="40" t="str">
        <f>IF(A183&gt;$D$6,"",SUM($AF$10:AF183)/($Y$10+Y183)*2/A183*12)</f>
        <v/>
      </c>
      <c r="AI183" s="32">
        <f t="shared" si="77"/>
        <v>0</v>
      </c>
      <c r="AQ183" s="32">
        <f>SUM(AB$10:AB183)</f>
        <v>992488.97898143239</v>
      </c>
      <c r="AR183" s="32">
        <f>SUM(AC$10:AC183)</f>
        <v>-741728.78666842484</v>
      </c>
      <c r="AS183" s="32">
        <f>SUM(AD$10:AD183)</f>
        <v>13860.000000000002</v>
      </c>
      <c r="AT183" s="32">
        <f>SUM(AE$10:AE183)</f>
        <v>96083.758926050039</v>
      </c>
      <c r="AU183" s="32">
        <f>SUM(AF$10:AF183)</f>
        <v>-42000</v>
      </c>
      <c r="AW183" s="32">
        <f t="shared" si="67"/>
        <v>0</v>
      </c>
      <c r="AX183" s="32">
        <f t="shared" si="67"/>
        <v>0</v>
      </c>
      <c r="AY183" s="32">
        <f t="shared" si="62"/>
        <v>0</v>
      </c>
      <c r="AZ183" s="32">
        <f t="shared" si="62"/>
        <v>0</v>
      </c>
      <c r="BA183" s="32">
        <f t="shared" si="62"/>
        <v>42000</v>
      </c>
      <c r="BB183" s="32">
        <f t="shared" si="81"/>
        <v>0</v>
      </c>
      <c r="BC183" s="32"/>
    </row>
    <row r="184" spans="1:55" x14ac:dyDescent="0.25">
      <c r="A184" s="29">
        <v>174</v>
      </c>
      <c r="B184" s="32">
        <f t="shared" si="63"/>
        <v>0</v>
      </c>
      <c r="C184" s="32">
        <f t="shared" si="78"/>
        <v>0</v>
      </c>
      <c r="D184" s="32">
        <f t="shared" si="79"/>
        <v>0</v>
      </c>
      <c r="E184" s="32"/>
      <c r="F184" s="32">
        <f t="shared" si="64"/>
        <v>0</v>
      </c>
      <c r="G184" s="32"/>
      <c r="H184" s="32"/>
      <c r="I184" s="32"/>
      <c r="J184" s="32"/>
      <c r="K184" s="32"/>
      <c r="L184" s="32">
        <f t="shared" si="56"/>
        <v>0</v>
      </c>
      <c r="M184" s="32">
        <f t="shared" si="57"/>
        <v>0</v>
      </c>
      <c r="N184" s="80">
        <v>49491</v>
      </c>
      <c r="O184" s="39">
        <f t="shared" si="58"/>
        <v>0</v>
      </c>
      <c r="P184" s="39">
        <f t="shared" si="80"/>
        <v>0.03</v>
      </c>
      <c r="Q184" s="39">
        <f t="shared" si="65"/>
        <v>0</v>
      </c>
      <c r="R184" s="39">
        <f t="shared" si="68"/>
        <v>0</v>
      </c>
      <c r="S184" s="39">
        <f t="shared" si="74"/>
        <v>0</v>
      </c>
      <c r="T184" s="39">
        <f t="shared" si="72"/>
        <v>0</v>
      </c>
      <c r="U184" s="39">
        <f t="shared" si="75"/>
        <v>0.03</v>
      </c>
      <c r="V184" s="12"/>
      <c r="W184" s="32">
        <f t="shared" si="69"/>
        <v>0</v>
      </c>
      <c r="X184" s="32">
        <f t="shared" si="59"/>
        <v>42000</v>
      </c>
      <c r="Y184" s="32">
        <f t="shared" si="60"/>
        <v>42000</v>
      </c>
      <c r="Z184" s="32">
        <f t="shared" si="61"/>
        <v>42000</v>
      </c>
      <c r="AB184" s="32">
        <f t="shared" si="73"/>
        <v>0</v>
      </c>
      <c r="AC184" s="32">
        <f t="shared" si="66"/>
        <v>0</v>
      </c>
      <c r="AD184" s="32">
        <f t="shared" si="70"/>
        <v>0</v>
      </c>
      <c r="AE184" s="59">
        <f t="shared" si="71"/>
        <v>0</v>
      </c>
      <c r="AF184" s="32">
        <f t="shared" si="76"/>
        <v>0</v>
      </c>
      <c r="AG184" s="40" t="str">
        <f>IF(A184&gt;$D$6,"",SUM($AB$10:AE184)/($Y$10+Y184)*2/A184*12)</f>
        <v/>
      </c>
      <c r="AH184" s="40" t="str">
        <f>IF(A184&gt;$D$6,"",SUM($AF$10:AF184)/($Y$10+Y184)*2/A184*12)</f>
        <v/>
      </c>
      <c r="AI184" s="32">
        <f t="shared" si="77"/>
        <v>0</v>
      </c>
      <c r="AQ184" s="32">
        <f>SUM(AB$10:AB184)</f>
        <v>992488.97898143239</v>
      </c>
      <c r="AR184" s="32">
        <f>SUM(AC$10:AC184)</f>
        <v>-741728.78666842484</v>
      </c>
      <c r="AS184" s="32">
        <f>SUM(AD$10:AD184)</f>
        <v>13860.000000000002</v>
      </c>
      <c r="AT184" s="32">
        <f>SUM(AE$10:AE184)</f>
        <v>96083.758926050039</v>
      </c>
      <c r="AU184" s="32">
        <f>SUM(AF$10:AF184)</f>
        <v>-42000</v>
      </c>
      <c r="AW184" s="32">
        <f t="shared" si="67"/>
        <v>0</v>
      </c>
      <c r="AX184" s="32">
        <f t="shared" si="67"/>
        <v>0</v>
      </c>
      <c r="AY184" s="32">
        <f t="shared" si="62"/>
        <v>0</v>
      </c>
      <c r="AZ184" s="32">
        <f t="shared" si="62"/>
        <v>0</v>
      </c>
      <c r="BA184" s="32">
        <f t="shared" si="62"/>
        <v>42000</v>
      </c>
      <c r="BB184" s="32">
        <f t="shared" si="81"/>
        <v>0</v>
      </c>
      <c r="BC184" s="32"/>
    </row>
    <row r="185" spans="1:55" x14ac:dyDescent="0.25">
      <c r="A185" s="29">
        <v>175</v>
      </c>
      <c r="B185" s="32">
        <f t="shared" si="63"/>
        <v>0</v>
      </c>
      <c r="C185" s="32">
        <f t="shared" si="78"/>
        <v>0</v>
      </c>
      <c r="D185" s="32">
        <f t="shared" si="79"/>
        <v>0</v>
      </c>
      <c r="E185" s="32"/>
      <c r="F185" s="32">
        <f t="shared" si="64"/>
        <v>0</v>
      </c>
      <c r="G185" s="32"/>
      <c r="H185" s="32"/>
      <c r="I185" s="32"/>
      <c r="J185" s="32"/>
      <c r="K185" s="32"/>
      <c r="L185" s="32">
        <f t="shared" si="56"/>
        <v>0</v>
      </c>
      <c r="M185" s="32">
        <f t="shared" si="57"/>
        <v>0</v>
      </c>
      <c r="N185" s="80">
        <v>49522</v>
      </c>
      <c r="O185" s="39">
        <f t="shared" si="58"/>
        <v>0</v>
      </c>
      <c r="P185" s="39">
        <f t="shared" si="80"/>
        <v>0.03</v>
      </c>
      <c r="Q185" s="39">
        <f t="shared" si="65"/>
        <v>0</v>
      </c>
      <c r="R185" s="39">
        <f t="shared" si="68"/>
        <v>0</v>
      </c>
      <c r="S185" s="39">
        <f t="shared" si="74"/>
        <v>0</v>
      </c>
      <c r="T185" s="39">
        <f t="shared" si="72"/>
        <v>0</v>
      </c>
      <c r="U185" s="39">
        <f t="shared" si="75"/>
        <v>0.03</v>
      </c>
      <c r="V185" s="12"/>
      <c r="W185" s="32">
        <f t="shared" si="69"/>
        <v>0</v>
      </c>
      <c r="X185" s="32">
        <f t="shared" si="59"/>
        <v>42000</v>
      </c>
      <c r="Y185" s="32">
        <f t="shared" si="60"/>
        <v>42000</v>
      </c>
      <c r="Z185" s="32">
        <f t="shared" si="61"/>
        <v>42000</v>
      </c>
      <c r="AB185" s="32">
        <f t="shared" si="73"/>
        <v>0</v>
      </c>
      <c r="AC185" s="32">
        <f t="shared" si="66"/>
        <v>0</v>
      </c>
      <c r="AD185" s="32">
        <f t="shared" si="70"/>
        <v>0</v>
      </c>
      <c r="AE185" s="59">
        <f t="shared" si="71"/>
        <v>0</v>
      </c>
      <c r="AF185" s="32">
        <f t="shared" si="76"/>
        <v>0</v>
      </c>
      <c r="AG185" s="40" t="str">
        <f>IF(A185&gt;$D$6,"",SUM($AB$10:AE185)/($Y$10+Y185)*2/A185*12)</f>
        <v/>
      </c>
      <c r="AH185" s="40" t="str">
        <f>IF(A185&gt;$D$6,"",SUM($AF$10:AF185)/($Y$10+Y185)*2/A185*12)</f>
        <v/>
      </c>
      <c r="AI185" s="32">
        <f t="shared" si="77"/>
        <v>0</v>
      </c>
      <c r="AQ185" s="32">
        <f>SUM(AB$10:AB185)</f>
        <v>992488.97898143239</v>
      </c>
      <c r="AR185" s="32">
        <f>SUM(AC$10:AC185)</f>
        <v>-741728.78666842484</v>
      </c>
      <c r="AS185" s="32">
        <f>SUM(AD$10:AD185)</f>
        <v>13860.000000000002</v>
      </c>
      <c r="AT185" s="32">
        <f>SUM(AE$10:AE185)</f>
        <v>96083.758926050039</v>
      </c>
      <c r="AU185" s="32">
        <f>SUM(AF$10:AF185)</f>
        <v>-42000</v>
      </c>
      <c r="AW185" s="32">
        <f t="shared" si="67"/>
        <v>0</v>
      </c>
      <c r="AX185" s="32">
        <f t="shared" si="67"/>
        <v>0</v>
      </c>
      <c r="AY185" s="32">
        <f t="shared" si="62"/>
        <v>0</v>
      </c>
      <c r="AZ185" s="32">
        <f t="shared" si="62"/>
        <v>0</v>
      </c>
      <c r="BA185" s="32">
        <f t="shared" si="62"/>
        <v>42000</v>
      </c>
      <c r="BB185" s="32">
        <f t="shared" si="81"/>
        <v>0</v>
      </c>
      <c r="BC185" s="32"/>
    </row>
    <row r="186" spans="1:55" x14ac:dyDescent="0.25">
      <c r="A186" s="29">
        <v>176</v>
      </c>
      <c r="B186" s="32">
        <f t="shared" si="63"/>
        <v>0</v>
      </c>
      <c r="C186" s="32">
        <f t="shared" si="78"/>
        <v>0</v>
      </c>
      <c r="D186" s="32">
        <f t="shared" si="79"/>
        <v>0</v>
      </c>
      <c r="E186" s="32"/>
      <c r="F186" s="32">
        <f t="shared" si="64"/>
        <v>0</v>
      </c>
      <c r="G186" s="32"/>
      <c r="H186" s="32"/>
      <c r="I186" s="32"/>
      <c r="J186" s="32"/>
      <c r="K186" s="32"/>
      <c r="L186" s="32">
        <f t="shared" si="56"/>
        <v>0</v>
      </c>
      <c r="M186" s="32">
        <f t="shared" si="57"/>
        <v>0</v>
      </c>
      <c r="N186" s="80">
        <v>49553</v>
      </c>
      <c r="O186" s="39">
        <f t="shared" si="58"/>
        <v>0</v>
      </c>
      <c r="P186" s="39">
        <f t="shared" si="80"/>
        <v>0.03</v>
      </c>
      <c r="Q186" s="39">
        <f t="shared" si="65"/>
        <v>0</v>
      </c>
      <c r="R186" s="39">
        <f t="shared" si="68"/>
        <v>0</v>
      </c>
      <c r="S186" s="39">
        <f t="shared" si="74"/>
        <v>0</v>
      </c>
      <c r="T186" s="39">
        <f t="shared" si="72"/>
        <v>0</v>
      </c>
      <c r="U186" s="39">
        <f t="shared" si="75"/>
        <v>0.03</v>
      </c>
      <c r="V186" s="12"/>
      <c r="W186" s="32">
        <f t="shared" si="69"/>
        <v>0</v>
      </c>
      <c r="X186" s="32">
        <f t="shared" si="59"/>
        <v>42000</v>
      </c>
      <c r="Y186" s="32">
        <f t="shared" si="60"/>
        <v>42000</v>
      </c>
      <c r="Z186" s="32">
        <f t="shared" si="61"/>
        <v>42000</v>
      </c>
      <c r="AB186" s="32">
        <f t="shared" si="73"/>
        <v>0</v>
      </c>
      <c r="AC186" s="32">
        <f t="shared" si="66"/>
        <v>0</v>
      </c>
      <c r="AD186" s="32">
        <f t="shared" si="70"/>
        <v>0</v>
      </c>
      <c r="AE186" s="59">
        <f t="shared" si="71"/>
        <v>0</v>
      </c>
      <c r="AF186" s="32">
        <f t="shared" si="76"/>
        <v>0</v>
      </c>
      <c r="AG186" s="40" t="str">
        <f>IF(A186&gt;$D$6,"",SUM($AB$10:AE186)/($Y$10+Y186)*2/A186*12)</f>
        <v/>
      </c>
      <c r="AH186" s="40" t="str">
        <f>IF(A186&gt;$D$6,"",SUM($AF$10:AF186)/($Y$10+Y186)*2/A186*12)</f>
        <v/>
      </c>
      <c r="AI186" s="32">
        <f t="shared" si="77"/>
        <v>0</v>
      </c>
      <c r="AQ186" s="32">
        <f>SUM(AB$10:AB186)</f>
        <v>992488.97898143239</v>
      </c>
      <c r="AR186" s="32">
        <f>SUM(AC$10:AC186)</f>
        <v>-741728.78666842484</v>
      </c>
      <c r="AS186" s="32">
        <f>SUM(AD$10:AD186)</f>
        <v>13860.000000000002</v>
      </c>
      <c r="AT186" s="32">
        <f>SUM(AE$10:AE186)</f>
        <v>96083.758926050039</v>
      </c>
      <c r="AU186" s="32">
        <f>SUM(AF$10:AF186)</f>
        <v>-42000</v>
      </c>
      <c r="AW186" s="32">
        <f t="shared" si="67"/>
        <v>0</v>
      </c>
      <c r="AX186" s="32">
        <f t="shared" si="67"/>
        <v>0</v>
      </c>
      <c r="AY186" s="32">
        <f t="shared" si="62"/>
        <v>0</v>
      </c>
      <c r="AZ186" s="32">
        <f t="shared" si="62"/>
        <v>0</v>
      </c>
      <c r="BA186" s="32">
        <f t="shared" si="62"/>
        <v>42000</v>
      </c>
      <c r="BB186" s="32">
        <f t="shared" si="81"/>
        <v>0</v>
      </c>
      <c r="BC186" s="32"/>
    </row>
    <row r="187" spans="1:55" x14ac:dyDescent="0.25">
      <c r="A187" s="29">
        <v>177</v>
      </c>
      <c r="B187" s="32">
        <f t="shared" si="63"/>
        <v>0</v>
      </c>
      <c r="C187" s="32">
        <f t="shared" si="78"/>
        <v>0</v>
      </c>
      <c r="D187" s="32">
        <f t="shared" si="79"/>
        <v>0</v>
      </c>
      <c r="E187" s="32"/>
      <c r="F187" s="32">
        <f t="shared" si="64"/>
        <v>0</v>
      </c>
      <c r="G187" s="32"/>
      <c r="H187" s="32"/>
      <c r="I187" s="32"/>
      <c r="J187" s="32"/>
      <c r="K187" s="32"/>
      <c r="L187" s="32">
        <f t="shared" si="56"/>
        <v>0</v>
      </c>
      <c r="M187" s="32">
        <f t="shared" si="57"/>
        <v>0</v>
      </c>
      <c r="N187" s="80">
        <v>49583</v>
      </c>
      <c r="O187" s="39">
        <f t="shared" si="58"/>
        <v>0</v>
      </c>
      <c r="P187" s="39">
        <f t="shared" si="80"/>
        <v>0.03</v>
      </c>
      <c r="Q187" s="39">
        <f t="shared" si="65"/>
        <v>0</v>
      </c>
      <c r="R187" s="39">
        <f t="shared" si="68"/>
        <v>0</v>
      </c>
      <c r="S187" s="39">
        <f t="shared" si="74"/>
        <v>0</v>
      </c>
      <c r="T187" s="39">
        <f t="shared" si="72"/>
        <v>0</v>
      </c>
      <c r="U187" s="39">
        <f t="shared" si="75"/>
        <v>0.03</v>
      </c>
      <c r="V187" s="12"/>
      <c r="W187" s="32">
        <f t="shared" si="69"/>
        <v>0</v>
      </c>
      <c r="X187" s="32">
        <f t="shared" si="59"/>
        <v>42000</v>
      </c>
      <c r="Y187" s="32">
        <f t="shared" si="60"/>
        <v>42000</v>
      </c>
      <c r="Z187" s="32">
        <f t="shared" si="61"/>
        <v>42000</v>
      </c>
      <c r="AB187" s="32">
        <f t="shared" si="73"/>
        <v>0</v>
      </c>
      <c r="AC187" s="32">
        <f t="shared" si="66"/>
        <v>0</v>
      </c>
      <c r="AD187" s="32">
        <f t="shared" si="70"/>
        <v>0</v>
      </c>
      <c r="AE187" s="59">
        <f t="shared" si="71"/>
        <v>0</v>
      </c>
      <c r="AF187" s="32">
        <f t="shared" si="76"/>
        <v>0</v>
      </c>
      <c r="AG187" s="40" t="str">
        <f>IF(A187&gt;$D$6,"",SUM($AB$10:AE187)/($Y$10+Y187)*2/A187*12)</f>
        <v/>
      </c>
      <c r="AH187" s="40" t="str">
        <f>IF(A187&gt;$D$6,"",SUM($AF$10:AF187)/($Y$10+Y187)*2/A187*12)</f>
        <v/>
      </c>
      <c r="AI187" s="32">
        <f t="shared" si="77"/>
        <v>0</v>
      </c>
      <c r="AQ187" s="32">
        <f>SUM(AB$10:AB187)</f>
        <v>992488.97898143239</v>
      </c>
      <c r="AR187" s="32">
        <f>SUM(AC$10:AC187)</f>
        <v>-741728.78666842484</v>
      </c>
      <c r="AS187" s="32">
        <f>SUM(AD$10:AD187)</f>
        <v>13860.000000000002</v>
      </c>
      <c r="AT187" s="32">
        <f>SUM(AE$10:AE187)</f>
        <v>96083.758926050039</v>
      </c>
      <c r="AU187" s="32">
        <f>SUM(AF$10:AF187)</f>
        <v>-42000</v>
      </c>
      <c r="AW187" s="32">
        <f t="shared" si="67"/>
        <v>0</v>
      </c>
      <c r="AX187" s="32">
        <f t="shared" si="67"/>
        <v>0</v>
      </c>
      <c r="AY187" s="32">
        <f t="shared" si="62"/>
        <v>0</v>
      </c>
      <c r="AZ187" s="32">
        <f t="shared" si="62"/>
        <v>0</v>
      </c>
      <c r="BA187" s="32">
        <f t="shared" si="62"/>
        <v>42000</v>
      </c>
      <c r="BB187" s="32">
        <f t="shared" si="81"/>
        <v>0</v>
      </c>
      <c r="BC187" s="32"/>
    </row>
    <row r="188" spans="1:55" x14ac:dyDescent="0.25">
      <c r="A188" s="29">
        <v>178</v>
      </c>
      <c r="B188" s="32">
        <f t="shared" si="63"/>
        <v>0</v>
      </c>
      <c r="C188" s="32">
        <f t="shared" si="78"/>
        <v>0</v>
      </c>
      <c r="D188" s="32">
        <f t="shared" si="79"/>
        <v>0</v>
      </c>
      <c r="E188" s="32"/>
      <c r="F188" s="32">
        <f t="shared" si="64"/>
        <v>0</v>
      </c>
      <c r="G188" s="32"/>
      <c r="H188" s="32"/>
      <c r="I188" s="32"/>
      <c r="J188" s="32"/>
      <c r="K188" s="32"/>
      <c r="L188" s="32">
        <f t="shared" si="56"/>
        <v>0</v>
      </c>
      <c r="M188" s="32">
        <f t="shared" si="57"/>
        <v>0</v>
      </c>
      <c r="N188" s="80">
        <v>49614</v>
      </c>
      <c r="O188" s="39">
        <f t="shared" si="58"/>
        <v>0</v>
      </c>
      <c r="P188" s="39">
        <f t="shared" si="80"/>
        <v>0.03</v>
      </c>
      <c r="Q188" s="39">
        <f t="shared" si="65"/>
        <v>0</v>
      </c>
      <c r="R188" s="39">
        <f t="shared" si="68"/>
        <v>0</v>
      </c>
      <c r="S188" s="39">
        <f t="shared" si="74"/>
        <v>0</v>
      </c>
      <c r="T188" s="39">
        <f t="shared" si="72"/>
        <v>0</v>
      </c>
      <c r="U188" s="39">
        <f t="shared" si="75"/>
        <v>0.03</v>
      </c>
      <c r="V188" s="12"/>
      <c r="W188" s="32">
        <f t="shared" si="69"/>
        <v>0</v>
      </c>
      <c r="X188" s="32">
        <f t="shared" si="59"/>
        <v>42000</v>
      </c>
      <c r="Y188" s="32">
        <f t="shared" si="60"/>
        <v>42000</v>
      </c>
      <c r="Z188" s="32">
        <f t="shared" si="61"/>
        <v>42000</v>
      </c>
      <c r="AB188" s="32">
        <f t="shared" si="73"/>
        <v>0</v>
      </c>
      <c r="AC188" s="32">
        <f t="shared" si="66"/>
        <v>0</v>
      </c>
      <c r="AD188" s="32">
        <f t="shared" si="70"/>
        <v>0</v>
      </c>
      <c r="AE188" s="59">
        <f t="shared" si="71"/>
        <v>0</v>
      </c>
      <c r="AF188" s="32">
        <f t="shared" si="76"/>
        <v>0</v>
      </c>
      <c r="AG188" s="40" t="str">
        <f>IF(A188&gt;$D$6,"",SUM($AB$10:AE188)/($Y$10+Y188)*2/A188*12)</f>
        <v/>
      </c>
      <c r="AH188" s="40" t="str">
        <f>IF(A188&gt;$D$6,"",SUM($AF$10:AF188)/($Y$10+Y188)*2/A188*12)</f>
        <v/>
      </c>
      <c r="AI188" s="32">
        <f t="shared" si="77"/>
        <v>0</v>
      </c>
      <c r="AQ188" s="32">
        <f>SUM(AB$10:AB188)</f>
        <v>992488.97898143239</v>
      </c>
      <c r="AR188" s="32">
        <f>SUM(AC$10:AC188)</f>
        <v>-741728.78666842484</v>
      </c>
      <c r="AS188" s="32">
        <f>SUM(AD$10:AD188)</f>
        <v>13860.000000000002</v>
      </c>
      <c r="AT188" s="32">
        <f>SUM(AE$10:AE188)</f>
        <v>96083.758926050039</v>
      </c>
      <c r="AU188" s="32">
        <f>SUM(AF$10:AF188)</f>
        <v>-42000</v>
      </c>
      <c r="AW188" s="32">
        <f t="shared" si="67"/>
        <v>0</v>
      </c>
      <c r="AX188" s="32">
        <f t="shared" si="67"/>
        <v>0</v>
      </c>
      <c r="AY188" s="32">
        <f t="shared" si="62"/>
        <v>0</v>
      </c>
      <c r="AZ188" s="32">
        <f t="shared" si="62"/>
        <v>0</v>
      </c>
      <c r="BA188" s="32">
        <f t="shared" si="62"/>
        <v>42000</v>
      </c>
      <c r="BB188" s="32">
        <f t="shared" si="81"/>
        <v>0</v>
      </c>
      <c r="BC188" s="32"/>
    </row>
    <row r="189" spans="1:55" x14ac:dyDescent="0.25">
      <c r="A189" s="29">
        <v>179</v>
      </c>
      <c r="B189" s="32">
        <f t="shared" si="63"/>
        <v>0</v>
      </c>
      <c r="C189" s="32">
        <f t="shared" si="78"/>
        <v>0</v>
      </c>
      <c r="D189" s="32">
        <f t="shared" si="79"/>
        <v>0</v>
      </c>
      <c r="E189" s="32"/>
      <c r="F189" s="32">
        <f t="shared" si="64"/>
        <v>0</v>
      </c>
      <c r="G189" s="32"/>
      <c r="H189" s="32"/>
      <c r="I189" s="32"/>
      <c r="J189" s="32"/>
      <c r="K189" s="32"/>
      <c r="L189" s="32">
        <f t="shared" si="56"/>
        <v>0</v>
      </c>
      <c r="M189" s="32">
        <f t="shared" si="57"/>
        <v>0</v>
      </c>
      <c r="N189" s="80">
        <v>49644</v>
      </c>
      <c r="O189" s="39">
        <f t="shared" si="58"/>
        <v>0</v>
      </c>
      <c r="P189" s="39">
        <f t="shared" si="80"/>
        <v>0.03</v>
      </c>
      <c r="Q189" s="39">
        <f t="shared" si="65"/>
        <v>0</v>
      </c>
      <c r="R189" s="39">
        <f t="shared" si="68"/>
        <v>0</v>
      </c>
      <c r="S189" s="39">
        <f t="shared" si="74"/>
        <v>0</v>
      </c>
      <c r="T189" s="39">
        <f t="shared" si="72"/>
        <v>0</v>
      </c>
      <c r="U189" s="39">
        <f t="shared" si="75"/>
        <v>0.03</v>
      </c>
      <c r="V189" s="12"/>
      <c r="W189" s="32">
        <f t="shared" si="69"/>
        <v>0</v>
      </c>
      <c r="X189" s="32">
        <f t="shared" si="59"/>
        <v>42000</v>
      </c>
      <c r="Y189" s="32">
        <f t="shared" si="60"/>
        <v>42000</v>
      </c>
      <c r="Z189" s="32">
        <f t="shared" si="61"/>
        <v>42000</v>
      </c>
      <c r="AB189" s="32">
        <f t="shared" si="73"/>
        <v>0</v>
      </c>
      <c r="AC189" s="32">
        <f t="shared" si="66"/>
        <v>0</v>
      </c>
      <c r="AD189" s="32">
        <f t="shared" si="70"/>
        <v>0</v>
      </c>
      <c r="AE189" s="59">
        <f t="shared" si="71"/>
        <v>0</v>
      </c>
      <c r="AF189" s="32">
        <f t="shared" si="76"/>
        <v>0</v>
      </c>
      <c r="AG189" s="40" t="str">
        <f>IF(A189&gt;$D$6,"",SUM($AB$10:AE189)/($Y$10+Y189)*2/A189*12)</f>
        <v/>
      </c>
      <c r="AH189" s="40" t="str">
        <f>IF(A189&gt;$D$6,"",SUM($AF$10:AF189)/($Y$10+Y189)*2/A189*12)</f>
        <v/>
      </c>
      <c r="AI189" s="32">
        <f t="shared" si="77"/>
        <v>0</v>
      </c>
      <c r="AQ189" s="32">
        <f>SUM(AB$10:AB189)</f>
        <v>992488.97898143239</v>
      </c>
      <c r="AR189" s="32">
        <f>SUM(AC$10:AC189)</f>
        <v>-741728.78666842484</v>
      </c>
      <c r="AS189" s="32">
        <f>SUM(AD$10:AD189)</f>
        <v>13860.000000000002</v>
      </c>
      <c r="AT189" s="32">
        <f>SUM(AE$10:AE189)</f>
        <v>96083.758926050039</v>
      </c>
      <c r="AU189" s="32">
        <f>SUM(AF$10:AF189)</f>
        <v>-42000</v>
      </c>
      <c r="AW189" s="32">
        <f t="shared" si="67"/>
        <v>0</v>
      </c>
      <c r="AX189" s="32">
        <f t="shared" si="67"/>
        <v>0</v>
      </c>
      <c r="AY189" s="32">
        <f t="shared" si="62"/>
        <v>0</v>
      </c>
      <c r="AZ189" s="32">
        <f t="shared" si="62"/>
        <v>0</v>
      </c>
      <c r="BA189" s="32">
        <f t="shared" si="62"/>
        <v>42000</v>
      </c>
      <c r="BB189" s="32">
        <f t="shared" si="81"/>
        <v>0</v>
      </c>
      <c r="BC189" s="32"/>
    </row>
    <row r="190" spans="1:55" x14ac:dyDescent="0.25">
      <c r="A190" s="29">
        <v>180</v>
      </c>
      <c r="B190" s="32">
        <f t="shared" si="63"/>
        <v>0</v>
      </c>
      <c r="C190" s="32">
        <f t="shared" si="78"/>
        <v>0</v>
      </c>
      <c r="D190" s="32">
        <f t="shared" si="79"/>
        <v>0</v>
      </c>
      <c r="E190" s="32"/>
      <c r="F190" s="32">
        <f t="shared" si="64"/>
        <v>0</v>
      </c>
      <c r="G190" s="67">
        <f>IF(B190&gt;0,B190*$J$1,0)</f>
        <v>0</v>
      </c>
      <c r="H190" s="32"/>
      <c r="I190" s="32"/>
      <c r="J190" s="32"/>
      <c r="K190" s="32"/>
      <c r="L190" s="32">
        <f t="shared" si="56"/>
        <v>0</v>
      </c>
      <c r="M190" s="32">
        <f t="shared" si="57"/>
        <v>0</v>
      </c>
      <c r="N190" s="80">
        <v>49675</v>
      </c>
      <c r="O190" s="39">
        <f t="shared" si="58"/>
        <v>0</v>
      </c>
      <c r="P190" s="39">
        <f t="shared" si="80"/>
        <v>0.03</v>
      </c>
      <c r="Q190" s="39">
        <f t="shared" si="65"/>
        <v>0</v>
      </c>
      <c r="R190" s="39">
        <f t="shared" si="68"/>
        <v>0</v>
      </c>
      <c r="S190" s="39">
        <f t="shared" si="74"/>
        <v>0</v>
      </c>
      <c r="T190" s="39">
        <f t="shared" si="72"/>
        <v>0</v>
      </c>
      <c r="U190" s="39">
        <f t="shared" si="75"/>
        <v>0.03</v>
      </c>
      <c r="V190" s="12"/>
      <c r="W190" s="32">
        <f t="shared" si="69"/>
        <v>0</v>
      </c>
      <c r="X190" s="32">
        <f t="shared" si="59"/>
        <v>42000</v>
      </c>
      <c r="Y190" s="32">
        <f t="shared" si="60"/>
        <v>42000</v>
      </c>
      <c r="Z190" s="32">
        <f t="shared" si="61"/>
        <v>42000</v>
      </c>
      <c r="AB190" s="32">
        <f t="shared" si="73"/>
        <v>0</v>
      </c>
      <c r="AC190" s="32">
        <f t="shared" si="66"/>
        <v>0</v>
      </c>
      <c r="AD190" s="32">
        <f t="shared" si="70"/>
        <v>0</v>
      </c>
      <c r="AE190" s="59">
        <f t="shared" si="71"/>
        <v>0</v>
      </c>
      <c r="AF190" s="32">
        <f t="shared" si="76"/>
        <v>0</v>
      </c>
      <c r="AG190" s="40" t="str">
        <f>IF(A190&gt;$D$6,"",SUM($AB$10:AE190)/($Y$10+Y190)*2/A190*12)</f>
        <v/>
      </c>
      <c r="AH190" s="40" t="str">
        <f>IF(A190&gt;$D$6,"",SUM($AF$10:AF190)/($Y$10+Y190)*2/A190*12)</f>
        <v/>
      </c>
      <c r="AI190" s="32">
        <f t="shared" si="77"/>
        <v>0</v>
      </c>
      <c r="AQ190" s="32">
        <f>SUM(AB$10:AB190)</f>
        <v>992488.97898143239</v>
      </c>
      <c r="AR190" s="32">
        <f>SUM(AC$10:AC190)</f>
        <v>-741728.78666842484</v>
      </c>
      <c r="AS190" s="32">
        <f>SUM(AD$10:AD190)</f>
        <v>13860.000000000002</v>
      </c>
      <c r="AT190" s="32">
        <f>SUM(AE$10:AE190)</f>
        <v>96083.758926050039</v>
      </c>
      <c r="AU190" s="32">
        <f>SUM(AF$10:AF190)</f>
        <v>-42000</v>
      </c>
      <c r="AW190" s="32">
        <f t="shared" si="67"/>
        <v>0</v>
      </c>
      <c r="AX190" s="32">
        <f t="shared" si="67"/>
        <v>0</v>
      </c>
      <c r="AY190" s="32">
        <f t="shared" si="62"/>
        <v>0</v>
      </c>
      <c r="AZ190" s="32">
        <f t="shared" si="62"/>
        <v>0</v>
      </c>
      <c r="BA190" s="32">
        <f t="shared" si="62"/>
        <v>42000</v>
      </c>
      <c r="BB190" s="32">
        <f t="shared" si="81"/>
        <v>0</v>
      </c>
      <c r="BC190" s="32"/>
    </row>
    <row r="191" spans="1:55" x14ac:dyDescent="0.25">
      <c r="A191" s="29">
        <v>181</v>
      </c>
      <c r="B191" s="32">
        <f t="shared" si="63"/>
        <v>0</v>
      </c>
      <c r="C191" s="32">
        <f t="shared" si="78"/>
        <v>0</v>
      </c>
      <c r="D191" s="32">
        <f t="shared" si="79"/>
        <v>0</v>
      </c>
      <c r="E191" s="32"/>
      <c r="F191" s="32">
        <f t="shared" si="64"/>
        <v>0</v>
      </c>
      <c r="G191" s="32"/>
      <c r="H191" s="32"/>
      <c r="I191" s="32"/>
      <c r="J191" s="32"/>
      <c r="K191" s="32"/>
      <c r="L191" s="32">
        <f t="shared" si="56"/>
        <v>0</v>
      </c>
      <c r="M191" s="32">
        <f t="shared" si="57"/>
        <v>0</v>
      </c>
      <c r="N191" s="80">
        <v>49706</v>
      </c>
      <c r="O191" s="39">
        <f t="shared" si="58"/>
        <v>0</v>
      </c>
      <c r="P191" s="39">
        <f t="shared" si="80"/>
        <v>0.03</v>
      </c>
      <c r="Q191" s="39">
        <f t="shared" si="65"/>
        <v>0</v>
      </c>
      <c r="R191" s="39">
        <f t="shared" si="68"/>
        <v>0</v>
      </c>
      <c r="S191" s="39">
        <f t="shared" si="74"/>
        <v>0</v>
      </c>
      <c r="T191" s="39">
        <f t="shared" si="72"/>
        <v>0</v>
      </c>
      <c r="U191" s="39">
        <f t="shared" si="75"/>
        <v>0.03</v>
      </c>
      <c r="V191" s="12"/>
      <c r="W191" s="32">
        <f t="shared" si="69"/>
        <v>0</v>
      </c>
      <c r="X191" s="32">
        <f t="shared" si="59"/>
        <v>42000</v>
      </c>
      <c r="Y191" s="32">
        <f t="shared" si="60"/>
        <v>42000</v>
      </c>
      <c r="Z191" s="32">
        <f t="shared" si="61"/>
        <v>42000</v>
      </c>
      <c r="AB191" s="32">
        <f t="shared" si="73"/>
        <v>0</v>
      </c>
      <c r="AC191" s="32">
        <f t="shared" si="66"/>
        <v>0</v>
      </c>
      <c r="AD191" s="32">
        <f t="shared" si="70"/>
        <v>0</v>
      </c>
      <c r="AE191" s="59">
        <f t="shared" si="71"/>
        <v>0</v>
      </c>
      <c r="AF191" s="32">
        <f t="shared" si="76"/>
        <v>0</v>
      </c>
      <c r="AG191" s="40" t="str">
        <f>IF(A191&gt;$D$6,"",SUM($AB$10:AE191)/($Y$10+Y191)*2/A191*12)</f>
        <v/>
      </c>
      <c r="AH191" s="40" t="str">
        <f>IF(A191&gt;$D$6,"",SUM($AF$10:AF191)/($Y$10+Y191)*2/A191*12)</f>
        <v/>
      </c>
      <c r="AI191" s="32">
        <f t="shared" si="77"/>
        <v>0</v>
      </c>
      <c r="AQ191" s="32">
        <f>SUM(AB$10:AB191)</f>
        <v>992488.97898143239</v>
      </c>
      <c r="AR191" s="32">
        <f>SUM(AC$10:AC191)</f>
        <v>-741728.78666842484</v>
      </c>
      <c r="AS191" s="32">
        <f>SUM(AD$10:AD191)</f>
        <v>13860.000000000002</v>
      </c>
      <c r="AT191" s="32">
        <f>SUM(AE$10:AE191)</f>
        <v>96083.758926050039</v>
      </c>
      <c r="AU191" s="32">
        <f>SUM(AF$10:AF191)</f>
        <v>-42000</v>
      </c>
      <c r="AW191" s="32">
        <f t="shared" si="67"/>
        <v>0</v>
      </c>
      <c r="AX191" s="32">
        <f t="shared" si="67"/>
        <v>0</v>
      </c>
      <c r="AY191" s="32">
        <f t="shared" si="62"/>
        <v>0</v>
      </c>
      <c r="AZ191" s="32">
        <f t="shared" si="62"/>
        <v>0</v>
      </c>
      <c r="BA191" s="32">
        <f t="shared" si="62"/>
        <v>42000</v>
      </c>
      <c r="BB191" s="32">
        <f t="shared" si="81"/>
        <v>0</v>
      </c>
      <c r="BC191" s="32"/>
    </row>
    <row r="192" spans="1:55" x14ac:dyDescent="0.25">
      <c r="A192" s="29">
        <v>182</v>
      </c>
      <c r="B192" s="32">
        <f t="shared" si="63"/>
        <v>0</v>
      </c>
      <c r="C192" s="32">
        <f t="shared" si="78"/>
        <v>0</v>
      </c>
      <c r="D192" s="32">
        <f t="shared" si="79"/>
        <v>0</v>
      </c>
      <c r="E192" s="32"/>
      <c r="F192" s="32">
        <f t="shared" si="64"/>
        <v>0</v>
      </c>
      <c r="G192" s="32"/>
      <c r="H192" s="32"/>
      <c r="I192" s="32"/>
      <c r="J192" s="32"/>
      <c r="K192" s="32"/>
      <c r="L192" s="32">
        <f t="shared" si="56"/>
        <v>0</v>
      </c>
      <c r="M192" s="32">
        <f t="shared" si="57"/>
        <v>0</v>
      </c>
      <c r="N192" s="80">
        <v>49735</v>
      </c>
      <c r="O192" s="39">
        <f t="shared" si="58"/>
        <v>0</v>
      </c>
      <c r="P192" s="39">
        <f t="shared" si="80"/>
        <v>0.03</v>
      </c>
      <c r="Q192" s="39">
        <f t="shared" si="65"/>
        <v>0</v>
      </c>
      <c r="R192" s="39">
        <f t="shared" si="68"/>
        <v>0</v>
      </c>
      <c r="S192" s="39">
        <f t="shared" si="74"/>
        <v>0</v>
      </c>
      <c r="T192" s="39">
        <f t="shared" si="72"/>
        <v>0</v>
      </c>
      <c r="U192" s="39">
        <f t="shared" si="75"/>
        <v>0.03</v>
      </c>
      <c r="V192" s="12"/>
      <c r="W192" s="32">
        <f t="shared" si="69"/>
        <v>0</v>
      </c>
      <c r="X192" s="32">
        <f t="shared" si="59"/>
        <v>42000</v>
      </c>
      <c r="Y192" s="32">
        <f t="shared" si="60"/>
        <v>42000</v>
      </c>
      <c r="Z192" s="32">
        <f t="shared" si="61"/>
        <v>42000</v>
      </c>
      <c r="AB192" s="32">
        <f t="shared" si="73"/>
        <v>0</v>
      </c>
      <c r="AC192" s="32">
        <f t="shared" si="66"/>
        <v>0</v>
      </c>
      <c r="AD192" s="32">
        <f t="shared" si="70"/>
        <v>0</v>
      </c>
      <c r="AE192" s="59">
        <f t="shared" si="71"/>
        <v>0</v>
      </c>
      <c r="AF192" s="32">
        <f t="shared" si="76"/>
        <v>0</v>
      </c>
      <c r="AG192" s="40" t="str">
        <f>IF(A192&gt;$D$6,"",SUM($AB$10:AE192)/($Y$10+Y192)*2/A192*12)</f>
        <v/>
      </c>
      <c r="AH192" s="40" t="str">
        <f>IF(A192&gt;$D$6,"",SUM($AF$10:AF192)/($Y$10+Y192)*2/A192*12)</f>
        <v/>
      </c>
      <c r="AI192" s="32">
        <f t="shared" si="77"/>
        <v>0</v>
      </c>
      <c r="AQ192" s="32">
        <f>SUM(AB$10:AB192)</f>
        <v>992488.97898143239</v>
      </c>
      <c r="AR192" s="32">
        <f>SUM(AC$10:AC192)</f>
        <v>-741728.78666842484</v>
      </c>
      <c r="AS192" s="32">
        <f>SUM(AD$10:AD192)</f>
        <v>13860.000000000002</v>
      </c>
      <c r="AT192" s="32">
        <f>SUM(AE$10:AE192)</f>
        <v>96083.758926050039</v>
      </c>
      <c r="AU192" s="32">
        <f>SUM(AF$10:AF192)</f>
        <v>-42000</v>
      </c>
      <c r="AW192" s="32">
        <f t="shared" si="67"/>
        <v>0</v>
      </c>
      <c r="AX192" s="32">
        <f t="shared" si="67"/>
        <v>0</v>
      </c>
      <c r="AY192" s="32">
        <f t="shared" si="62"/>
        <v>0</v>
      </c>
      <c r="AZ192" s="32">
        <f t="shared" si="62"/>
        <v>0</v>
      </c>
      <c r="BA192" s="32">
        <f t="shared" si="62"/>
        <v>42000</v>
      </c>
      <c r="BB192" s="32">
        <f t="shared" si="81"/>
        <v>0</v>
      </c>
      <c r="BC192" s="32"/>
    </row>
    <row r="193" spans="1:55" x14ac:dyDescent="0.25">
      <c r="A193" s="29">
        <v>183</v>
      </c>
      <c r="B193" s="32">
        <f t="shared" si="63"/>
        <v>0</v>
      </c>
      <c r="C193" s="32">
        <f t="shared" si="78"/>
        <v>0</v>
      </c>
      <c r="D193" s="32">
        <f t="shared" si="79"/>
        <v>0</v>
      </c>
      <c r="E193" s="32"/>
      <c r="F193" s="32">
        <f t="shared" si="64"/>
        <v>0</v>
      </c>
      <c r="G193" s="32"/>
      <c r="H193" s="32"/>
      <c r="I193" s="32"/>
      <c r="J193" s="32"/>
      <c r="K193" s="32"/>
      <c r="L193" s="32">
        <f t="shared" si="56"/>
        <v>0</v>
      </c>
      <c r="M193" s="32">
        <f t="shared" si="57"/>
        <v>0</v>
      </c>
      <c r="N193" s="80">
        <v>49766</v>
      </c>
      <c r="O193" s="39">
        <f t="shared" si="58"/>
        <v>0</v>
      </c>
      <c r="P193" s="39">
        <f t="shared" si="80"/>
        <v>0.03</v>
      </c>
      <c r="Q193" s="39">
        <f t="shared" si="65"/>
        <v>0</v>
      </c>
      <c r="R193" s="39">
        <f t="shared" si="68"/>
        <v>0</v>
      </c>
      <c r="S193" s="39">
        <f t="shared" si="74"/>
        <v>0</v>
      </c>
      <c r="T193" s="39">
        <f t="shared" si="72"/>
        <v>0</v>
      </c>
      <c r="U193" s="39">
        <f t="shared" si="75"/>
        <v>0.03</v>
      </c>
      <c r="V193" s="12"/>
      <c r="W193" s="32">
        <f t="shared" si="69"/>
        <v>0</v>
      </c>
      <c r="X193" s="32">
        <f t="shared" si="59"/>
        <v>42000</v>
      </c>
      <c r="Y193" s="32">
        <f t="shared" si="60"/>
        <v>42000</v>
      </c>
      <c r="Z193" s="32">
        <f t="shared" si="61"/>
        <v>42000</v>
      </c>
      <c r="AB193" s="32">
        <f t="shared" si="73"/>
        <v>0</v>
      </c>
      <c r="AC193" s="32">
        <f t="shared" si="66"/>
        <v>0</v>
      </c>
      <c r="AD193" s="32">
        <f t="shared" si="70"/>
        <v>0</v>
      </c>
      <c r="AE193" s="59">
        <f t="shared" si="71"/>
        <v>0</v>
      </c>
      <c r="AF193" s="32">
        <f t="shared" si="76"/>
        <v>0</v>
      </c>
      <c r="AG193" s="40" t="str">
        <f>IF(A193&gt;$D$6,"",SUM($AB$10:AE193)/($Y$10+Y193)*2/A193*12)</f>
        <v/>
      </c>
      <c r="AH193" s="40" t="str">
        <f>IF(A193&gt;$D$6,"",SUM($AF$10:AF193)/($Y$10+Y193)*2/A193*12)</f>
        <v/>
      </c>
      <c r="AI193" s="32">
        <f t="shared" si="77"/>
        <v>0</v>
      </c>
      <c r="AQ193" s="32">
        <f>SUM(AB$10:AB193)</f>
        <v>992488.97898143239</v>
      </c>
      <c r="AR193" s="32">
        <f>SUM(AC$10:AC193)</f>
        <v>-741728.78666842484</v>
      </c>
      <c r="AS193" s="32">
        <f>SUM(AD$10:AD193)</f>
        <v>13860.000000000002</v>
      </c>
      <c r="AT193" s="32">
        <f>SUM(AE$10:AE193)</f>
        <v>96083.758926050039</v>
      </c>
      <c r="AU193" s="32">
        <f>SUM(AF$10:AF193)</f>
        <v>-42000</v>
      </c>
      <c r="AW193" s="32">
        <f t="shared" si="67"/>
        <v>0</v>
      </c>
      <c r="AX193" s="32">
        <f t="shared" si="67"/>
        <v>0</v>
      </c>
      <c r="AY193" s="32">
        <f t="shared" si="62"/>
        <v>0</v>
      </c>
      <c r="AZ193" s="32">
        <f t="shared" si="62"/>
        <v>0</v>
      </c>
      <c r="BA193" s="32">
        <f t="shared" si="62"/>
        <v>42000</v>
      </c>
      <c r="BB193" s="32">
        <f t="shared" si="81"/>
        <v>0</v>
      </c>
      <c r="BC193" s="32"/>
    </row>
    <row r="194" spans="1:55" x14ac:dyDescent="0.25">
      <c r="A194" s="29">
        <v>184</v>
      </c>
      <c r="B194" s="32">
        <f t="shared" si="63"/>
        <v>0</v>
      </c>
      <c r="C194" s="32">
        <f t="shared" si="78"/>
        <v>0</v>
      </c>
      <c r="D194" s="32">
        <f t="shared" si="79"/>
        <v>0</v>
      </c>
      <c r="E194" s="32"/>
      <c r="F194" s="32">
        <f t="shared" si="64"/>
        <v>0</v>
      </c>
      <c r="G194" s="32"/>
      <c r="H194" s="32"/>
      <c r="I194" s="32"/>
      <c r="J194" s="32"/>
      <c r="K194" s="32"/>
      <c r="L194" s="32">
        <f t="shared" si="56"/>
        <v>0</v>
      </c>
      <c r="M194" s="32">
        <f t="shared" si="57"/>
        <v>0</v>
      </c>
      <c r="N194" s="80">
        <v>49796</v>
      </c>
      <c r="O194" s="39">
        <f t="shared" si="58"/>
        <v>0</v>
      </c>
      <c r="P194" s="39">
        <f t="shared" si="80"/>
        <v>0.03</v>
      </c>
      <c r="Q194" s="39">
        <f t="shared" si="65"/>
        <v>0</v>
      </c>
      <c r="R194" s="39">
        <f t="shared" si="68"/>
        <v>0</v>
      </c>
      <c r="S194" s="39">
        <f t="shared" si="74"/>
        <v>0</v>
      </c>
      <c r="T194" s="39">
        <f t="shared" si="72"/>
        <v>0</v>
      </c>
      <c r="U194" s="39">
        <f t="shared" si="75"/>
        <v>0.03</v>
      </c>
      <c r="V194" s="12"/>
      <c r="W194" s="32">
        <f t="shared" si="69"/>
        <v>0</v>
      </c>
      <c r="X194" s="32">
        <f t="shared" si="59"/>
        <v>42000</v>
      </c>
      <c r="Y194" s="32">
        <f t="shared" si="60"/>
        <v>42000</v>
      </c>
      <c r="Z194" s="32">
        <f t="shared" si="61"/>
        <v>42000</v>
      </c>
      <c r="AB194" s="32">
        <f t="shared" si="73"/>
        <v>0</v>
      </c>
      <c r="AC194" s="32">
        <f t="shared" si="66"/>
        <v>0</v>
      </c>
      <c r="AD194" s="32">
        <f t="shared" si="70"/>
        <v>0</v>
      </c>
      <c r="AE194" s="59">
        <f t="shared" si="71"/>
        <v>0</v>
      </c>
      <c r="AF194" s="32">
        <f t="shared" si="76"/>
        <v>0</v>
      </c>
      <c r="AG194" s="40" t="str">
        <f>IF(A194&gt;$D$6,"",SUM($AB$10:AE194)/($Y$10+Y194)*2/A194*12)</f>
        <v/>
      </c>
      <c r="AH194" s="40" t="str">
        <f>IF(A194&gt;$D$6,"",SUM($AF$10:AF194)/($Y$10+Y194)*2/A194*12)</f>
        <v/>
      </c>
      <c r="AI194" s="32">
        <f t="shared" si="77"/>
        <v>0</v>
      </c>
      <c r="AQ194" s="32">
        <f>SUM(AB$10:AB194)</f>
        <v>992488.97898143239</v>
      </c>
      <c r="AR194" s="32">
        <f>SUM(AC$10:AC194)</f>
        <v>-741728.78666842484</v>
      </c>
      <c r="AS194" s="32">
        <f>SUM(AD$10:AD194)</f>
        <v>13860.000000000002</v>
      </c>
      <c r="AT194" s="32">
        <f>SUM(AE$10:AE194)</f>
        <v>96083.758926050039</v>
      </c>
      <c r="AU194" s="32">
        <f>SUM(AF$10:AF194)</f>
        <v>-42000</v>
      </c>
      <c r="AW194" s="32">
        <f t="shared" si="67"/>
        <v>0</v>
      </c>
      <c r="AX194" s="32">
        <f t="shared" si="67"/>
        <v>0</v>
      </c>
      <c r="AY194" s="32">
        <f t="shared" si="62"/>
        <v>0</v>
      </c>
      <c r="AZ194" s="32">
        <f t="shared" si="62"/>
        <v>0</v>
      </c>
      <c r="BA194" s="32">
        <f t="shared" si="62"/>
        <v>42000</v>
      </c>
      <c r="BB194" s="32">
        <f t="shared" si="81"/>
        <v>0</v>
      </c>
      <c r="BC194" s="32"/>
    </row>
    <row r="195" spans="1:55" x14ac:dyDescent="0.25">
      <c r="A195" s="29">
        <v>185</v>
      </c>
      <c r="B195" s="32">
        <f t="shared" si="63"/>
        <v>0</v>
      </c>
      <c r="C195" s="32">
        <f t="shared" si="78"/>
        <v>0</v>
      </c>
      <c r="D195" s="32">
        <f t="shared" si="79"/>
        <v>0</v>
      </c>
      <c r="E195" s="32"/>
      <c r="F195" s="32">
        <f t="shared" si="64"/>
        <v>0</v>
      </c>
      <c r="G195" s="32"/>
      <c r="H195" s="32"/>
      <c r="I195" s="32"/>
      <c r="J195" s="32"/>
      <c r="K195" s="32"/>
      <c r="L195" s="32">
        <f t="shared" si="56"/>
        <v>0</v>
      </c>
      <c r="M195" s="32">
        <f t="shared" si="57"/>
        <v>0</v>
      </c>
      <c r="N195" s="80">
        <v>49827</v>
      </c>
      <c r="O195" s="39">
        <f t="shared" si="58"/>
        <v>0</v>
      </c>
      <c r="P195" s="39">
        <f t="shared" si="80"/>
        <v>0.03</v>
      </c>
      <c r="Q195" s="39">
        <f t="shared" si="65"/>
        <v>0</v>
      </c>
      <c r="R195" s="39">
        <f t="shared" si="68"/>
        <v>0</v>
      </c>
      <c r="S195" s="39">
        <f t="shared" si="74"/>
        <v>0</v>
      </c>
      <c r="T195" s="39">
        <f t="shared" si="72"/>
        <v>0</v>
      </c>
      <c r="U195" s="39">
        <f t="shared" si="75"/>
        <v>0.03</v>
      </c>
      <c r="V195" s="12"/>
      <c r="W195" s="32">
        <f t="shared" si="69"/>
        <v>0</v>
      </c>
      <c r="X195" s="32">
        <f t="shared" si="59"/>
        <v>42000</v>
      </c>
      <c r="Y195" s="32">
        <f t="shared" si="60"/>
        <v>42000</v>
      </c>
      <c r="Z195" s="32">
        <f t="shared" si="61"/>
        <v>42000</v>
      </c>
      <c r="AB195" s="32">
        <f t="shared" si="73"/>
        <v>0</v>
      </c>
      <c r="AC195" s="32">
        <f t="shared" si="66"/>
        <v>0</v>
      </c>
      <c r="AD195" s="32">
        <f t="shared" si="70"/>
        <v>0</v>
      </c>
      <c r="AE195" s="59">
        <f t="shared" si="71"/>
        <v>0</v>
      </c>
      <c r="AF195" s="32">
        <f t="shared" si="76"/>
        <v>0</v>
      </c>
      <c r="AG195" s="40" t="str">
        <f>IF(A195&gt;$D$6,"",SUM($AB$10:AE195)/($Y$10+Y195)*2/A195*12)</f>
        <v/>
      </c>
      <c r="AH195" s="40" t="str">
        <f>IF(A195&gt;$D$6,"",SUM($AF$10:AF195)/($Y$10+Y195)*2/A195*12)</f>
        <v/>
      </c>
      <c r="AI195" s="32">
        <f t="shared" si="77"/>
        <v>0</v>
      </c>
      <c r="AQ195" s="32">
        <f>SUM(AB$10:AB195)</f>
        <v>992488.97898143239</v>
      </c>
      <c r="AR195" s="32">
        <f>SUM(AC$10:AC195)</f>
        <v>-741728.78666842484</v>
      </c>
      <c r="AS195" s="32">
        <f>SUM(AD$10:AD195)</f>
        <v>13860.000000000002</v>
      </c>
      <c r="AT195" s="32">
        <f>SUM(AE$10:AE195)</f>
        <v>96083.758926050039</v>
      </c>
      <c r="AU195" s="32">
        <f>SUM(AF$10:AF195)</f>
        <v>-42000</v>
      </c>
      <c r="AW195" s="32">
        <f t="shared" si="67"/>
        <v>0</v>
      </c>
      <c r="AX195" s="32">
        <f t="shared" si="67"/>
        <v>0</v>
      </c>
      <c r="AY195" s="32">
        <f t="shared" si="62"/>
        <v>0</v>
      </c>
      <c r="AZ195" s="32">
        <f t="shared" si="62"/>
        <v>0</v>
      </c>
      <c r="BA195" s="32">
        <f t="shared" si="62"/>
        <v>42000</v>
      </c>
      <c r="BB195" s="32">
        <f t="shared" si="81"/>
        <v>0</v>
      </c>
      <c r="BC195" s="32"/>
    </row>
    <row r="196" spans="1:55" x14ac:dyDescent="0.25">
      <c r="A196" s="29">
        <v>186</v>
      </c>
      <c r="B196" s="32">
        <f t="shared" si="63"/>
        <v>0</v>
      </c>
      <c r="C196" s="32">
        <f t="shared" si="78"/>
        <v>0</v>
      </c>
      <c r="D196" s="32">
        <f t="shared" si="79"/>
        <v>0</v>
      </c>
      <c r="E196" s="32"/>
      <c r="F196" s="32">
        <f t="shared" si="64"/>
        <v>0</v>
      </c>
      <c r="G196" s="32"/>
      <c r="H196" s="32"/>
      <c r="I196" s="32"/>
      <c r="J196" s="32"/>
      <c r="K196" s="32"/>
      <c r="L196" s="32">
        <f t="shared" si="56"/>
        <v>0</v>
      </c>
      <c r="M196" s="32">
        <f t="shared" si="57"/>
        <v>0</v>
      </c>
      <c r="N196" s="80">
        <v>49857</v>
      </c>
      <c r="O196" s="39">
        <f t="shared" si="58"/>
        <v>0</v>
      </c>
      <c r="P196" s="39">
        <f t="shared" si="80"/>
        <v>0.03</v>
      </c>
      <c r="Q196" s="39">
        <f t="shared" si="65"/>
        <v>0</v>
      </c>
      <c r="R196" s="39">
        <f t="shared" si="68"/>
        <v>0</v>
      </c>
      <c r="S196" s="39">
        <f t="shared" si="74"/>
        <v>0</v>
      </c>
      <c r="T196" s="39">
        <f t="shared" si="72"/>
        <v>0</v>
      </c>
      <c r="U196" s="39">
        <f t="shared" si="75"/>
        <v>0.03</v>
      </c>
      <c r="V196" s="12"/>
      <c r="W196" s="32">
        <f t="shared" si="69"/>
        <v>0</v>
      </c>
      <c r="X196" s="32">
        <f t="shared" si="59"/>
        <v>42000</v>
      </c>
      <c r="Y196" s="32">
        <f t="shared" si="60"/>
        <v>42000</v>
      </c>
      <c r="Z196" s="32">
        <f t="shared" si="61"/>
        <v>42000</v>
      </c>
      <c r="AB196" s="32">
        <f t="shared" si="73"/>
        <v>0</v>
      </c>
      <c r="AC196" s="32">
        <f t="shared" si="66"/>
        <v>0</v>
      </c>
      <c r="AD196" s="32">
        <f t="shared" si="70"/>
        <v>0</v>
      </c>
      <c r="AE196" s="59">
        <f t="shared" si="71"/>
        <v>0</v>
      </c>
      <c r="AF196" s="32">
        <f t="shared" si="76"/>
        <v>0</v>
      </c>
      <c r="AG196" s="40" t="str">
        <f>IF(A196&gt;$D$6,"",SUM($AB$10:AE196)/($Y$10+Y196)*2/A196*12)</f>
        <v/>
      </c>
      <c r="AH196" s="40" t="str">
        <f>IF(A196&gt;$D$6,"",SUM($AF$10:AF196)/($Y$10+Y196)*2/A196*12)</f>
        <v/>
      </c>
      <c r="AI196" s="32">
        <f t="shared" si="77"/>
        <v>0</v>
      </c>
      <c r="AQ196" s="32">
        <f>SUM(AB$10:AB196)</f>
        <v>992488.97898143239</v>
      </c>
      <c r="AR196" s="32">
        <f>SUM(AC$10:AC196)</f>
        <v>-741728.78666842484</v>
      </c>
      <c r="AS196" s="32">
        <f>SUM(AD$10:AD196)</f>
        <v>13860.000000000002</v>
      </c>
      <c r="AT196" s="32">
        <f>SUM(AE$10:AE196)</f>
        <v>96083.758926050039</v>
      </c>
      <c r="AU196" s="32">
        <f>SUM(AF$10:AF196)</f>
        <v>-42000</v>
      </c>
      <c r="AW196" s="32">
        <f t="shared" si="67"/>
        <v>0</v>
      </c>
      <c r="AX196" s="32">
        <f t="shared" si="67"/>
        <v>0</v>
      </c>
      <c r="AY196" s="32">
        <f t="shared" si="62"/>
        <v>0</v>
      </c>
      <c r="AZ196" s="32">
        <f t="shared" si="62"/>
        <v>0</v>
      </c>
      <c r="BA196" s="32">
        <f t="shared" si="62"/>
        <v>42000</v>
      </c>
      <c r="BB196" s="32">
        <f t="shared" si="81"/>
        <v>0</v>
      </c>
      <c r="BC196" s="32"/>
    </row>
    <row r="197" spans="1:55" x14ac:dyDescent="0.25">
      <c r="A197" s="29">
        <v>187</v>
      </c>
      <c r="B197" s="32">
        <f t="shared" si="63"/>
        <v>0</v>
      </c>
      <c r="C197" s="32">
        <f t="shared" si="78"/>
        <v>0</v>
      </c>
      <c r="D197" s="32">
        <f t="shared" si="79"/>
        <v>0</v>
      </c>
      <c r="E197" s="32"/>
      <c r="F197" s="32">
        <f t="shared" si="64"/>
        <v>0</v>
      </c>
      <c r="G197" s="32"/>
      <c r="H197" s="32"/>
      <c r="I197" s="32"/>
      <c r="J197" s="32"/>
      <c r="K197" s="32"/>
      <c r="L197" s="32">
        <f t="shared" si="56"/>
        <v>0</v>
      </c>
      <c r="M197" s="32">
        <f t="shared" si="57"/>
        <v>0</v>
      </c>
      <c r="N197" s="80">
        <v>49888</v>
      </c>
      <c r="O197" s="39">
        <f t="shared" si="58"/>
        <v>0</v>
      </c>
      <c r="P197" s="39">
        <f t="shared" si="80"/>
        <v>0.03</v>
      </c>
      <c r="Q197" s="39">
        <f t="shared" si="65"/>
        <v>0</v>
      </c>
      <c r="R197" s="39">
        <f t="shared" si="68"/>
        <v>0</v>
      </c>
      <c r="S197" s="39">
        <f t="shared" si="74"/>
        <v>0</v>
      </c>
      <c r="T197" s="39">
        <f t="shared" si="72"/>
        <v>0</v>
      </c>
      <c r="U197" s="39">
        <f t="shared" si="75"/>
        <v>0.03</v>
      </c>
      <c r="V197" s="12"/>
      <c r="W197" s="32">
        <f t="shared" si="69"/>
        <v>0</v>
      </c>
      <c r="X197" s="32">
        <f t="shared" si="59"/>
        <v>42000</v>
      </c>
      <c r="Y197" s="32">
        <f t="shared" si="60"/>
        <v>42000</v>
      </c>
      <c r="Z197" s="32">
        <f t="shared" si="61"/>
        <v>42000</v>
      </c>
      <c r="AB197" s="32">
        <f t="shared" si="73"/>
        <v>0</v>
      </c>
      <c r="AC197" s="32">
        <f t="shared" si="66"/>
        <v>0</v>
      </c>
      <c r="AD197" s="32">
        <f t="shared" si="70"/>
        <v>0</v>
      </c>
      <c r="AE197" s="59">
        <f t="shared" si="71"/>
        <v>0</v>
      </c>
      <c r="AF197" s="32">
        <f t="shared" si="76"/>
        <v>0</v>
      </c>
      <c r="AG197" s="40" t="str">
        <f>IF(A197&gt;$D$6,"",SUM($AB$10:AE197)/($Y$10+Y197)*2/A197*12)</f>
        <v/>
      </c>
      <c r="AH197" s="40" t="str">
        <f>IF(A197&gt;$D$6,"",SUM($AF$10:AF197)/($Y$10+Y197)*2/A197*12)</f>
        <v/>
      </c>
      <c r="AI197" s="32">
        <f t="shared" si="77"/>
        <v>0</v>
      </c>
      <c r="AQ197" s="32">
        <f>SUM(AB$10:AB197)</f>
        <v>992488.97898143239</v>
      </c>
      <c r="AR197" s="32">
        <f>SUM(AC$10:AC197)</f>
        <v>-741728.78666842484</v>
      </c>
      <c r="AS197" s="32">
        <f>SUM(AD$10:AD197)</f>
        <v>13860.000000000002</v>
      </c>
      <c r="AT197" s="32">
        <f>SUM(AE$10:AE197)</f>
        <v>96083.758926050039</v>
      </c>
      <c r="AU197" s="32">
        <f>SUM(AF$10:AF197)</f>
        <v>-42000</v>
      </c>
      <c r="AW197" s="32">
        <f t="shared" si="67"/>
        <v>0</v>
      </c>
      <c r="AX197" s="32">
        <f t="shared" si="67"/>
        <v>0</v>
      </c>
      <c r="AY197" s="32">
        <f t="shared" si="62"/>
        <v>0</v>
      </c>
      <c r="AZ197" s="32">
        <f t="shared" si="62"/>
        <v>0</v>
      </c>
      <c r="BA197" s="32">
        <f t="shared" si="62"/>
        <v>42000</v>
      </c>
      <c r="BB197" s="32">
        <f t="shared" si="81"/>
        <v>0</v>
      </c>
      <c r="BC197" s="32"/>
    </row>
    <row r="198" spans="1:55" x14ac:dyDescent="0.25">
      <c r="A198" s="29">
        <v>188</v>
      </c>
      <c r="B198" s="32">
        <f t="shared" si="63"/>
        <v>0</v>
      </c>
      <c r="C198" s="32">
        <f t="shared" si="78"/>
        <v>0</v>
      </c>
      <c r="D198" s="32">
        <f t="shared" si="79"/>
        <v>0</v>
      </c>
      <c r="E198" s="32"/>
      <c r="F198" s="32">
        <f t="shared" si="64"/>
        <v>0</v>
      </c>
      <c r="G198" s="32"/>
      <c r="H198" s="32"/>
      <c r="I198" s="32"/>
      <c r="J198" s="32"/>
      <c r="K198" s="32"/>
      <c r="L198" s="32">
        <f t="shared" si="56"/>
        <v>0</v>
      </c>
      <c r="M198" s="32">
        <f t="shared" si="57"/>
        <v>0</v>
      </c>
      <c r="N198" s="80">
        <v>49919</v>
      </c>
      <c r="O198" s="39">
        <f t="shared" si="58"/>
        <v>0</v>
      </c>
      <c r="P198" s="39">
        <f t="shared" si="80"/>
        <v>0.03</v>
      </c>
      <c r="Q198" s="39">
        <f t="shared" si="65"/>
        <v>0</v>
      </c>
      <c r="R198" s="39">
        <f t="shared" si="68"/>
        <v>0</v>
      </c>
      <c r="S198" s="39">
        <f t="shared" si="74"/>
        <v>0</v>
      </c>
      <c r="T198" s="39">
        <f t="shared" si="72"/>
        <v>0</v>
      </c>
      <c r="U198" s="39">
        <f t="shared" si="75"/>
        <v>0.03</v>
      </c>
      <c r="V198" s="12"/>
      <c r="W198" s="32">
        <f t="shared" si="69"/>
        <v>0</v>
      </c>
      <c r="X198" s="32">
        <f t="shared" si="59"/>
        <v>42000</v>
      </c>
      <c r="Y198" s="32">
        <f t="shared" si="60"/>
        <v>42000</v>
      </c>
      <c r="Z198" s="32">
        <f t="shared" si="61"/>
        <v>42000</v>
      </c>
      <c r="AB198" s="32">
        <f t="shared" si="73"/>
        <v>0</v>
      </c>
      <c r="AC198" s="32">
        <f t="shared" si="66"/>
        <v>0</v>
      </c>
      <c r="AD198" s="32">
        <f t="shared" si="70"/>
        <v>0</v>
      </c>
      <c r="AE198" s="59">
        <f t="shared" si="71"/>
        <v>0</v>
      </c>
      <c r="AF198" s="32">
        <f t="shared" si="76"/>
        <v>0</v>
      </c>
      <c r="AG198" s="40" t="str">
        <f>IF(A198&gt;$D$6,"",SUM($AB$10:AE198)/($Y$10+Y198)*2/A198*12)</f>
        <v/>
      </c>
      <c r="AH198" s="40" t="str">
        <f>IF(A198&gt;$D$6,"",SUM($AF$10:AF198)/($Y$10+Y198)*2/A198*12)</f>
        <v/>
      </c>
      <c r="AI198" s="32">
        <f t="shared" si="77"/>
        <v>0</v>
      </c>
      <c r="AQ198" s="32">
        <f>SUM(AB$10:AB198)</f>
        <v>992488.97898143239</v>
      </c>
      <c r="AR198" s="32">
        <f>SUM(AC$10:AC198)</f>
        <v>-741728.78666842484</v>
      </c>
      <c r="AS198" s="32">
        <f>SUM(AD$10:AD198)</f>
        <v>13860.000000000002</v>
      </c>
      <c r="AT198" s="32">
        <f>SUM(AE$10:AE198)</f>
        <v>96083.758926050039</v>
      </c>
      <c r="AU198" s="32">
        <f>SUM(AF$10:AF198)</f>
        <v>-42000</v>
      </c>
      <c r="AW198" s="32">
        <f t="shared" si="67"/>
        <v>0</v>
      </c>
      <c r="AX198" s="32">
        <f t="shared" si="67"/>
        <v>0</v>
      </c>
      <c r="AY198" s="32">
        <f t="shared" si="62"/>
        <v>0</v>
      </c>
      <c r="AZ198" s="32">
        <f t="shared" si="62"/>
        <v>0</v>
      </c>
      <c r="BA198" s="32">
        <f t="shared" si="62"/>
        <v>42000</v>
      </c>
      <c r="BB198" s="32">
        <f t="shared" si="81"/>
        <v>0</v>
      </c>
      <c r="BC198" s="32"/>
    </row>
    <row r="199" spans="1:55" x14ac:dyDescent="0.25">
      <c r="A199" s="29">
        <v>189</v>
      </c>
      <c r="B199" s="32">
        <f t="shared" si="63"/>
        <v>0</v>
      </c>
      <c r="C199" s="32">
        <f t="shared" si="78"/>
        <v>0</v>
      </c>
      <c r="D199" s="32">
        <f t="shared" si="79"/>
        <v>0</v>
      </c>
      <c r="E199" s="32"/>
      <c r="F199" s="32">
        <f t="shared" si="64"/>
        <v>0</v>
      </c>
      <c r="G199" s="32"/>
      <c r="H199" s="32"/>
      <c r="I199" s="32"/>
      <c r="J199" s="32"/>
      <c r="K199" s="32"/>
      <c r="L199" s="32">
        <f t="shared" si="56"/>
        <v>0</v>
      </c>
      <c r="M199" s="32">
        <f t="shared" si="57"/>
        <v>0</v>
      </c>
      <c r="N199" s="80">
        <v>49949</v>
      </c>
      <c r="O199" s="39">
        <f t="shared" si="58"/>
        <v>0</v>
      </c>
      <c r="P199" s="39">
        <f t="shared" si="80"/>
        <v>0.03</v>
      </c>
      <c r="Q199" s="39">
        <f t="shared" si="65"/>
        <v>0</v>
      </c>
      <c r="R199" s="39">
        <f t="shared" si="68"/>
        <v>0</v>
      </c>
      <c r="S199" s="39">
        <f t="shared" si="74"/>
        <v>0</v>
      </c>
      <c r="T199" s="39">
        <f t="shared" si="72"/>
        <v>0</v>
      </c>
      <c r="U199" s="39">
        <f t="shared" si="75"/>
        <v>0.03</v>
      </c>
      <c r="V199" s="12"/>
      <c r="W199" s="32">
        <f t="shared" si="69"/>
        <v>0</v>
      </c>
      <c r="X199" s="32">
        <f t="shared" si="59"/>
        <v>42000</v>
      </c>
      <c r="Y199" s="32">
        <f t="shared" si="60"/>
        <v>42000</v>
      </c>
      <c r="Z199" s="32">
        <f t="shared" si="61"/>
        <v>42000</v>
      </c>
      <c r="AB199" s="32">
        <f t="shared" si="73"/>
        <v>0</v>
      </c>
      <c r="AC199" s="32">
        <f t="shared" si="66"/>
        <v>0</v>
      </c>
      <c r="AD199" s="32">
        <f t="shared" si="70"/>
        <v>0</v>
      </c>
      <c r="AE199" s="59">
        <f t="shared" si="71"/>
        <v>0</v>
      </c>
      <c r="AF199" s="32">
        <f t="shared" si="76"/>
        <v>0</v>
      </c>
      <c r="AG199" s="40" t="str">
        <f>IF(A199&gt;$D$6,"",SUM($AB$10:AE199)/($Y$10+Y199)*2/A199*12)</f>
        <v/>
      </c>
      <c r="AH199" s="40" t="str">
        <f>IF(A199&gt;$D$6,"",SUM($AF$10:AF199)/($Y$10+Y199)*2/A199*12)</f>
        <v/>
      </c>
      <c r="AI199" s="32">
        <f t="shared" si="77"/>
        <v>0</v>
      </c>
      <c r="AQ199" s="32">
        <f>SUM(AB$10:AB199)</f>
        <v>992488.97898143239</v>
      </c>
      <c r="AR199" s="32">
        <f>SUM(AC$10:AC199)</f>
        <v>-741728.78666842484</v>
      </c>
      <c r="AS199" s="32">
        <f>SUM(AD$10:AD199)</f>
        <v>13860.000000000002</v>
      </c>
      <c r="AT199" s="32">
        <f>SUM(AE$10:AE199)</f>
        <v>96083.758926050039</v>
      </c>
      <c r="AU199" s="32">
        <f>SUM(AF$10:AF199)</f>
        <v>-42000</v>
      </c>
      <c r="AW199" s="32">
        <f t="shared" si="67"/>
        <v>0</v>
      </c>
      <c r="AX199" s="32">
        <f t="shared" si="67"/>
        <v>0</v>
      </c>
      <c r="AY199" s="32">
        <f t="shared" si="62"/>
        <v>0</v>
      </c>
      <c r="AZ199" s="32">
        <f t="shared" si="62"/>
        <v>0</v>
      </c>
      <c r="BA199" s="32">
        <f t="shared" si="62"/>
        <v>42000</v>
      </c>
      <c r="BB199" s="32">
        <f t="shared" si="81"/>
        <v>0</v>
      </c>
      <c r="BC199" s="32"/>
    </row>
    <row r="200" spans="1:55" x14ac:dyDescent="0.25">
      <c r="A200" s="29">
        <v>190</v>
      </c>
      <c r="B200" s="32">
        <f t="shared" si="63"/>
        <v>0</v>
      </c>
      <c r="C200" s="32">
        <f t="shared" si="78"/>
        <v>0</v>
      </c>
      <c r="D200" s="32">
        <f t="shared" si="79"/>
        <v>0</v>
      </c>
      <c r="E200" s="32"/>
      <c r="F200" s="32">
        <f t="shared" si="64"/>
        <v>0</v>
      </c>
      <c r="G200" s="32"/>
      <c r="H200" s="32"/>
      <c r="I200" s="32"/>
      <c r="J200" s="32"/>
      <c r="K200" s="32"/>
      <c r="L200" s="32">
        <f t="shared" si="56"/>
        <v>0</v>
      </c>
      <c r="M200" s="32">
        <f t="shared" si="57"/>
        <v>0</v>
      </c>
      <c r="N200" s="80">
        <v>49980</v>
      </c>
      <c r="O200" s="39">
        <f t="shared" si="58"/>
        <v>0</v>
      </c>
      <c r="P200" s="39">
        <f t="shared" si="80"/>
        <v>0.03</v>
      </c>
      <c r="Q200" s="39">
        <f t="shared" si="65"/>
        <v>0</v>
      </c>
      <c r="R200" s="39">
        <f t="shared" si="68"/>
        <v>0</v>
      </c>
      <c r="S200" s="39">
        <f t="shared" si="74"/>
        <v>0</v>
      </c>
      <c r="T200" s="39">
        <f t="shared" si="72"/>
        <v>0</v>
      </c>
      <c r="U200" s="39">
        <f t="shared" si="75"/>
        <v>0.03</v>
      </c>
      <c r="V200" s="12"/>
      <c r="W200" s="32">
        <f t="shared" si="69"/>
        <v>0</v>
      </c>
      <c r="X200" s="32">
        <f t="shared" si="59"/>
        <v>42000</v>
      </c>
      <c r="Y200" s="32">
        <f t="shared" si="60"/>
        <v>42000</v>
      </c>
      <c r="Z200" s="32">
        <f t="shared" si="61"/>
        <v>42000</v>
      </c>
      <c r="AB200" s="32">
        <f t="shared" si="73"/>
        <v>0</v>
      </c>
      <c r="AC200" s="32">
        <f t="shared" si="66"/>
        <v>0</v>
      </c>
      <c r="AD200" s="32">
        <f t="shared" si="70"/>
        <v>0</v>
      </c>
      <c r="AE200" s="59">
        <f t="shared" si="71"/>
        <v>0</v>
      </c>
      <c r="AF200" s="32">
        <f t="shared" si="76"/>
        <v>0</v>
      </c>
      <c r="AG200" s="40" t="str">
        <f>IF(A200&gt;$D$6,"",SUM($AB$10:AE200)/($Y$10+Y200)*2/A200*12)</f>
        <v/>
      </c>
      <c r="AH200" s="40" t="str">
        <f>IF(A200&gt;$D$6,"",SUM($AF$10:AF200)/($Y$10+Y200)*2/A200*12)</f>
        <v/>
      </c>
      <c r="AI200" s="32">
        <f t="shared" si="77"/>
        <v>0</v>
      </c>
      <c r="AQ200" s="32">
        <f>SUM(AB$10:AB200)</f>
        <v>992488.97898143239</v>
      </c>
      <c r="AR200" s="32">
        <f>SUM(AC$10:AC200)</f>
        <v>-741728.78666842484</v>
      </c>
      <c r="AS200" s="32">
        <f>SUM(AD$10:AD200)</f>
        <v>13860.000000000002</v>
      </c>
      <c r="AT200" s="32">
        <f>SUM(AE$10:AE200)</f>
        <v>96083.758926050039</v>
      </c>
      <c r="AU200" s="32">
        <f>SUM(AF$10:AF200)</f>
        <v>-42000</v>
      </c>
      <c r="AW200" s="32">
        <f t="shared" si="67"/>
        <v>0</v>
      </c>
      <c r="AX200" s="32">
        <f t="shared" si="67"/>
        <v>0</v>
      </c>
      <c r="AY200" s="32">
        <f t="shared" si="62"/>
        <v>0</v>
      </c>
      <c r="AZ200" s="32">
        <f t="shared" si="62"/>
        <v>0</v>
      </c>
      <c r="BA200" s="32">
        <f t="shared" si="62"/>
        <v>42000</v>
      </c>
      <c r="BB200" s="32">
        <f t="shared" si="81"/>
        <v>0</v>
      </c>
      <c r="BC200" s="32"/>
    </row>
    <row r="201" spans="1:55" x14ac:dyDescent="0.25">
      <c r="A201" s="29">
        <v>191</v>
      </c>
      <c r="B201" s="32">
        <f t="shared" si="63"/>
        <v>0</v>
      </c>
      <c r="C201" s="32">
        <f t="shared" si="78"/>
        <v>0</v>
      </c>
      <c r="D201" s="32">
        <f t="shared" si="79"/>
        <v>0</v>
      </c>
      <c r="E201" s="32"/>
      <c r="F201" s="32">
        <f t="shared" si="64"/>
        <v>0</v>
      </c>
      <c r="G201" s="32"/>
      <c r="H201" s="32"/>
      <c r="I201" s="32"/>
      <c r="J201" s="32"/>
      <c r="K201" s="32"/>
      <c r="L201" s="32">
        <f t="shared" si="56"/>
        <v>0</v>
      </c>
      <c r="M201" s="32">
        <f t="shared" si="57"/>
        <v>0</v>
      </c>
      <c r="N201" s="80">
        <v>50010</v>
      </c>
      <c r="O201" s="39">
        <f t="shared" si="58"/>
        <v>0</v>
      </c>
      <c r="P201" s="39">
        <f t="shared" si="80"/>
        <v>0.03</v>
      </c>
      <c r="Q201" s="39">
        <f t="shared" si="65"/>
        <v>0</v>
      </c>
      <c r="R201" s="39">
        <f t="shared" si="68"/>
        <v>0</v>
      </c>
      <c r="S201" s="39">
        <f t="shared" si="74"/>
        <v>0</v>
      </c>
      <c r="T201" s="39">
        <f t="shared" si="72"/>
        <v>0</v>
      </c>
      <c r="U201" s="39">
        <f t="shared" si="75"/>
        <v>0.03</v>
      </c>
      <c r="V201" s="12"/>
      <c r="W201" s="32">
        <f t="shared" si="69"/>
        <v>0</v>
      </c>
      <c r="X201" s="32">
        <f t="shared" si="59"/>
        <v>42000</v>
      </c>
      <c r="Y201" s="32">
        <f t="shared" si="60"/>
        <v>42000</v>
      </c>
      <c r="Z201" s="32">
        <f t="shared" si="61"/>
        <v>42000</v>
      </c>
      <c r="AB201" s="32">
        <f t="shared" si="73"/>
        <v>0</v>
      </c>
      <c r="AC201" s="32">
        <f t="shared" si="66"/>
        <v>0</v>
      </c>
      <c r="AD201" s="32">
        <f t="shared" si="70"/>
        <v>0</v>
      </c>
      <c r="AE201" s="59">
        <f t="shared" si="71"/>
        <v>0</v>
      </c>
      <c r="AF201" s="32">
        <f t="shared" si="76"/>
        <v>0</v>
      </c>
      <c r="AG201" s="40" t="str">
        <f>IF(A201&gt;$D$6,"",SUM($AB$10:AE201)/($Y$10+Y201)*2/A201*12)</f>
        <v/>
      </c>
      <c r="AH201" s="40" t="str">
        <f>IF(A201&gt;$D$6,"",SUM($AF$10:AF201)/($Y$10+Y201)*2/A201*12)</f>
        <v/>
      </c>
      <c r="AI201" s="32">
        <f t="shared" si="77"/>
        <v>0</v>
      </c>
      <c r="AQ201" s="32">
        <f>SUM(AB$10:AB201)</f>
        <v>992488.97898143239</v>
      </c>
      <c r="AR201" s="32">
        <f>SUM(AC$10:AC201)</f>
        <v>-741728.78666842484</v>
      </c>
      <c r="AS201" s="32">
        <f>SUM(AD$10:AD201)</f>
        <v>13860.000000000002</v>
      </c>
      <c r="AT201" s="32">
        <f>SUM(AE$10:AE201)</f>
        <v>96083.758926050039</v>
      </c>
      <c r="AU201" s="32">
        <f>SUM(AF$10:AF201)</f>
        <v>-42000</v>
      </c>
      <c r="AW201" s="32">
        <f t="shared" si="67"/>
        <v>0</v>
      </c>
      <c r="AX201" s="32">
        <f t="shared" si="67"/>
        <v>0</v>
      </c>
      <c r="AY201" s="32">
        <f t="shared" si="62"/>
        <v>0</v>
      </c>
      <c r="AZ201" s="32">
        <f t="shared" si="62"/>
        <v>0</v>
      </c>
      <c r="BA201" s="32">
        <f t="shared" si="62"/>
        <v>42000</v>
      </c>
      <c r="BB201" s="32">
        <f t="shared" si="81"/>
        <v>0</v>
      </c>
      <c r="BC201" s="32"/>
    </row>
    <row r="202" spans="1:55" x14ac:dyDescent="0.25">
      <c r="A202" s="29">
        <v>192</v>
      </c>
      <c r="B202" s="32">
        <f t="shared" si="63"/>
        <v>0</v>
      </c>
      <c r="C202" s="32">
        <f t="shared" si="78"/>
        <v>0</v>
      </c>
      <c r="D202" s="32">
        <f t="shared" si="79"/>
        <v>0</v>
      </c>
      <c r="E202" s="32"/>
      <c r="F202" s="32">
        <f t="shared" si="64"/>
        <v>0</v>
      </c>
      <c r="G202" s="67">
        <f>IF(B202&gt;0,B202*$J$1,0)</f>
        <v>0</v>
      </c>
      <c r="H202" s="32"/>
      <c r="I202" s="32"/>
      <c r="J202" s="32"/>
      <c r="K202" s="32"/>
      <c r="L202" s="32">
        <f t="shared" ref="L202:L250" si="82">SUM(C202:I202)</f>
        <v>0</v>
      </c>
      <c r="M202" s="32">
        <f t="shared" ref="M202:M250" si="83">SUM(C202:F202)+G202*$J$2+H202*$J$4+J202</f>
        <v>0</v>
      </c>
      <c r="N202" s="80">
        <v>50041</v>
      </c>
      <c r="O202" s="39">
        <f t="shared" ref="O202:O250" si="84">B202/$D$3</f>
        <v>0</v>
      </c>
      <c r="P202" s="39">
        <f t="shared" si="80"/>
        <v>0.03</v>
      </c>
      <c r="Q202" s="39">
        <f t="shared" si="65"/>
        <v>0</v>
      </c>
      <c r="R202" s="39">
        <f t="shared" si="68"/>
        <v>0</v>
      </c>
      <c r="S202" s="39">
        <f t="shared" si="74"/>
        <v>0</v>
      </c>
      <c r="T202" s="39">
        <f t="shared" si="72"/>
        <v>0</v>
      </c>
      <c r="U202" s="39">
        <f t="shared" si="75"/>
        <v>0.03</v>
      </c>
      <c r="V202" s="12"/>
      <c r="W202" s="32">
        <f t="shared" si="69"/>
        <v>0</v>
      </c>
      <c r="X202" s="32">
        <f t="shared" ref="X202:X250" si="85">U202*$D$3</f>
        <v>42000</v>
      </c>
      <c r="Y202" s="32">
        <f t="shared" ref="Y202:Y250" si="86">X202+W202</f>
        <v>42000</v>
      </c>
      <c r="Z202" s="32">
        <f t="shared" ref="Z202:Z250" si="87">(Q202*$X$2+R202*$X$3+S202*$X$4+T202*$X$5+U202*$X$6)*$D$3</f>
        <v>42000</v>
      </c>
      <c r="AB202" s="32">
        <f t="shared" si="73"/>
        <v>0</v>
      </c>
      <c r="AC202" s="32">
        <f t="shared" si="66"/>
        <v>0</v>
      </c>
      <c r="AD202" s="32">
        <f t="shared" si="70"/>
        <v>0</v>
      </c>
      <c r="AE202" s="59">
        <f t="shared" si="71"/>
        <v>0</v>
      </c>
      <c r="AF202" s="32">
        <f t="shared" si="76"/>
        <v>0</v>
      </c>
      <c r="AG202" s="40" t="str">
        <f>IF(A202&gt;$D$6,"",SUM($AB$10:AE202)/($Y$10+Y202)*2/A202*12)</f>
        <v/>
      </c>
      <c r="AH202" s="40" t="str">
        <f>IF(A202&gt;$D$6,"",SUM($AF$10:AF202)/($Y$10+Y202)*2/A202*12)</f>
        <v/>
      </c>
      <c r="AI202" s="32">
        <f t="shared" si="77"/>
        <v>0</v>
      </c>
      <c r="AQ202" s="32">
        <f>SUM(AB$10:AB202)</f>
        <v>992488.97898143239</v>
      </c>
      <c r="AR202" s="32">
        <f>SUM(AC$10:AC202)</f>
        <v>-741728.78666842484</v>
      </c>
      <c r="AS202" s="32">
        <f>SUM(AD$10:AD202)</f>
        <v>13860.000000000002</v>
      </c>
      <c r="AT202" s="32">
        <f>SUM(AE$10:AE202)</f>
        <v>96083.758926050039</v>
      </c>
      <c r="AU202" s="32">
        <f>SUM(AF$10:AF202)</f>
        <v>-42000</v>
      </c>
      <c r="AW202" s="32">
        <f t="shared" si="67"/>
        <v>0</v>
      </c>
      <c r="AX202" s="32">
        <f t="shared" si="67"/>
        <v>0</v>
      </c>
      <c r="AY202" s="32">
        <f t="shared" si="67"/>
        <v>0</v>
      </c>
      <c r="AZ202" s="32">
        <f t="shared" si="67"/>
        <v>0</v>
      </c>
      <c r="BA202" s="32">
        <f t="shared" si="67"/>
        <v>42000</v>
      </c>
      <c r="BB202" s="32">
        <f t="shared" si="81"/>
        <v>0</v>
      </c>
      <c r="BC202" s="32"/>
    </row>
    <row r="203" spans="1:55" x14ac:dyDescent="0.25">
      <c r="A203" s="29">
        <v>193</v>
      </c>
      <c r="B203" s="32">
        <f t="shared" ref="B203:B250" si="88">B202-C203</f>
        <v>0</v>
      </c>
      <c r="C203" s="32">
        <f t="shared" si="78"/>
        <v>0</v>
      </c>
      <c r="D203" s="32">
        <f t="shared" si="79"/>
        <v>0</v>
      </c>
      <c r="E203" s="32"/>
      <c r="F203" s="32">
        <f t="shared" ref="F203:F250" si="89">IF(B203&gt;0,$D$3*$G$4,0)</f>
        <v>0</v>
      </c>
      <c r="G203" s="32"/>
      <c r="H203" s="32"/>
      <c r="I203" s="32"/>
      <c r="J203" s="32"/>
      <c r="K203" s="32"/>
      <c r="L203" s="32">
        <f t="shared" si="82"/>
        <v>0</v>
      </c>
      <c r="M203" s="32">
        <f t="shared" si="83"/>
        <v>0</v>
      </c>
      <c r="N203" s="80">
        <v>50072</v>
      </c>
      <c r="O203" s="39">
        <f t="shared" si="84"/>
        <v>0</v>
      </c>
      <c r="P203" s="39">
        <f t="shared" si="80"/>
        <v>0.03</v>
      </c>
      <c r="Q203" s="39">
        <f t="shared" ref="Q203:Q250" si="90">IFERROR((Q202+R202*(1-$T$3)+S202*(1-$T$4)+T202*(1-$T$5))*(O203/O202)-R203,0)</f>
        <v>0</v>
      </c>
      <c r="R203" s="39">
        <f t="shared" si="68"/>
        <v>0</v>
      </c>
      <c r="S203" s="39">
        <f t="shared" si="74"/>
        <v>0</v>
      </c>
      <c r="T203" s="39">
        <f t="shared" si="72"/>
        <v>0</v>
      </c>
      <c r="U203" s="39">
        <f t="shared" si="75"/>
        <v>0.03</v>
      </c>
      <c r="V203" s="12"/>
      <c r="W203" s="32">
        <f t="shared" si="69"/>
        <v>0</v>
      </c>
      <c r="X203" s="32">
        <f t="shared" si="85"/>
        <v>42000</v>
      </c>
      <c r="Y203" s="32">
        <f t="shared" si="86"/>
        <v>42000</v>
      </c>
      <c r="Z203" s="32">
        <f t="shared" si="87"/>
        <v>42000</v>
      </c>
      <c r="AB203" s="32">
        <f t="shared" si="73"/>
        <v>0</v>
      </c>
      <c r="AC203" s="32">
        <f t="shared" ref="AC203:AC250" si="91">-(Q202*(1-$X$2)+R202*(1-$X$3)+S202*(1-$X$4)+T202*(1-$X$5)+U202*(1-$X$6))*$D$3*$AD$2/12</f>
        <v>0</v>
      </c>
      <c r="AD203" s="32">
        <f t="shared" si="70"/>
        <v>0</v>
      </c>
      <c r="AE203" s="59">
        <f t="shared" si="71"/>
        <v>0</v>
      </c>
      <c r="AF203" s="32">
        <f t="shared" si="76"/>
        <v>0</v>
      </c>
      <c r="AG203" s="40" t="str">
        <f>IF(A203&gt;$D$6,"",SUM($AB$10:AE203)/($Y$10+Y203)*2/A203*12)</f>
        <v/>
      </c>
      <c r="AH203" s="40" t="str">
        <f>IF(A203&gt;$D$6,"",SUM($AF$10:AF203)/($Y$10+Y203)*2/A203*12)</f>
        <v/>
      </c>
      <c r="AI203" s="32">
        <f t="shared" si="77"/>
        <v>0</v>
      </c>
      <c r="AQ203" s="32">
        <f>SUM(AB$10:AB203)</f>
        <v>992488.97898143239</v>
      </c>
      <c r="AR203" s="32">
        <f>SUM(AC$10:AC203)</f>
        <v>-741728.78666842484</v>
      </c>
      <c r="AS203" s="32">
        <f>SUM(AD$10:AD203)</f>
        <v>13860.000000000002</v>
      </c>
      <c r="AT203" s="32">
        <f>SUM(AE$10:AE203)</f>
        <v>96083.758926050039</v>
      </c>
      <c r="AU203" s="32">
        <f>SUM(AF$10:AF203)</f>
        <v>-42000</v>
      </c>
      <c r="AW203" s="32">
        <f t="shared" ref="AW203:BA250" si="92">Q203*$D$3</f>
        <v>0</v>
      </c>
      <c r="AX203" s="32">
        <f t="shared" si="92"/>
        <v>0</v>
      </c>
      <c r="AY203" s="32">
        <f t="shared" si="92"/>
        <v>0</v>
      </c>
      <c r="AZ203" s="32">
        <f t="shared" si="92"/>
        <v>0</v>
      </c>
      <c r="BA203" s="32">
        <f t="shared" si="92"/>
        <v>42000</v>
      </c>
      <c r="BB203" s="32">
        <f t="shared" si="81"/>
        <v>0</v>
      </c>
      <c r="BC203" s="32"/>
    </row>
    <row r="204" spans="1:55" x14ac:dyDescent="0.25">
      <c r="A204" s="29">
        <v>194</v>
      </c>
      <c r="B204" s="32">
        <f t="shared" si="88"/>
        <v>0</v>
      </c>
      <c r="C204" s="32">
        <f t="shared" si="78"/>
        <v>0</v>
      </c>
      <c r="D204" s="32">
        <f t="shared" si="79"/>
        <v>0</v>
      </c>
      <c r="E204" s="32"/>
      <c r="F204" s="32">
        <f t="shared" si="89"/>
        <v>0</v>
      </c>
      <c r="G204" s="45"/>
      <c r="H204" s="32"/>
      <c r="I204" s="32"/>
      <c r="J204" s="32"/>
      <c r="K204" s="32"/>
      <c r="L204" s="32">
        <f t="shared" si="82"/>
        <v>0</v>
      </c>
      <c r="M204" s="32">
        <f t="shared" si="83"/>
        <v>0</v>
      </c>
      <c r="N204" s="80">
        <v>50100</v>
      </c>
      <c r="O204" s="39">
        <f t="shared" si="84"/>
        <v>0</v>
      </c>
      <c r="P204" s="39">
        <f t="shared" si="80"/>
        <v>0.03</v>
      </c>
      <c r="Q204" s="39">
        <f t="shared" si="90"/>
        <v>0</v>
      </c>
      <c r="R204" s="39">
        <f t="shared" ref="R204:R249" si="93">IF(A204&gt;=$D$6,0,S205/$T$3)</f>
        <v>0</v>
      </c>
      <c r="S204" s="39">
        <f t="shared" si="74"/>
        <v>0</v>
      </c>
      <c r="T204" s="39">
        <f t="shared" si="72"/>
        <v>0</v>
      </c>
      <c r="U204" s="39">
        <f t="shared" si="75"/>
        <v>0.03</v>
      </c>
      <c r="V204" s="12"/>
      <c r="W204" s="32">
        <f t="shared" ref="W204:W250" si="94">SUM(Q204:T204)*$D$3</f>
        <v>0</v>
      </c>
      <c r="X204" s="32">
        <f t="shared" si="85"/>
        <v>42000</v>
      </c>
      <c r="Y204" s="32">
        <f t="shared" si="86"/>
        <v>42000</v>
      </c>
      <c r="Z204" s="32">
        <f t="shared" si="87"/>
        <v>42000</v>
      </c>
      <c r="AB204" s="32">
        <f t="shared" si="73"/>
        <v>0</v>
      </c>
      <c r="AC204" s="32">
        <f t="shared" si="91"/>
        <v>0</v>
      </c>
      <c r="AD204" s="32">
        <f t="shared" ref="AD204:AD250" si="95">IFERROR((E204+F204)*(Q204*(1-$X$2)+R204*(1-$X$3)+S204*(1-$X$4)+T204*(1-$X$5)+U204*(1-$X$6))/O204,0)</f>
        <v>0</v>
      </c>
      <c r="AE204" s="59">
        <f t="shared" ref="AE204:AE250" si="96">IFERROR((G204*$J$2+H204*$J$4+J204)*(Q204*(1-$X$2)+R204*(1-$X$3)+S204*(1-$X$4)+T204*(1-$X$5)+U204*(1-$X$6))/O204,0)</f>
        <v>0</v>
      </c>
      <c r="AF204" s="32">
        <f t="shared" si="76"/>
        <v>0</v>
      </c>
      <c r="AG204" s="40" t="str">
        <f>IF(A204&gt;$D$6,"",SUM($AB$10:AE204)/($Y$10+Y204)*2/A204*12)</f>
        <v/>
      </c>
      <c r="AH204" s="40" t="str">
        <f>IF(A204&gt;$D$6,"",SUM($AF$10:AF204)/($Y$10+Y204)*2/A204*12)</f>
        <v/>
      </c>
      <c r="AI204" s="32">
        <f t="shared" si="77"/>
        <v>0</v>
      </c>
      <c r="AQ204" s="32">
        <f>SUM(AB$10:AB204)</f>
        <v>992488.97898143239</v>
      </c>
      <c r="AR204" s="32">
        <f>SUM(AC$10:AC204)</f>
        <v>-741728.78666842484</v>
      </c>
      <c r="AS204" s="32">
        <f>SUM(AD$10:AD204)</f>
        <v>13860.000000000002</v>
      </c>
      <c r="AT204" s="32">
        <f>SUM(AE$10:AE204)</f>
        <v>96083.758926050039</v>
      </c>
      <c r="AU204" s="32">
        <f>SUM(AF$10:AF204)</f>
        <v>-42000</v>
      </c>
      <c r="AW204" s="32">
        <f t="shared" si="92"/>
        <v>0</v>
      </c>
      <c r="AX204" s="32">
        <f t="shared" si="92"/>
        <v>0</v>
      </c>
      <c r="AY204" s="32">
        <f t="shared" si="92"/>
        <v>0</v>
      </c>
      <c r="AZ204" s="32">
        <f t="shared" si="92"/>
        <v>0</v>
      </c>
      <c r="BA204" s="32">
        <f t="shared" si="92"/>
        <v>42000</v>
      </c>
      <c r="BB204" s="32">
        <f t="shared" si="81"/>
        <v>0</v>
      </c>
      <c r="BC204" s="32"/>
    </row>
    <row r="205" spans="1:55" x14ac:dyDescent="0.25">
      <c r="A205" s="29">
        <v>195</v>
      </c>
      <c r="B205" s="32">
        <f t="shared" si="88"/>
        <v>0</v>
      </c>
      <c r="C205" s="32">
        <f t="shared" si="78"/>
        <v>0</v>
      </c>
      <c r="D205" s="32">
        <f t="shared" si="79"/>
        <v>0</v>
      </c>
      <c r="E205" s="32"/>
      <c r="F205" s="32">
        <f t="shared" si="89"/>
        <v>0</v>
      </c>
      <c r="G205" s="32"/>
      <c r="H205" s="32"/>
      <c r="I205" s="32"/>
      <c r="J205" s="32"/>
      <c r="K205" s="32"/>
      <c r="L205" s="32">
        <f t="shared" si="82"/>
        <v>0</v>
      </c>
      <c r="M205" s="32">
        <f t="shared" si="83"/>
        <v>0</v>
      </c>
      <c r="N205" s="80">
        <v>50131</v>
      </c>
      <c r="O205" s="39">
        <f t="shared" si="84"/>
        <v>0</v>
      </c>
      <c r="P205" s="39">
        <f t="shared" si="80"/>
        <v>0.03</v>
      </c>
      <c r="Q205" s="39">
        <f t="shared" si="90"/>
        <v>0</v>
      </c>
      <c r="R205" s="39">
        <f t="shared" si="93"/>
        <v>0</v>
      </c>
      <c r="S205" s="39">
        <f t="shared" si="74"/>
        <v>0</v>
      </c>
      <c r="T205" s="39">
        <f t="shared" ref="T205:T249" si="97">IF(A205&gt;=$D$6,0,(U206-U205)/$T$5)</f>
        <v>0</v>
      </c>
      <c r="U205" s="39">
        <f t="shared" si="75"/>
        <v>0.03</v>
      </c>
      <c r="V205" s="12"/>
      <c r="W205" s="32">
        <f t="shared" si="94"/>
        <v>0</v>
      </c>
      <c r="X205" s="32">
        <f t="shared" si="85"/>
        <v>42000</v>
      </c>
      <c r="Y205" s="32">
        <f t="shared" si="86"/>
        <v>42000</v>
      </c>
      <c r="Z205" s="32">
        <f t="shared" si="87"/>
        <v>42000</v>
      </c>
      <c r="AB205" s="32">
        <f t="shared" ref="AB205:AB250" si="98">IFERROR(D205/O204*(Q204*(1-$X$2)+R204*(1-$X$3)+S204*(1-$X$4)+T204*(1-$X$5)+U204*(1-$X$6)),0)</f>
        <v>0</v>
      </c>
      <c r="AC205" s="32">
        <f t="shared" si="91"/>
        <v>0</v>
      </c>
      <c r="AD205" s="32">
        <f t="shared" si="95"/>
        <v>0</v>
      </c>
      <c r="AE205" s="59">
        <f t="shared" si="96"/>
        <v>0</v>
      </c>
      <c r="AF205" s="32">
        <f t="shared" si="76"/>
        <v>0</v>
      </c>
      <c r="AG205" s="40" t="str">
        <f>IF(A205&gt;$D$6,"",SUM($AB$10:AE205)/($Y$10+Y205)*2/A205*12)</f>
        <v/>
      </c>
      <c r="AH205" s="40" t="str">
        <f>IF(A205&gt;$D$6,"",SUM($AF$10:AF205)/($Y$10+Y205)*2/A205*12)</f>
        <v/>
      </c>
      <c r="AI205" s="32">
        <f t="shared" si="77"/>
        <v>0</v>
      </c>
      <c r="AQ205" s="32">
        <f>SUM(AB$10:AB205)</f>
        <v>992488.97898143239</v>
      </c>
      <c r="AR205" s="32">
        <f>SUM(AC$10:AC205)</f>
        <v>-741728.78666842484</v>
      </c>
      <c r="AS205" s="32">
        <f>SUM(AD$10:AD205)</f>
        <v>13860.000000000002</v>
      </c>
      <c r="AT205" s="32">
        <f>SUM(AE$10:AE205)</f>
        <v>96083.758926050039</v>
      </c>
      <c r="AU205" s="32">
        <f>SUM(AF$10:AF205)</f>
        <v>-42000</v>
      </c>
      <c r="AW205" s="32">
        <f t="shared" si="92"/>
        <v>0</v>
      </c>
      <c r="AX205" s="32">
        <f t="shared" si="92"/>
        <v>0</v>
      </c>
      <c r="AY205" s="32">
        <f t="shared" si="92"/>
        <v>0</v>
      </c>
      <c r="AZ205" s="32">
        <f t="shared" si="92"/>
        <v>0</v>
      </c>
      <c r="BA205" s="32">
        <f t="shared" si="92"/>
        <v>42000</v>
      </c>
      <c r="BB205" s="32">
        <f t="shared" si="81"/>
        <v>0</v>
      </c>
      <c r="BC205" s="32"/>
    </row>
    <row r="206" spans="1:55" x14ac:dyDescent="0.25">
      <c r="A206" s="29">
        <v>196</v>
      </c>
      <c r="B206" s="32">
        <f t="shared" si="88"/>
        <v>0</v>
      </c>
      <c r="C206" s="32">
        <f t="shared" si="78"/>
        <v>0</v>
      </c>
      <c r="D206" s="32">
        <f t="shared" si="79"/>
        <v>0</v>
      </c>
      <c r="E206" s="32"/>
      <c r="F206" s="32">
        <f t="shared" si="89"/>
        <v>0</v>
      </c>
      <c r="G206" s="32"/>
      <c r="H206" s="32"/>
      <c r="I206" s="32"/>
      <c r="J206" s="32"/>
      <c r="K206" s="32"/>
      <c r="L206" s="32">
        <f t="shared" si="82"/>
        <v>0</v>
      </c>
      <c r="M206" s="32">
        <f t="shared" si="83"/>
        <v>0</v>
      </c>
      <c r="N206" s="80">
        <v>50161</v>
      </c>
      <c r="O206" s="39">
        <f t="shared" si="84"/>
        <v>0</v>
      </c>
      <c r="P206" s="39">
        <f t="shared" si="80"/>
        <v>0.03</v>
      </c>
      <c r="Q206" s="39">
        <f t="shared" si="90"/>
        <v>0</v>
      </c>
      <c r="R206" s="39">
        <f t="shared" si="93"/>
        <v>0</v>
      </c>
      <c r="S206" s="39">
        <f t="shared" ref="S206:S249" si="99">IF(A206&gt;=$D$6,0,T207/$T$4)</f>
        <v>0</v>
      </c>
      <c r="T206" s="39">
        <f t="shared" si="97"/>
        <v>0</v>
      </c>
      <c r="U206" s="39">
        <f t="shared" ref="U206:U250" si="100">IF($A206&gt;D$6,Q$4,IF($A206&lt;3,0,Q$4*LN($A206-2)/LN(D$6-2)))</f>
        <v>0.03</v>
      </c>
      <c r="V206" s="12"/>
      <c r="W206" s="32">
        <f t="shared" si="94"/>
        <v>0</v>
      </c>
      <c r="X206" s="32">
        <f t="shared" si="85"/>
        <v>42000</v>
      </c>
      <c r="Y206" s="32">
        <f t="shared" si="86"/>
        <v>42000</v>
      </c>
      <c r="Z206" s="32">
        <f t="shared" si="87"/>
        <v>42000</v>
      </c>
      <c r="AB206" s="32">
        <f t="shared" si="98"/>
        <v>0</v>
      </c>
      <c r="AC206" s="32">
        <f t="shared" si="91"/>
        <v>0</v>
      </c>
      <c r="AD206" s="32">
        <f t="shared" si="95"/>
        <v>0</v>
      </c>
      <c r="AE206" s="59">
        <f t="shared" si="96"/>
        <v>0</v>
      </c>
      <c r="AF206" s="32">
        <f t="shared" ref="AF206:AF250" si="101">-(Z206-Z205)</f>
        <v>0</v>
      </c>
      <c r="AG206" s="40" t="str">
        <f>IF(A206&gt;$D$6,"",SUM($AB$10:AE206)/($Y$10+Y206)*2/A206*12)</f>
        <v/>
      </c>
      <c r="AH206" s="40" t="str">
        <f>IF(A206&gt;$D$6,"",SUM($AF$10:AF206)/($Y$10+Y206)*2/A206*12)</f>
        <v/>
      </c>
      <c r="AI206" s="32">
        <f t="shared" ref="AI206:AI250" si="102">Y205-Y206+AB206+AD206+AE206</f>
        <v>0</v>
      </c>
      <c r="AQ206" s="32">
        <f>SUM(AB$10:AB206)</f>
        <v>992488.97898143239</v>
      </c>
      <c r="AR206" s="32">
        <f>SUM(AC$10:AC206)</f>
        <v>-741728.78666842484</v>
      </c>
      <c r="AS206" s="32">
        <f>SUM(AD$10:AD206)</f>
        <v>13860.000000000002</v>
      </c>
      <c r="AT206" s="32">
        <f>SUM(AE$10:AE206)</f>
        <v>96083.758926050039</v>
      </c>
      <c r="AU206" s="32">
        <f>SUM(AF$10:AF206)</f>
        <v>-42000</v>
      </c>
      <c r="AW206" s="32">
        <f t="shared" si="92"/>
        <v>0</v>
      </c>
      <c r="AX206" s="32">
        <f t="shared" si="92"/>
        <v>0</v>
      </c>
      <c r="AY206" s="32">
        <f t="shared" si="92"/>
        <v>0</v>
      </c>
      <c r="AZ206" s="32">
        <f t="shared" si="92"/>
        <v>0</v>
      </c>
      <c r="BA206" s="32">
        <f t="shared" si="92"/>
        <v>42000</v>
      </c>
      <c r="BB206" s="32">
        <f t="shared" si="81"/>
        <v>0</v>
      </c>
      <c r="BC206" s="32"/>
    </row>
    <row r="207" spans="1:55" x14ac:dyDescent="0.25">
      <c r="A207" s="29">
        <v>197</v>
      </c>
      <c r="B207" s="32">
        <f t="shared" si="88"/>
        <v>0</v>
      </c>
      <c r="C207" s="32">
        <f t="shared" si="78"/>
        <v>0</v>
      </c>
      <c r="D207" s="32">
        <f t="shared" si="79"/>
        <v>0</v>
      </c>
      <c r="E207" s="32"/>
      <c r="F207" s="32">
        <f t="shared" si="89"/>
        <v>0</v>
      </c>
      <c r="G207" s="32"/>
      <c r="H207" s="32"/>
      <c r="I207" s="32"/>
      <c r="J207" s="32"/>
      <c r="K207" s="32"/>
      <c r="L207" s="32">
        <f t="shared" si="82"/>
        <v>0</v>
      </c>
      <c r="M207" s="32">
        <f t="shared" si="83"/>
        <v>0</v>
      </c>
      <c r="N207" s="80">
        <v>50192</v>
      </c>
      <c r="O207" s="39">
        <f t="shared" si="84"/>
        <v>0</v>
      </c>
      <c r="P207" s="39">
        <f t="shared" si="80"/>
        <v>0.03</v>
      </c>
      <c r="Q207" s="39">
        <f t="shared" si="90"/>
        <v>0</v>
      </c>
      <c r="R207" s="39">
        <f t="shared" si="93"/>
        <v>0</v>
      </c>
      <c r="S207" s="39">
        <f t="shared" si="99"/>
        <v>0</v>
      </c>
      <c r="T207" s="39">
        <f t="shared" si="97"/>
        <v>0</v>
      </c>
      <c r="U207" s="39">
        <f t="shared" si="100"/>
        <v>0.03</v>
      </c>
      <c r="V207" s="12"/>
      <c r="W207" s="32">
        <f t="shared" si="94"/>
        <v>0</v>
      </c>
      <c r="X207" s="32">
        <f t="shared" si="85"/>
        <v>42000</v>
      </c>
      <c r="Y207" s="32">
        <f t="shared" si="86"/>
        <v>42000</v>
      </c>
      <c r="Z207" s="32">
        <f t="shared" si="87"/>
        <v>42000</v>
      </c>
      <c r="AB207" s="32">
        <f t="shared" si="98"/>
        <v>0</v>
      </c>
      <c r="AC207" s="32">
        <f t="shared" si="91"/>
        <v>0</v>
      </c>
      <c r="AD207" s="32">
        <f t="shared" si="95"/>
        <v>0</v>
      </c>
      <c r="AE207" s="59">
        <f t="shared" si="96"/>
        <v>0</v>
      </c>
      <c r="AF207" s="32">
        <f t="shared" si="101"/>
        <v>0</v>
      </c>
      <c r="AG207" s="40" t="str">
        <f>IF(A207&gt;$D$6,"",SUM($AB$10:AE207)/($Y$10+Y207)*2/A207*12)</f>
        <v/>
      </c>
      <c r="AH207" s="40" t="str">
        <f>IF(A207&gt;$D$6,"",SUM($AF$10:AF207)/($Y$10+Y207)*2/A207*12)</f>
        <v/>
      </c>
      <c r="AI207" s="32">
        <f t="shared" si="102"/>
        <v>0</v>
      </c>
      <c r="AQ207" s="32">
        <f>SUM(AB$10:AB207)</f>
        <v>992488.97898143239</v>
      </c>
      <c r="AR207" s="32">
        <f>SUM(AC$10:AC207)</f>
        <v>-741728.78666842484</v>
      </c>
      <c r="AS207" s="32">
        <f>SUM(AD$10:AD207)</f>
        <v>13860.000000000002</v>
      </c>
      <c r="AT207" s="32">
        <f>SUM(AE$10:AE207)</f>
        <v>96083.758926050039</v>
      </c>
      <c r="AU207" s="32">
        <f>SUM(AF$10:AF207)</f>
        <v>-42000</v>
      </c>
      <c r="AW207" s="32">
        <f t="shared" si="92"/>
        <v>0</v>
      </c>
      <c r="AX207" s="32">
        <f t="shared" si="92"/>
        <v>0</v>
      </c>
      <c r="AY207" s="32">
        <f t="shared" si="92"/>
        <v>0</v>
      </c>
      <c r="AZ207" s="32">
        <f t="shared" si="92"/>
        <v>0</v>
      </c>
      <c r="BA207" s="32">
        <f t="shared" si="92"/>
        <v>42000</v>
      </c>
      <c r="BB207" s="32">
        <f t="shared" si="81"/>
        <v>0</v>
      </c>
      <c r="BC207" s="32"/>
    </row>
    <row r="208" spans="1:55" x14ac:dyDescent="0.25">
      <c r="A208" s="29">
        <v>198</v>
      </c>
      <c r="B208" s="32">
        <f t="shared" si="88"/>
        <v>0</v>
      </c>
      <c r="C208" s="32">
        <f t="shared" si="78"/>
        <v>0</v>
      </c>
      <c r="D208" s="32">
        <f t="shared" si="79"/>
        <v>0</v>
      </c>
      <c r="E208" s="32"/>
      <c r="F208" s="32">
        <f t="shared" si="89"/>
        <v>0</v>
      </c>
      <c r="G208" s="32"/>
      <c r="H208" s="32"/>
      <c r="I208" s="32"/>
      <c r="J208" s="32"/>
      <c r="K208" s="32"/>
      <c r="L208" s="32">
        <f t="shared" si="82"/>
        <v>0</v>
      </c>
      <c r="M208" s="32">
        <f t="shared" si="83"/>
        <v>0</v>
      </c>
      <c r="N208" s="80">
        <v>50222</v>
      </c>
      <c r="O208" s="39">
        <f t="shared" si="84"/>
        <v>0</v>
      </c>
      <c r="P208" s="39">
        <f t="shared" si="80"/>
        <v>0.03</v>
      </c>
      <c r="Q208" s="39">
        <f t="shared" si="90"/>
        <v>0</v>
      </c>
      <c r="R208" s="39">
        <f t="shared" si="93"/>
        <v>0</v>
      </c>
      <c r="S208" s="39">
        <f t="shared" si="99"/>
        <v>0</v>
      </c>
      <c r="T208" s="39">
        <f t="shared" si="97"/>
        <v>0</v>
      </c>
      <c r="U208" s="39">
        <f t="shared" si="100"/>
        <v>0.03</v>
      </c>
      <c r="V208" s="12"/>
      <c r="W208" s="32">
        <f t="shared" si="94"/>
        <v>0</v>
      </c>
      <c r="X208" s="32">
        <f t="shared" si="85"/>
        <v>42000</v>
      </c>
      <c r="Y208" s="32">
        <f t="shared" si="86"/>
        <v>42000</v>
      </c>
      <c r="Z208" s="32">
        <f t="shared" si="87"/>
        <v>42000</v>
      </c>
      <c r="AB208" s="32">
        <f t="shared" si="98"/>
        <v>0</v>
      </c>
      <c r="AC208" s="32">
        <f t="shared" si="91"/>
        <v>0</v>
      </c>
      <c r="AD208" s="32">
        <f t="shared" si="95"/>
        <v>0</v>
      </c>
      <c r="AE208" s="59">
        <f t="shared" si="96"/>
        <v>0</v>
      </c>
      <c r="AF208" s="32">
        <f t="shared" si="101"/>
        <v>0</v>
      </c>
      <c r="AG208" s="40" t="str">
        <f>IF(A208&gt;$D$6,"",SUM($AB$10:AE208)/($Y$10+Y208)*2/A208*12)</f>
        <v/>
      </c>
      <c r="AH208" s="40" t="str">
        <f>IF(A208&gt;$D$6,"",SUM($AF$10:AF208)/($Y$10+Y208)*2/A208*12)</f>
        <v/>
      </c>
      <c r="AI208" s="32">
        <f t="shared" si="102"/>
        <v>0</v>
      </c>
      <c r="AQ208" s="32">
        <f>SUM(AB$10:AB208)</f>
        <v>992488.97898143239</v>
      </c>
      <c r="AR208" s="32">
        <f>SUM(AC$10:AC208)</f>
        <v>-741728.78666842484</v>
      </c>
      <c r="AS208" s="32">
        <f>SUM(AD$10:AD208)</f>
        <v>13860.000000000002</v>
      </c>
      <c r="AT208" s="32">
        <f>SUM(AE$10:AE208)</f>
        <v>96083.758926050039</v>
      </c>
      <c r="AU208" s="32">
        <f>SUM(AF$10:AF208)</f>
        <v>-42000</v>
      </c>
      <c r="AW208" s="32">
        <f t="shared" si="92"/>
        <v>0</v>
      </c>
      <c r="AX208" s="32">
        <f t="shared" si="92"/>
        <v>0</v>
      </c>
      <c r="AY208" s="32">
        <f t="shared" si="92"/>
        <v>0</v>
      </c>
      <c r="AZ208" s="32">
        <f t="shared" si="92"/>
        <v>0</v>
      </c>
      <c r="BA208" s="32">
        <f t="shared" si="92"/>
        <v>42000</v>
      </c>
      <c r="BB208" s="32">
        <f t="shared" si="81"/>
        <v>0</v>
      </c>
      <c r="BC208" s="32"/>
    </row>
    <row r="209" spans="1:55" x14ac:dyDescent="0.25">
      <c r="A209" s="29">
        <v>199</v>
      </c>
      <c r="B209" s="32">
        <f t="shared" si="88"/>
        <v>0</v>
      </c>
      <c r="C209" s="32">
        <f t="shared" si="78"/>
        <v>0</v>
      </c>
      <c r="D209" s="32">
        <f t="shared" si="79"/>
        <v>0</v>
      </c>
      <c r="E209" s="32"/>
      <c r="F209" s="32">
        <f t="shared" si="89"/>
        <v>0</v>
      </c>
      <c r="G209" s="32"/>
      <c r="H209" s="32"/>
      <c r="I209" s="32"/>
      <c r="J209" s="32"/>
      <c r="K209" s="32"/>
      <c r="L209" s="32">
        <f t="shared" si="82"/>
        <v>0</v>
      </c>
      <c r="M209" s="32">
        <f t="shared" si="83"/>
        <v>0</v>
      </c>
      <c r="N209" s="80">
        <v>50253</v>
      </c>
      <c r="O209" s="39">
        <f t="shared" si="84"/>
        <v>0</v>
      </c>
      <c r="P209" s="39">
        <f t="shared" si="80"/>
        <v>0.03</v>
      </c>
      <c r="Q209" s="39">
        <f t="shared" si="90"/>
        <v>0</v>
      </c>
      <c r="R209" s="39">
        <f t="shared" si="93"/>
        <v>0</v>
      </c>
      <c r="S209" s="39">
        <f t="shared" si="99"/>
        <v>0</v>
      </c>
      <c r="T209" s="39">
        <f t="shared" si="97"/>
        <v>0</v>
      </c>
      <c r="U209" s="39">
        <f t="shared" si="100"/>
        <v>0.03</v>
      </c>
      <c r="V209" s="12"/>
      <c r="W209" s="32">
        <f t="shared" si="94"/>
        <v>0</v>
      </c>
      <c r="X209" s="32">
        <f t="shared" si="85"/>
        <v>42000</v>
      </c>
      <c r="Y209" s="32">
        <f t="shared" si="86"/>
        <v>42000</v>
      </c>
      <c r="Z209" s="32">
        <f t="shared" si="87"/>
        <v>42000</v>
      </c>
      <c r="AB209" s="32">
        <f t="shared" si="98"/>
        <v>0</v>
      </c>
      <c r="AC209" s="32">
        <f t="shared" si="91"/>
        <v>0</v>
      </c>
      <c r="AD209" s="32">
        <f t="shared" si="95"/>
        <v>0</v>
      </c>
      <c r="AE209" s="59">
        <f t="shared" si="96"/>
        <v>0</v>
      </c>
      <c r="AF209" s="32">
        <f t="shared" si="101"/>
        <v>0</v>
      </c>
      <c r="AG209" s="40" t="str">
        <f>IF(A209&gt;$D$6,"",SUM($AB$10:AE209)/($Y$10+Y209)*2/A209*12)</f>
        <v/>
      </c>
      <c r="AH209" s="40" t="str">
        <f>IF(A209&gt;$D$6,"",SUM($AF$10:AF209)/($Y$10+Y209)*2/A209*12)</f>
        <v/>
      </c>
      <c r="AI209" s="32">
        <f t="shared" si="102"/>
        <v>0</v>
      </c>
      <c r="AQ209" s="32">
        <f>SUM(AB$10:AB209)</f>
        <v>992488.97898143239</v>
      </c>
      <c r="AR209" s="32">
        <f>SUM(AC$10:AC209)</f>
        <v>-741728.78666842484</v>
      </c>
      <c r="AS209" s="32">
        <f>SUM(AD$10:AD209)</f>
        <v>13860.000000000002</v>
      </c>
      <c r="AT209" s="32">
        <f>SUM(AE$10:AE209)</f>
        <v>96083.758926050039</v>
      </c>
      <c r="AU209" s="32">
        <f>SUM(AF$10:AF209)</f>
        <v>-42000</v>
      </c>
      <c r="AW209" s="32">
        <f t="shared" si="92"/>
        <v>0</v>
      </c>
      <c r="AX209" s="32">
        <f t="shared" si="92"/>
        <v>0</v>
      </c>
      <c r="AY209" s="32">
        <f t="shared" si="92"/>
        <v>0</v>
      </c>
      <c r="AZ209" s="32">
        <f t="shared" si="92"/>
        <v>0</v>
      </c>
      <c r="BA209" s="32">
        <f t="shared" si="92"/>
        <v>42000</v>
      </c>
      <c r="BB209" s="32">
        <f t="shared" si="81"/>
        <v>0</v>
      </c>
      <c r="BC209" s="32"/>
    </row>
    <row r="210" spans="1:55" x14ac:dyDescent="0.25">
      <c r="A210" s="29">
        <v>200</v>
      </c>
      <c r="B210" s="32">
        <f t="shared" si="88"/>
        <v>0</v>
      </c>
      <c r="C210" s="32">
        <f t="shared" si="78"/>
        <v>0</v>
      </c>
      <c r="D210" s="32">
        <f t="shared" si="79"/>
        <v>0</v>
      </c>
      <c r="E210" s="32"/>
      <c r="F210" s="32">
        <f t="shared" si="89"/>
        <v>0</v>
      </c>
      <c r="G210" s="32"/>
      <c r="H210" s="32"/>
      <c r="I210" s="32"/>
      <c r="J210" s="32"/>
      <c r="K210" s="32"/>
      <c r="L210" s="32">
        <f t="shared" si="82"/>
        <v>0</v>
      </c>
      <c r="M210" s="32">
        <f t="shared" si="83"/>
        <v>0</v>
      </c>
      <c r="N210" s="80">
        <v>50284</v>
      </c>
      <c r="O210" s="39">
        <f t="shared" si="84"/>
        <v>0</v>
      </c>
      <c r="P210" s="39">
        <f t="shared" si="80"/>
        <v>0.03</v>
      </c>
      <c r="Q210" s="39">
        <f t="shared" si="90"/>
        <v>0</v>
      </c>
      <c r="R210" s="39">
        <f t="shared" si="93"/>
        <v>0</v>
      </c>
      <c r="S210" s="39">
        <f t="shared" si="99"/>
        <v>0</v>
      </c>
      <c r="T210" s="39">
        <f t="shared" si="97"/>
        <v>0</v>
      </c>
      <c r="U210" s="39">
        <f t="shared" si="100"/>
        <v>0.03</v>
      </c>
      <c r="V210" s="12"/>
      <c r="W210" s="32">
        <f t="shared" si="94"/>
        <v>0</v>
      </c>
      <c r="X210" s="32">
        <f t="shared" si="85"/>
        <v>42000</v>
      </c>
      <c r="Y210" s="32">
        <f t="shared" si="86"/>
        <v>42000</v>
      </c>
      <c r="Z210" s="32">
        <f t="shared" si="87"/>
        <v>42000</v>
      </c>
      <c r="AB210" s="32">
        <f t="shared" si="98"/>
        <v>0</v>
      </c>
      <c r="AC210" s="32">
        <f t="shared" si="91"/>
        <v>0</v>
      </c>
      <c r="AD210" s="32">
        <f t="shared" si="95"/>
        <v>0</v>
      </c>
      <c r="AE210" s="59">
        <f t="shared" si="96"/>
        <v>0</v>
      </c>
      <c r="AF210" s="32">
        <f t="shared" si="101"/>
        <v>0</v>
      </c>
      <c r="AG210" s="40" t="str">
        <f>IF(A210&gt;$D$6,"",SUM($AB$10:AE210)/($Y$10+Y210)*2/A210*12)</f>
        <v/>
      </c>
      <c r="AH210" s="40" t="str">
        <f>IF(A210&gt;$D$6,"",SUM($AF$10:AF210)/($Y$10+Y210)*2/A210*12)</f>
        <v/>
      </c>
      <c r="AI210" s="32">
        <f t="shared" si="102"/>
        <v>0</v>
      </c>
      <c r="AQ210" s="32">
        <f>SUM(AB$10:AB210)</f>
        <v>992488.97898143239</v>
      </c>
      <c r="AR210" s="32">
        <f>SUM(AC$10:AC210)</f>
        <v>-741728.78666842484</v>
      </c>
      <c r="AS210" s="32">
        <f>SUM(AD$10:AD210)</f>
        <v>13860.000000000002</v>
      </c>
      <c r="AT210" s="32">
        <f>SUM(AE$10:AE210)</f>
        <v>96083.758926050039</v>
      </c>
      <c r="AU210" s="32">
        <f>SUM(AF$10:AF210)</f>
        <v>-42000</v>
      </c>
      <c r="AW210" s="32">
        <f t="shared" si="92"/>
        <v>0</v>
      </c>
      <c r="AX210" s="32">
        <f t="shared" si="92"/>
        <v>0</v>
      </c>
      <c r="AY210" s="32">
        <f t="shared" si="92"/>
        <v>0</v>
      </c>
      <c r="AZ210" s="32">
        <f t="shared" si="92"/>
        <v>0</v>
      </c>
      <c r="BA210" s="32">
        <f t="shared" si="92"/>
        <v>42000</v>
      </c>
      <c r="BB210" s="32">
        <f t="shared" si="81"/>
        <v>0</v>
      </c>
      <c r="BC210" s="32"/>
    </row>
    <row r="211" spans="1:55" x14ac:dyDescent="0.25">
      <c r="A211" s="29">
        <v>201</v>
      </c>
      <c r="B211" s="32">
        <f t="shared" si="88"/>
        <v>0</v>
      </c>
      <c r="C211" s="32">
        <f t="shared" si="78"/>
        <v>0</v>
      </c>
      <c r="D211" s="32">
        <f t="shared" si="79"/>
        <v>0</v>
      </c>
      <c r="E211" s="32"/>
      <c r="F211" s="32">
        <f t="shared" si="89"/>
        <v>0</v>
      </c>
      <c r="G211" s="32"/>
      <c r="H211" s="32"/>
      <c r="I211" s="32"/>
      <c r="J211" s="32"/>
      <c r="K211" s="32"/>
      <c r="L211" s="32">
        <f t="shared" si="82"/>
        <v>0</v>
      </c>
      <c r="M211" s="32">
        <f t="shared" si="83"/>
        <v>0</v>
      </c>
      <c r="N211" s="80">
        <v>50314</v>
      </c>
      <c r="O211" s="39">
        <f t="shared" si="84"/>
        <v>0</v>
      </c>
      <c r="P211" s="39">
        <f t="shared" si="80"/>
        <v>0.03</v>
      </c>
      <c r="Q211" s="39">
        <f t="shared" si="90"/>
        <v>0</v>
      </c>
      <c r="R211" s="39">
        <f t="shared" si="93"/>
        <v>0</v>
      </c>
      <c r="S211" s="39">
        <f t="shared" si="99"/>
        <v>0</v>
      </c>
      <c r="T211" s="39">
        <f t="shared" si="97"/>
        <v>0</v>
      </c>
      <c r="U211" s="39">
        <f t="shared" si="100"/>
        <v>0.03</v>
      </c>
      <c r="V211" s="12"/>
      <c r="W211" s="32">
        <f t="shared" si="94"/>
        <v>0</v>
      </c>
      <c r="X211" s="32">
        <f t="shared" si="85"/>
        <v>42000</v>
      </c>
      <c r="Y211" s="32">
        <f t="shared" si="86"/>
        <v>42000</v>
      </c>
      <c r="Z211" s="32">
        <f t="shared" si="87"/>
        <v>42000</v>
      </c>
      <c r="AB211" s="32">
        <f t="shared" si="98"/>
        <v>0</v>
      </c>
      <c r="AC211" s="32">
        <f t="shared" si="91"/>
        <v>0</v>
      </c>
      <c r="AD211" s="32">
        <f t="shared" si="95"/>
        <v>0</v>
      </c>
      <c r="AE211" s="59">
        <f t="shared" si="96"/>
        <v>0</v>
      </c>
      <c r="AF211" s="32">
        <f t="shared" si="101"/>
        <v>0</v>
      </c>
      <c r="AG211" s="40" t="str">
        <f>IF(A211&gt;$D$6,"",SUM($AB$10:AE211)/($Y$10+Y211)*2/A211*12)</f>
        <v/>
      </c>
      <c r="AH211" s="40" t="str">
        <f>IF(A211&gt;$D$6,"",SUM($AF$10:AF211)/($Y$10+Y211)*2/A211*12)</f>
        <v/>
      </c>
      <c r="AI211" s="32">
        <f t="shared" si="102"/>
        <v>0</v>
      </c>
      <c r="AQ211" s="32">
        <f>SUM(AB$10:AB211)</f>
        <v>992488.97898143239</v>
      </c>
      <c r="AR211" s="32">
        <f>SUM(AC$10:AC211)</f>
        <v>-741728.78666842484</v>
      </c>
      <c r="AS211" s="32">
        <f>SUM(AD$10:AD211)</f>
        <v>13860.000000000002</v>
      </c>
      <c r="AT211" s="32">
        <f>SUM(AE$10:AE211)</f>
        <v>96083.758926050039</v>
      </c>
      <c r="AU211" s="32">
        <f>SUM(AF$10:AF211)</f>
        <v>-42000</v>
      </c>
      <c r="AW211" s="32">
        <f t="shared" si="92"/>
        <v>0</v>
      </c>
      <c r="AX211" s="32">
        <f t="shared" si="92"/>
        <v>0</v>
      </c>
      <c r="AY211" s="32">
        <f t="shared" si="92"/>
        <v>0</v>
      </c>
      <c r="AZ211" s="32">
        <f t="shared" si="92"/>
        <v>0</v>
      </c>
      <c r="BA211" s="32">
        <f t="shared" si="92"/>
        <v>42000</v>
      </c>
      <c r="BB211" s="32">
        <f t="shared" si="81"/>
        <v>0</v>
      </c>
      <c r="BC211" s="32"/>
    </row>
    <row r="212" spans="1:55" x14ac:dyDescent="0.25">
      <c r="A212" s="29">
        <v>202</v>
      </c>
      <c r="B212" s="32">
        <f t="shared" si="88"/>
        <v>0</v>
      </c>
      <c r="C212" s="32">
        <f t="shared" si="78"/>
        <v>0</v>
      </c>
      <c r="D212" s="32">
        <f t="shared" si="79"/>
        <v>0</v>
      </c>
      <c r="E212" s="32"/>
      <c r="F212" s="32">
        <f t="shared" si="89"/>
        <v>0</v>
      </c>
      <c r="G212" s="32"/>
      <c r="H212" s="32"/>
      <c r="I212" s="32"/>
      <c r="J212" s="32"/>
      <c r="K212" s="32"/>
      <c r="L212" s="32">
        <f t="shared" si="82"/>
        <v>0</v>
      </c>
      <c r="M212" s="32">
        <f t="shared" si="83"/>
        <v>0</v>
      </c>
      <c r="N212" s="80">
        <v>50345</v>
      </c>
      <c r="O212" s="39">
        <f t="shared" si="84"/>
        <v>0</v>
      </c>
      <c r="P212" s="39">
        <f t="shared" si="80"/>
        <v>0.03</v>
      </c>
      <c r="Q212" s="39">
        <f t="shared" si="90"/>
        <v>0</v>
      </c>
      <c r="R212" s="39">
        <f t="shared" si="93"/>
        <v>0</v>
      </c>
      <c r="S212" s="39">
        <f t="shared" si="99"/>
        <v>0</v>
      </c>
      <c r="T212" s="39">
        <f t="shared" si="97"/>
        <v>0</v>
      </c>
      <c r="U212" s="39">
        <f t="shared" si="100"/>
        <v>0.03</v>
      </c>
      <c r="V212" s="12"/>
      <c r="W212" s="32">
        <f t="shared" si="94"/>
        <v>0</v>
      </c>
      <c r="X212" s="32">
        <f t="shared" si="85"/>
        <v>42000</v>
      </c>
      <c r="Y212" s="32">
        <f t="shared" si="86"/>
        <v>42000</v>
      </c>
      <c r="Z212" s="32">
        <f t="shared" si="87"/>
        <v>42000</v>
      </c>
      <c r="AB212" s="32">
        <f t="shared" si="98"/>
        <v>0</v>
      </c>
      <c r="AC212" s="32">
        <f t="shared" si="91"/>
        <v>0</v>
      </c>
      <c r="AD212" s="32">
        <f t="shared" si="95"/>
        <v>0</v>
      </c>
      <c r="AE212" s="59">
        <f t="shared" si="96"/>
        <v>0</v>
      </c>
      <c r="AF212" s="32">
        <f t="shared" si="101"/>
        <v>0</v>
      </c>
      <c r="AG212" s="40" t="str">
        <f>IF(A212&gt;$D$6,"",SUM($AB$10:AE212)/($Y$10+Y212)*2/A212*12)</f>
        <v/>
      </c>
      <c r="AH212" s="40" t="str">
        <f>IF(A212&gt;$D$6,"",SUM($AF$10:AF212)/($Y$10+Y212)*2/A212*12)</f>
        <v/>
      </c>
      <c r="AI212" s="32">
        <f t="shared" si="102"/>
        <v>0</v>
      </c>
      <c r="AQ212" s="32">
        <f>SUM(AB$10:AB212)</f>
        <v>992488.97898143239</v>
      </c>
      <c r="AR212" s="32">
        <f>SUM(AC$10:AC212)</f>
        <v>-741728.78666842484</v>
      </c>
      <c r="AS212" s="32">
        <f>SUM(AD$10:AD212)</f>
        <v>13860.000000000002</v>
      </c>
      <c r="AT212" s="32">
        <f>SUM(AE$10:AE212)</f>
        <v>96083.758926050039</v>
      </c>
      <c r="AU212" s="32">
        <f>SUM(AF$10:AF212)</f>
        <v>-42000</v>
      </c>
      <c r="AW212" s="32">
        <f t="shared" si="92"/>
        <v>0</v>
      </c>
      <c r="AX212" s="32">
        <f t="shared" si="92"/>
        <v>0</v>
      </c>
      <c r="AY212" s="32">
        <f t="shared" si="92"/>
        <v>0</v>
      </c>
      <c r="AZ212" s="32">
        <f t="shared" si="92"/>
        <v>0</v>
      </c>
      <c r="BA212" s="32">
        <f t="shared" si="92"/>
        <v>42000</v>
      </c>
      <c r="BB212" s="32">
        <f t="shared" si="81"/>
        <v>0</v>
      </c>
      <c r="BC212" s="32"/>
    </row>
    <row r="213" spans="1:55" x14ac:dyDescent="0.25">
      <c r="A213" s="29">
        <v>203</v>
      </c>
      <c r="B213" s="32">
        <f t="shared" si="88"/>
        <v>0</v>
      </c>
      <c r="C213" s="32">
        <f t="shared" si="78"/>
        <v>0</v>
      </c>
      <c r="D213" s="32">
        <f t="shared" si="79"/>
        <v>0</v>
      </c>
      <c r="E213" s="32"/>
      <c r="F213" s="32">
        <f t="shared" si="89"/>
        <v>0</v>
      </c>
      <c r="G213" s="32"/>
      <c r="H213" s="32"/>
      <c r="I213" s="32"/>
      <c r="J213" s="32"/>
      <c r="K213" s="32"/>
      <c r="L213" s="32">
        <f t="shared" si="82"/>
        <v>0</v>
      </c>
      <c r="M213" s="32">
        <f t="shared" si="83"/>
        <v>0</v>
      </c>
      <c r="N213" s="80">
        <v>50375</v>
      </c>
      <c r="O213" s="39">
        <f t="shared" si="84"/>
        <v>0</v>
      </c>
      <c r="P213" s="39">
        <f t="shared" si="80"/>
        <v>0.03</v>
      </c>
      <c r="Q213" s="39">
        <f t="shared" si="90"/>
        <v>0</v>
      </c>
      <c r="R213" s="39">
        <f t="shared" si="93"/>
        <v>0</v>
      </c>
      <c r="S213" s="39">
        <f t="shared" si="99"/>
        <v>0</v>
      </c>
      <c r="T213" s="39">
        <f t="shared" si="97"/>
        <v>0</v>
      </c>
      <c r="U213" s="39">
        <f t="shared" si="100"/>
        <v>0.03</v>
      </c>
      <c r="V213" s="12"/>
      <c r="W213" s="32">
        <f t="shared" si="94"/>
        <v>0</v>
      </c>
      <c r="X213" s="32">
        <f t="shared" si="85"/>
        <v>42000</v>
      </c>
      <c r="Y213" s="32">
        <f t="shared" si="86"/>
        <v>42000</v>
      </c>
      <c r="Z213" s="32">
        <f t="shared" si="87"/>
        <v>42000</v>
      </c>
      <c r="AB213" s="32">
        <f t="shared" si="98"/>
        <v>0</v>
      </c>
      <c r="AC213" s="32">
        <f t="shared" si="91"/>
        <v>0</v>
      </c>
      <c r="AD213" s="32">
        <f t="shared" si="95"/>
        <v>0</v>
      </c>
      <c r="AE213" s="59">
        <f t="shared" si="96"/>
        <v>0</v>
      </c>
      <c r="AF213" s="32">
        <f t="shared" si="101"/>
        <v>0</v>
      </c>
      <c r="AG213" s="40" t="str">
        <f>IF(A213&gt;$D$6,"",SUM($AB$10:AE213)/($Y$10+Y213)*2/A213*12)</f>
        <v/>
      </c>
      <c r="AH213" s="40" t="str">
        <f>IF(A213&gt;$D$6,"",SUM($AF$10:AF213)/($Y$10+Y213)*2/A213*12)</f>
        <v/>
      </c>
      <c r="AI213" s="32">
        <f t="shared" si="102"/>
        <v>0</v>
      </c>
      <c r="AQ213" s="32">
        <f>SUM(AB$10:AB213)</f>
        <v>992488.97898143239</v>
      </c>
      <c r="AR213" s="32">
        <f>SUM(AC$10:AC213)</f>
        <v>-741728.78666842484</v>
      </c>
      <c r="AS213" s="32">
        <f>SUM(AD$10:AD213)</f>
        <v>13860.000000000002</v>
      </c>
      <c r="AT213" s="32">
        <f>SUM(AE$10:AE213)</f>
        <v>96083.758926050039</v>
      </c>
      <c r="AU213" s="32">
        <f>SUM(AF$10:AF213)</f>
        <v>-42000</v>
      </c>
      <c r="AW213" s="32">
        <f t="shared" si="92"/>
        <v>0</v>
      </c>
      <c r="AX213" s="32">
        <f t="shared" si="92"/>
        <v>0</v>
      </c>
      <c r="AY213" s="32">
        <f t="shared" si="92"/>
        <v>0</v>
      </c>
      <c r="AZ213" s="32">
        <f t="shared" si="92"/>
        <v>0</v>
      </c>
      <c r="BA213" s="32">
        <f t="shared" si="92"/>
        <v>42000</v>
      </c>
      <c r="BB213" s="32">
        <f t="shared" si="81"/>
        <v>0</v>
      </c>
      <c r="BC213" s="32"/>
    </row>
    <row r="214" spans="1:55" x14ac:dyDescent="0.25">
      <c r="A214" s="29">
        <v>204</v>
      </c>
      <c r="B214" s="32">
        <f t="shared" si="88"/>
        <v>0</v>
      </c>
      <c r="C214" s="32">
        <f t="shared" si="78"/>
        <v>0</v>
      </c>
      <c r="D214" s="32">
        <f t="shared" si="79"/>
        <v>0</v>
      </c>
      <c r="E214" s="32"/>
      <c r="F214" s="32">
        <f t="shared" si="89"/>
        <v>0</v>
      </c>
      <c r="G214" s="67">
        <f>IF(B214&gt;0,B214*$J$1,0)</f>
        <v>0</v>
      </c>
      <c r="H214" s="32"/>
      <c r="I214" s="32"/>
      <c r="J214" s="32"/>
      <c r="K214" s="32"/>
      <c r="L214" s="32">
        <f t="shared" si="82"/>
        <v>0</v>
      </c>
      <c r="M214" s="32">
        <f t="shared" si="83"/>
        <v>0</v>
      </c>
      <c r="N214" s="80">
        <v>50406</v>
      </c>
      <c r="O214" s="39">
        <f t="shared" si="84"/>
        <v>0</v>
      </c>
      <c r="P214" s="39">
        <f t="shared" si="80"/>
        <v>0.03</v>
      </c>
      <c r="Q214" s="39">
        <f t="shared" si="90"/>
        <v>0</v>
      </c>
      <c r="R214" s="39">
        <f t="shared" si="93"/>
        <v>0</v>
      </c>
      <c r="S214" s="39">
        <f t="shared" si="99"/>
        <v>0</v>
      </c>
      <c r="T214" s="39">
        <f t="shared" si="97"/>
        <v>0</v>
      </c>
      <c r="U214" s="39">
        <f t="shared" si="100"/>
        <v>0.03</v>
      </c>
      <c r="V214" s="12"/>
      <c r="W214" s="32">
        <f t="shared" si="94"/>
        <v>0</v>
      </c>
      <c r="X214" s="32">
        <f t="shared" si="85"/>
        <v>42000</v>
      </c>
      <c r="Y214" s="32">
        <f t="shared" si="86"/>
        <v>42000</v>
      </c>
      <c r="Z214" s="32">
        <f t="shared" si="87"/>
        <v>42000</v>
      </c>
      <c r="AB214" s="32">
        <f t="shared" si="98"/>
        <v>0</v>
      </c>
      <c r="AC214" s="32">
        <f t="shared" si="91"/>
        <v>0</v>
      </c>
      <c r="AD214" s="32">
        <f t="shared" si="95"/>
        <v>0</v>
      </c>
      <c r="AE214" s="59">
        <f t="shared" si="96"/>
        <v>0</v>
      </c>
      <c r="AF214" s="32">
        <f t="shared" si="101"/>
        <v>0</v>
      </c>
      <c r="AG214" s="40" t="str">
        <f>IF(A214&gt;$D$6,"",SUM($AB$10:AE214)/($Y$10+Y214)*2/A214*12)</f>
        <v/>
      </c>
      <c r="AH214" s="40" t="str">
        <f>IF(A214&gt;$D$6,"",SUM($AF$10:AF214)/($Y$10+Y214)*2/A214*12)</f>
        <v/>
      </c>
      <c r="AI214" s="32">
        <f t="shared" si="102"/>
        <v>0</v>
      </c>
      <c r="AQ214" s="32">
        <f>SUM(AB$10:AB214)</f>
        <v>992488.97898143239</v>
      </c>
      <c r="AR214" s="32">
        <f>SUM(AC$10:AC214)</f>
        <v>-741728.78666842484</v>
      </c>
      <c r="AS214" s="32">
        <f>SUM(AD$10:AD214)</f>
        <v>13860.000000000002</v>
      </c>
      <c r="AT214" s="32">
        <f>SUM(AE$10:AE214)</f>
        <v>96083.758926050039</v>
      </c>
      <c r="AU214" s="32">
        <f>SUM(AF$10:AF214)</f>
        <v>-42000</v>
      </c>
      <c r="AW214" s="32">
        <f t="shared" si="92"/>
        <v>0</v>
      </c>
      <c r="AX214" s="32">
        <f t="shared" si="92"/>
        <v>0</v>
      </c>
      <c r="AY214" s="32">
        <f t="shared" si="92"/>
        <v>0</v>
      </c>
      <c r="AZ214" s="32">
        <f t="shared" si="92"/>
        <v>0</v>
      </c>
      <c r="BA214" s="32">
        <f t="shared" si="92"/>
        <v>42000</v>
      </c>
      <c r="BB214" s="32">
        <f t="shared" si="81"/>
        <v>0</v>
      </c>
      <c r="BC214" s="32"/>
    </row>
    <row r="215" spans="1:55" x14ac:dyDescent="0.25">
      <c r="A215" s="29">
        <v>205</v>
      </c>
      <c r="B215" s="32">
        <f t="shared" si="88"/>
        <v>0</v>
      </c>
      <c r="C215" s="32">
        <f t="shared" ref="C215:C250" si="103">MIN(B214,IF($D$4="Ануїтет",-PMT($G$2/12,$D$6-12,$B$22,0,0)-D215,$D$3/$D$6))</f>
        <v>0</v>
      </c>
      <c r="D215" s="32">
        <f t="shared" ref="D215:D250" si="104">B214*$G$2/12</f>
        <v>0</v>
      </c>
      <c r="E215" s="32"/>
      <c r="F215" s="32">
        <f t="shared" si="89"/>
        <v>0</v>
      </c>
      <c r="G215" s="32"/>
      <c r="H215" s="32"/>
      <c r="I215" s="32"/>
      <c r="J215" s="32"/>
      <c r="K215" s="32"/>
      <c r="L215" s="32">
        <f t="shared" si="82"/>
        <v>0</v>
      </c>
      <c r="M215" s="32">
        <f t="shared" si="83"/>
        <v>0</v>
      </c>
      <c r="N215" s="80">
        <v>50437</v>
      </c>
      <c r="O215" s="39">
        <f t="shared" si="84"/>
        <v>0</v>
      </c>
      <c r="P215" s="39">
        <f t="shared" si="80"/>
        <v>0.03</v>
      </c>
      <c r="Q215" s="39">
        <f t="shared" si="90"/>
        <v>0</v>
      </c>
      <c r="R215" s="39">
        <f t="shared" si="93"/>
        <v>0</v>
      </c>
      <c r="S215" s="39">
        <f t="shared" si="99"/>
        <v>0</v>
      </c>
      <c r="T215" s="39">
        <f t="shared" si="97"/>
        <v>0</v>
      </c>
      <c r="U215" s="39">
        <f t="shared" si="100"/>
        <v>0.03</v>
      </c>
      <c r="V215" s="12"/>
      <c r="W215" s="32">
        <f t="shared" si="94"/>
        <v>0</v>
      </c>
      <c r="X215" s="32">
        <f t="shared" si="85"/>
        <v>42000</v>
      </c>
      <c r="Y215" s="32">
        <f t="shared" si="86"/>
        <v>42000</v>
      </c>
      <c r="Z215" s="32">
        <f t="shared" si="87"/>
        <v>42000</v>
      </c>
      <c r="AB215" s="32">
        <f t="shared" si="98"/>
        <v>0</v>
      </c>
      <c r="AC215" s="32">
        <f t="shared" si="91"/>
        <v>0</v>
      </c>
      <c r="AD215" s="32">
        <f t="shared" si="95"/>
        <v>0</v>
      </c>
      <c r="AE215" s="59">
        <f t="shared" si="96"/>
        <v>0</v>
      </c>
      <c r="AF215" s="32">
        <f t="shared" si="101"/>
        <v>0</v>
      </c>
      <c r="AG215" s="40" t="str">
        <f>IF(A215&gt;$D$6,"",SUM($AB$10:AE215)/($Y$10+Y215)*2/A215*12)</f>
        <v/>
      </c>
      <c r="AH215" s="40" t="str">
        <f>IF(A215&gt;$D$6,"",SUM($AF$10:AF215)/($Y$10+Y215)*2/A215*12)</f>
        <v/>
      </c>
      <c r="AI215" s="32">
        <f t="shared" si="102"/>
        <v>0</v>
      </c>
      <c r="AQ215" s="32">
        <f>SUM(AB$10:AB215)</f>
        <v>992488.97898143239</v>
      </c>
      <c r="AR215" s="32">
        <f>SUM(AC$10:AC215)</f>
        <v>-741728.78666842484</v>
      </c>
      <c r="AS215" s="32">
        <f>SUM(AD$10:AD215)</f>
        <v>13860.000000000002</v>
      </c>
      <c r="AT215" s="32">
        <f>SUM(AE$10:AE215)</f>
        <v>96083.758926050039</v>
      </c>
      <c r="AU215" s="32">
        <f>SUM(AF$10:AF215)</f>
        <v>-42000</v>
      </c>
      <c r="AW215" s="32">
        <f t="shared" si="92"/>
        <v>0</v>
      </c>
      <c r="AX215" s="32">
        <f t="shared" si="92"/>
        <v>0</v>
      </c>
      <c r="AY215" s="32">
        <f t="shared" si="92"/>
        <v>0</v>
      </c>
      <c r="AZ215" s="32">
        <f t="shared" si="92"/>
        <v>0</v>
      </c>
      <c r="BA215" s="32">
        <f t="shared" si="92"/>
        <v>42000</v>
      </c>
      <c r="BB215" s="32">
        <f t="shared" si="81"/>
        <v>0</v>
      </c>
      <c r="BC215" s="32"/>
    </row>
    <row r="216" spans="1:55" x14ac:dyDescent="0.25">
      <c r="A216" s="29">
        <v>206</v>
      </c>
      <c r="B216" s="32">
        <f t="shared" si="88"/>
        <v>0</v>
      </c>
      <c r="C216" s="32">
        <f t="shared" si="103"/>
        <v>0</v>
      </c>
      <c r="D216" s="32">
        <f t="shared" si="104"/>
        <v>0</v>
      </c>
      <c r="E216" s="32"/>
      <c r="F216" s="32">
        <f t="shared" si="89"/>
        <v>0</v>
      </c>
      <c r="G216" s="32"/>
      <c r="H216" s="32"/>
      <c r="I216" s="32"/>
      <c r="J216" s="32"/>
      <c r="K216" s="32"/>
      <c r="L216" s="32">
        <f t="shared" si="82"/>
        <v>0</v>
      </c>
      <c r="M216" s="32">
        <f t="shared" si="83"/>
        <v>0</v>
      </c>
      <c r="N216" s="80">
        <v>50465</v>
      </c>
      <c r="O216" s="39">
        <f t="shared" si="84"/>
        <v>0</v>
      </c>
      <c r="P216" s="39">
        <f t="shared" si="80"/>
        <v>0.03</v>
      </c>
      <c r="Q216" s="39">
        <f t="shared" si="90"/>
        <v>0</v>
      </c>
      <c r="R216" s="39">
        <f t="shared" si="93"/>
        <v>0</v>
      </c>
      <c r="S216" s="39">
        <f t="shared" si="99"/>
        <v>0</v>
      </c>
      <c r="T216" s="39">
        <f t="shared" si="97"/>
        <v>0</v>
      </c>
      <c r="U216" s="39">
        <f t="shared" si="100"/>
        <v>0.03</v>
      </c>
      <c r="V216" s="12"/>
      <c r="W216" s="32">
        <f t="shared" si="94"/>
        <v>0</v>
      </c>
      <c r="X216" s="32">
        <f t="shared" si="85"/>
        <v>42000</v>
      </c>
      <c r="Y216" s="32">
        <f t="shared" si="86"/>
        <v>42000</v>
      </c>
      <c r="Z216" s="32">
        <f t="shared" si="87"/>
        <v>42000</v>
      </c>
      <c r="AB216" s="32">
        <f t="shared" si="98"/>
        <v>0</v>
      </c>
      <c r="AC216" s="32">
        <f t="shared" si="91"/>
        <v>0</v>
      </c>
      <c r="AD216" s="32">
        <f t="shared" si="95"/>
        <v>0</v>
      </c>
      <c r="AE216" s="59">
        <f t="shared" si="96"/>
        <v>0</v>
      </c>
      <c r="AF216" s="32">
        <f t="shared" si="101"/>
        <v>0</v>
      </c>
      <c r="AG216" s="40" t="str">
        <f>IF(A216&gt;$D$6,"",SUM($AB$10:AE216)/($Y$10+Y216)*2/A216*12)</f>
        <v/>
      </c>
      <c r="AH216" s="40" t="str">
        <f>IF(A216&gt;$D$6,"",SUM($AF$10:AF216)/($Y$10+Y216)*2/A216*12)</f>
        <v/>
      </c>
      <c r="AI216" s="32">
        <f t="shared" si="102"/>
        <v>0</v>
      </c>
      <c r="AQ216" s="32">
        <f>SUM(AB$10:AB216)</f>
        <v>992488.97898143239</v>
      </c>
      <c r="AR216" s="32">
        <f>SUM(AC$10:AC216)</f>
        <v>-741728.78666842484</v>
      </c>
      <c r="AS216" s="32">
        <f>SUM(AD$10:AD216)</f>
        <v>13860.000000000002</v>
      </c>
      <c r="AT216" s="32">
        <f>SUM(AE$10:AE216)</f>
        <v>96083.758926050039</v>
      </c>
      <c r="AU216" s="32">
        <f>SUM(AF$10:AF216)</f>
        <v>-42000</v>
      </c>
      <c r="AW216" s="32">
        <f t="shared" si="92"/>
        <v>0</v>
      </c>
      <c r="AX216" s="32">
        <f t="shared" si="92"/>
        <v>0</v>
      </c>
      <c r="AY216" s="32">
        <f t="shared" si="92"/>
        <v>0</v>
      </c>
      <c r="AZ216" s="32">
        <f t="shared" si="92"/>
        <v>0</v>
      </c>
      <c r="BA216" s="32">
        <f t="shared" si="92"/>
        <v>42000</v>
      </c>
      <c r="BB216" s="32">
        <f t="shared" si="81"/>
        <v>0</v>
      </c>
      <c r="BC216" s="32"/>
    </row>
    <row r="217" spans="1:55" x14ac:dyDescent="0.25">
      <c r="A217" s="29">
        <v>207</v>
      </c>
      <c r="B217" s="32">
        <f t="shared" si="88"/>
        <v>0</v>
      </c>
      <c r="C217" s="32">
        <f t="shared" si="103"/>
        <v>0</v>
      </c>
      <c r="D217" s="32">
        <f t="shared" si="104"/>
        <v>0</v>
      </c>
      <c r="E217" s="32"/>
      <c r="F217" s="32">
        <f t="shared" si="89"/>
        <v>0</v>
      </c>
      <c r="G217" s="32"/>
      <c r="H217" s="32"/>
      <c r="I217" s="32"/>
      <c r="J217" s="32"/>
      <c r="K217" s="32"/>
      <c r="L217" s="32">
        <f t="shared" si="82"/>
        <v>0</v>
      </c>
      <c r="M217" s="32">
        <f t="shared" si="83"/>
        <v>0</v>
      </c>
      <c r="N217" s="80">
        <v>50496</v>
      </c>
      <c r="O217" s="39">
        <f t="shared" si="84"/>
        <v>0</v>
      </c>
      <c r="P217" s="39">
        <f t="shared" si="80"/>
        <v>0.03</v>
      </c>
      <c r="Q217" s="39">
        <f t="shared" si="90"/>
        <v>0</v>
      </c>
      <c r="R217" s="39">
        <f t="shared" si="93"/>
        <v>0</v>
      </c>
      <c r="S217" s="39">
        <f t="shared" si="99"/>
        <v>0</v>
      </c>
      <c r="T217" s="39">
        <f t="shared" si="97"/>
        <v>0</v>
      </c>
      <c r="U217" s="39">
        <f t="shared" si="100"/>
        <v>0.03</v>
      </c>
      <c r="V217" s="12"/>
      <c r="W217" s="32">
        <f t="shared" si="94"/>
        <v>0</v>
      </c>
      <c r="X217" s="32">
        <f t="shared" si="85"/>
        <v>42000</v>
      </c>
      <c r="Y217" s="32">
        <f t="shared" si="86"/>
        <v>42000</v>
      </c>
      <c r="Z217" s="32">
        <f t="shared" si="87"/>
        <v>42000</v>
      </c>
      <c r="AB217" s="32">
        <f t="shared" si="98"/>
        <v>0</v>
      </c>
      <c r="AC217" s="32">
        <f t="shared" si="91"/>
        <v>0</v>
      </c>
      <c r="AD217" s="32">
        <f t="shared" si="95"/>
        <v>0</v>
      </c>
      <c r="AE217" s="59">
        <f t="shared" si="96"/>
        <v>0</v>
      </c>
      <c r="AF217" s="32">
        <f t="shared" si="101"/>
        <v>0</v>
      </c>
      <c r="AG217" s="40" t="str">
        <f>IF(A217&gt;$D$6,"",SUM($AB$10:AE217)/($Y$10+Y217)*2/A217*12)</f>
        <v/>
      </c>
      <c r="AH217" s="40" t="str">
        <f>IF(A217&gt;$D$6,"",SUM($AF$10:AF217)/($Y$10+Y217)*2/A217*12)</f>
        <v/>
      </c>
      <c r="AI217" s="32">
        <f t="shared" si="102"/>
        <v>0</v>
      </c>
      <c r="AQ217" s="32">
        <f>SUM(AB$10:AB217)</f>
        <v>992488.97898143239</v>
      </c>
      <c r="AR217" s="32">
        <f>SUM(AC$10:AC217)</f>
        <v>-741728.78666842484</v>
      </c>
      <c r="AS217" s="32">
        <f>SUM(AD$10:AD217)</f>
        <v>13860.000000000002</v>
      </c>
      <c r="AT217" s="32">
        <f>SUM(AE$10:AE217)</f>
        <v>96083.758926050039</v>
      </c>
      <c r="AU217" s="32">
        <f>SUM(AF$10:AF217)</f>
        <v>-42000</v>
      </c>
      <c r="AW217" s="32">
        <f t="shared" si="92"/>
        <v>0</v>
      </c>
      <c r="AX217" s="32">
        <f t="shared" si="92"/>
        <v>0</v>
      </c>
      <c r="AY217" s="32">
        <f t="shared" si="92"/>
        <v>0</v>
      </c>
      <c r="AZ217" s="32">
        <f t="shared" si="92"/>
        <v>0</v>
      </c>
      <c r="BA217" s="32">
        <f t="shared" si="92"/>
        <v>42000</v>
      </c>
      <c r="BB217" s="32">
        <f t="shared" si="81"/>
        <v>0</v>
      </c>
      <c r="BC217" s="32"/>
    </row>
    <row r="218" spans="1:55" x14ac:dyDescent="0.25">
      <c r="A218" s="29">
        <v>208</v>
      </c>
      <c r="B218" s="32">
        <f t="shared" si="88"/>
        <v>0</v>
      </c>
      <c r="C218" s="32">
        <f t="shared" si="103"/>
        <v>0</v>
      </c>
      <c r="D218" s="32">
        <f t="shared" si="104"/>
        <v>0</v>
      </c>
      <c r="E218" s="32"/>
      <c r="F218" s="32">
        <f t="shared" si="89"/>
        <v>0</v>
      </c>
      <c r="G218" s="32"/>
      <c r="H218" s="32"/>
      <c r="I218" s="32"/>
      <c r="J218" s="32"/>
      <c r="K218" s="32"/>
      <c r="L218" s="32">
        <f t="shared" si="82"/>
        <v>0</v>
      </c>
      <c r="M218" s="32">
        <f t="shared" si="83"/>
        <v>0</v>
      </c>
      <c r="N218" s="80">
        <v>50526</v>
      </c>
      <c r="O218" s="39">
        <f t="shared" si="84"/>
        <v>0</v>
      </c>
      <c r="P218" s="39">
        <f t="shared" si="80"/>
        <v>0.03</v>
      </c>
      <c r="Q218" s="39">
        <f t="shared" si="90"/>
        <v>0</v>
      </c>
      <c r="R218" s="39">
        <f t="shared" si="93"/>
        <v>0</v>
      </c>
      <c r="S218" s="39">
        <f t="shared" si="99"/>
        <v>0</v>
      </c>
      <c r="T218" s="39">
        <f t="shared" si="97"/>
        <v>0</v>
      </c>
      <c r="U218" s="39">
        <f t="shared" si="100"/>
        <v>0.03</v>
      </c>
      <c r="V218" s="12"/>
      <c r="W218" s="32">
        <f t="shared" si="94"/>
        <v>0</v>
      </c>
      <c r="X218" s="32">
        <f t="shared" si="85"/>
        <v>42000</v>
      </c>
      <c r="Y218" s="32">
        <f t="shared" si="86"/>
        <v>42000</v>
      </c>
      <c r="Z218" s="32">
        <f t="shared" si="87"/>
        <v>42000</v>
      </c>
      <c r="AB218" s="32">
        <f t="shared" si="98"/>
        <v>0</v>
      </c>
      <c r="AC218" s="32">
        <f t="shared" si="91"/>
        <v>0</v>
      </c>
      <c r="AD218" s="32">
        <f t="shared" si="95"/>
        <v>0</v>
      </c>
      <c r="AE218" s="59">
        <f t="shared" si="96"/>
        <v>0</v>
      </c>
      <c r="AF218" s="32">
        <f t="shared" si="101"/>
        <v>0</v>
      </c>
      <c r="AG218" s="40" t="str">
        <f>IF(A218&gt;$D$6,"",SUM($AB$10:AE218)/($Y$10+Y218)*2/A218*12)</f>
        <v/>
      </c>
      <c r="AH218" s="40" t="str">
        <f>IF(A218&gt;$D$6,"",SUM($AF$10:AF218)/($Y$10+Y218)*2/A218*12)</f>
        <v/>
      </c>
      <c r="AI218" s="32">
        <f t="shared" si="102"/>
        <v>0</v>
      </c>
      <c r="AQ218" s="32">
        <f>SUM(AB$10:AB218)</f>
        <v>992488.97898143239</v>
      </c>
      <c r="AR218" s="32">
        <f>SUM(AC$10:AC218)</f>
        <v>-741728.78666842484</v>
      </c>
      <c r="AS218" s="32">
        <f>SUM(AD$10:AD218)</f>
        <v>13860.000000000002</v>
      </c>
      <c r="AT218" s="32">
        <f>SUM(AE$10:AE218)</f>
        <v>96083.758926050039</v>
      </c>
      <c r="AU218" s="32">
        <f>SUM(AF$10:AF218)</f>
        <v>-42000</v>
      </c>
      <c r="AW218" s="32">
        <f t="shared" si="92"/>
        <v>0</v>
      </c>
      <c r="AX218" s="32">
        <f t="shared" si="92"/>
        <v>0</v>
      </c>
      <c r="AY218" s="32">
        <f t="shared" si="92"/>
        <v>0</v>
      </c>
      <c r="AZ218" s="32">
        <f t="shared" si="92"/>
        <v>0</v>
      </c>
      <c r="BA218" s="32">
        <f t="shared" si="92"/>
        <v>42000</v>
      </c>
      <c r="BB218" s="32">
        <f t="shared" si="81"/>
        <v>0</v>
      </c>
      <c r="BC218" s="32"/>
    </row>
    <row r="219" spans="1:55" x14ac:dyDescent="0.25">
      <c r="A219" s="29">
        <v>209</v>
      </c>
      <c r="B219" s="32">
        <f t="shared" si="88"/>
        <v>0</v>
      </c>
      <c r="C219" s="32">
        <f t="shared" si="103"/>
        <v>0</v>
      </c>
      <c r="D219" s="32">
        <f t="shared" si="104"/>
        <v>0</v>
      </c>
      <c r="E219" s="32"/>
      <c r="F219" s="32">
        <f t="shared" si="89"/>
        <v>0</v>
      </c>
      <c r="G219" s="32"/>
      <c r="H219" s="32"/>
      <c r="I219" s="32"/>
      <c r="J219" s="32"/>
      <c r="K219" s="32"/>
      <c r="L219" s="32">
        <f t="shared" si="82"/>
        <v>0</v>
      </c>
      <c r="M219" s="32">
        <f t="shared" si="83"/>
        <v>0</v>
      </c>
      <c r="N219" s="80">
        <v>50557</v>
      </c>
      <c r="O219" s="39">
        <f t="shared" si="84"/>
        <v>0</v>
      </c>
      <c r="P219" s="39">
        <f t="shared" si="80"/>
        <v>0.03</v>
      </c>
      <c r="Q219" s="39">
        <f t="shared" si="90"/>
        <v>0</v>
      </c>
      <c r="R219" s="39">
        <f t="shared" si="93"/>
        <v>0</v>
      </c>
      <c r="S219" s="39">
        <f t="shared" si="99"/>
        <v>0</v>
      </c>
      <c r="T219" s="39">
        <f t="shared" si="97"/>
        <v>0</v>
      </c>
      <c r="U219" s="39">
        <f t="shared" si="100"/>
        <v>0.03</v>
      </c>
      <c r="V219" s="12"/>
      <c r="W219" s="32">
        <f t="shared" si="94"/>
        <v>0</v>
      </c>
      <c r="X219" s="32">
        <f t="shared" si="85"/>
        <v>42000</v>
      </c>
      <c r="Y219" s="32">
        <f t="shared" si="86"/>
        <v>42000</v>
      </c>
      <c r="Z219" s="32">
        <f t="shared" si="87"/>
        <v>42000</v>
      </c>
      <c r="AB219" s="32">
        <f t="shared" si="98"/>
        <v>0</v>
      </c>
      <c r="AC219" s="32">
        <f t="shared" si="91"/>
        <v>0</v>
      </c>
      <c r="AD219" s="32">
        <f t="shared" si="95"/>
        <v>0</v>
      </c>
      <c r="AE219" s="59">
        <f t="shared" si="96"/>
        <v>0</v>
      </c>
      <c r="AF219" s="32">
        <f t="shared" si="101"/>
        <v>0</v>
      </c>
      <c r="AG219" s="40" t="str">
        <f>IF(A219&gt;$D$6,"",SUM($AB$10:AE219)/($Y$10+Y219)*2/A219*12)</f>
        <v/>
      </c>
      <c r="AH219" s="40" t="str">
        <f>IF(A219&gt;$D$6,"",SUM($AF$10:AF219)/($Y$10+Y219)*2/A219*12)</f>
        <v/>
      </c>
      <c r="AI219" s="32">
        <f t="shared" si="102"/>
        <v>0</v>
      </c>
      <c r="AQ219" s="32">
        <f>SUM(AB$10:AB219)</f>
        <v>992488.97898143239</v>
      </c>
      <c r="AR219" s="32">
        <f>SUM(AC$10:AC219)</f>
        <v>-741728.78666842484</v>
      </c>
      <c r="AS219" s="32">
        <f>SUM(AD$10:AD219)</f>
        <v>13860.000000000002</v>
      </c>
      <c r="AT219" s="32">
        <f>SUM(AE$10:AE219)</f>
        <v>96083.758926050039</v>
      </c>
      <c r="AU219" s="32">
        <f>SUM(AF$10:AF219)</f>
        <v>-42000</v>
      </c>
      <c r="AW219" s="32">
        <f t="shared" si="92"/>
        <v>0</v>
      </c>
      <c r="AX219" s="32">
        <f t="shared" si="92"/>
        <v>0</v>
      </c>
      <c r="AY219" s="32">
        <f t="shared" si="92"/>
        <v>0</v>
      </c>
      <c r="AZ219" s="32">
        <f t="shared" si="92"/>
        <v>0</v>
      </c>
      <c r="BA219" s="32">
        <f t="shared" si="92"/>
        <v>42000</v>
      </c>
      <c r="BB219" s="32">
        <f t="shared" si="81"/>
        <v>0</v>
      </c>
      <c r="BC219" s="32"/>
    </row>
    <row r="220" spans="1:55" x14ac:dyDescent="0.25">
      <c r="A220" s="29">
        <v>210</v>
      </c>
      <c r="B220" s="32">
        <f t="shared" si="88"/>
        <v>0</v>
      </c>
      <c r="C220" s="32">
        <f t="shared" si="103"/>
        <v>0</v>
      </c>
      <c r="D220" s="32">
        <f t="shared" si="104"/>
        <v>0</v>
      </c>
      <c r="E220" s="32"/>
      <c r="F220" s="32">
        <f t="shared" si="89"/>
        <v>0</v>
      </c>
      <c r="G220" s="45"/>
      <c r="H220" s="32"/>
      <c r="I220" s="32"/>
      <c r="J220" s="32"/>
      <c r="K220" s="32"/>
      <c r="L220" s="32">
        <f t="shared" si="82"/>
        <v>0</v>
      </c>
      <c r="M220" s="32">
        <f t="shared" si="83"/>
        <v>0</v>
      </c>
      <c r="N220" s="80">
        <v>50587</v>
      </c>
      <c r="O220" s="39">
        <f t="shared" si="84"/>
        <v>0</v>
      </c>
      <c r="P220" s="39">
        <f t="shared" si="80"/>
        <v>0.03</v>
      </c>
      <c r="Q220" s="39">
        <f t="shared" si="90"/>
        <v>0</v>
      </c>
      <c r="R220" s="39">
        <f t="shared" si="93"/>
        <v>0</v>
      </c>
      <c r="S220" s="39">
        <f t="shared" si="99"/>
        <v>0</v>
      </c>
      <c r="T220" s="39">
        <f t="shared" si="97"/>
        <v>0</v>
      </c>
      <c r="U220" s="39">
        <f t="shared" si="100"/>
        <v>0.03</v>
      </c>
      <c r="V220" s="12"/>
      <c r="W220" s="32">
        <f t="shared" si="94"/>
        <v>0</v>
      </c>
      <c r="X220" s="32">
        <f t="shared" si="85"/>
        <v>42000</v>
      </c>
      <c r="Y220" s="32">
        <f t="shared" si="86"/>
        <v>42000</v>
      </c>
      <c r="Z220" s="32">
        <f t="shared" si="87"/>
        <v>42000</v>
      </c>
      <c r="AB220" s="32">
        <f t="shared" si="98"/>
        <v>0</v>
      </c>
      <c r="AC220" s="32">
        <f t="shared" si="91"/>
        <v>0</v>
      </c>
      <c r="AD220" s="32">
        <f t="shared" si="95"/>
        <v>0</v>
      </c>
      <c r="AE220" s="59">
        <f t="shared" si="96"/>
        <v>0</v>
      </c>
      <c r="AF220" s="32">
        <f t="shared" si="101"/>
        <v>0</v>
      </c>
      <c r="AG220" s="40" t="str">
        <f>IF(A220&gt;$D$6,"",SUM($AB$10:AE220)/($Y$10+Y220)*2/A220*12)</f>
        <v/>
      </c>
      <c r="AH220" s="40" t="str">
        <f>IF(A220&gt;$D$6,"",SUM($AF$10:AF220)/($Y$10+Y220)*2/A220*12)</f>
        <v/>
      </c>
      <c r="AI220" s="32">
        <f t="shared" si="102"/>
        <v>0</v>
      </c>
      <c r="AQ220" s="32">
        <f>SUM(AB$10:AB220)</f>
        <v>992488.97898143239</v>
      </c>
      <c r="AR220" s="32">
        <f>SUM(AC$10:AC220)</f>
        <v>-741728.78666842484</v>
      </c>
      <c r="AS220" s="32">
        <f>SUM(AD$10:AD220)</f>
        <v>13860.000000000002</v>
      </c>
      <c r="AT220" s="32">
        <f>SUM(AE$10:AE220)</f>
        <v>96083.758926050039</v>
      </c>
      <c r="AU220" s="32">
        <f>SUM(AF$10:AF220)</f>
        <v>-42000</v>
      </c>
      <c r="AW220" s="32">
        <f t="shared" si="92"/>
        <v>0</v>
      </c>
      <c r="AX220" s="32">
        <f t="shared" si="92"/>
        <v>0</v>
      </c>
      <c r="AY220" s="32">
        <f t="shared" si="92"/>
        <v>0</v>
      </c>
      <c r="AZ220" s="32">
        <f t="shared" si="92"/>
        <v>0</v>
      </c>
      <c r="BA220" s="32">
        <f t="shared" si="92"/>
        <v>42000</v>
      </c>
      <c r="BB220" s="32">
        <f t="shared" si="81"/>
        <v>0</v>
      </c>
      <c r="BC220" s="32"/>
    </row>
    <row r="221" spans="1:55" x14ac:dyDescent="0.25">
      <c r="A221" s="29">
        <v>211</v>
      </c>
      <c r="B221" s="32">
        <f t="shared" si="88"/>
        <v>0</v>
      </c>
      <c r="C221" s="32">
        <f t="shared" si="103"/>
        <v>0</v>
      </c>
      <c r="D221" s="32">
        <f t="shared" si="104"/>
        <v>0</v>
      </c>
      <c r="E221" s="32"/>
      <c r="F221" s="32">
        <f t="shared" si="89"/>
        <v>0</v>
      </c>
      <c r="G221" s="32"/>
      <c r="H221" s="32"/>
      <c r="I221" s="32"/>
      <c r="J221" s="32"/>
      <c r="K221" s="32"/>
      <c r="L221" s="32">
        <f t="shared" si="82"/>
        <v>0</v>
      </c>
      <c r="M221" s="32">
        <f t="shared" si="83"/>
        <v>0</v>
      </c>
      <c r="N221" s="80">
        <v>50618</v>
      </c>
      <c r="O221" s="39">
        <f t="shared" si="84"/>
        <v>0</v>
      </c>
      <c r="P221" s="39">
        <f t="shared" si="80"/>
        <v>0.03</v>
      </c>
      <c r="Q221" s="39">
        <f t="shared" si="90"/>
        <v>0</v>
      </c>
      <c r="R221" s="39">
        <f t="shared" si="93"/>
        <v>0</v>
      </c>
      <c r="S221" s="39">
        <f t="shared" si="99"/>
        <v>0</v>
      </c>
      <c r="T221" s="39">
        <f t="shared" si="97"/>
        <v>0</v>
      </c>
      <c r="U221" s="39">
        <f t="shared" si="100"/>
        <v>0.03</v>
      </c>
      <c r="V221" s="12"/>
      <c r="W221" s="32">
        <f t="shared" si="94"/>
        <v>0</v>
      </c>
      <c r="X221" s="32">
        <f t="shared" si="85"/>
        <v>42000</v>
      </c>
      <c r="Y221" s="32">
        <f t="shared" si="86"/>
        <v>42000</v>
      </c>
      <c r="Z221" s="32">
        <f t="shared" si="87"/>
        <v>42000</v>
      </c>
      <c r="AB221" s="32">
        <f t="shared" si="98"/>
        <v>0</v>
      </c>
      <c r="AC221" s="32">
        <f t="shared" si="91"/>
        <v>0</v>
      </c>
      <c r="AD221" s="32">
        <f t="shared" si="95"/>
        <v>0</v>
      </c>
      <c r="AE221" s="59">
        <f t="shared" si="96"/>
        <v>0</v>
      </c>
      <c r="AF221" s="32">
        <f t="shared" si="101"/>
        <v>0</v>
      </c>
      <c r="AG221" s="40" t="str">
        <f>IF(A221&gt;$D$6,"",SUM($AB$10:AE221)/($Y$10+Y221)*2/A221*12)</f>
        <v/>
      </c>
      <c r="AH221" s="40" t="str">
        <f>IF(A221&gt;$D$6,"",SUM($AF$10:AF221)/($Y$10+Y221)*2/A221*12)</f>
        <v/>
      </c>
      <c r="AI221" s="32">
        <f t="shared" si="102"/>
        <v>0</v>
      </c>
      <c r="AQ221" s="32">
        <f>SUM(AB$10:AB221)</f>
        <v>992488.97898143239</v>
      </c>
      <c r="AR221" s="32">
        <f>SUM(AC$10:AC221)</f>
        <v>-741728.78666842484</v>
      </c>
      <c r="AS221" s="32">
        <f>SUM(AD$10:AD221)</f>
        <v>13860.000000000002</v>
      </c>
      <c r="AT221" s="32">
        <f>SUM(AE$10:AE221)</f>
        <v>96083.758926050039</v>
      </c>
      <c r="AU221" s="32">
        <f>SUM(AF$10:AF221)</f>
        <v>-42000</v>
      </c>
      <c r="AW221" s="32">
        <f t="shared" si="92"/>
        <v>0</v>
      </c>
      <c r="AX221" s="32">
        <f t="shared" si="92"/>
        <v>0</v>
      </c>
      <c r="AY221" s="32">
        <f t="shared" si="92"/>
        <v>0</v>
      </c>
      <c r="AZ221" s="32">
        <f t="shared" si="92"/>
        <v>0</v>
      </c>
      <c r="BA221" s="32">
        <f t="shared" si="92"/>
        <v>42000</v>
      </c>
      <c r="BB221" s="32">
        <f t="shared" si="81"/>
        <v>0</v>
      </c>
      <c r="BC221" s="32"/>
    </row>
    <row r="222" spans="1:55" x14ac:dyDescent="0.25">
      <c r="A222" s="29">
        <v>212</v>
      </c>
      <c r="B222" s="32">
        <f t="shared" si="88"/>
        <v>0</v>
      </c>
      <c r="C222" s="32">
        <f t="shared" si="103"/>
        <v>0</v>
      </c>
      <c r="D222" s="32">
        <f t="shared" si="104"/>
        <v>0</v>
      </c>
      <c r="E222" s="32"/>
      <c r="F222" s="32">
        <f t="shared" si="89"/>
        <v>0</v>
      </c>
      <c r="G222" s="32"/>
      <c r="H222" s="32"/>
      <c r="I222" s="32"/>
      <c r="J222" s="32"/>
      <c r="K222" s="32"/>
      <c r="L222" s="32">
        <f t="shared" si="82"/>
        <v>0</v>
      </c>
      <c r="M222" s="32">
        <f t="shared" si="83"/>
        <v>0</v>
      </c>
      <c r="N222" s="80">
        <v>50649</v>
      </c>
      <c r="O222" s="39">
        <f t="shared" si="84"/>
        <v>0</v>
      </c>
      <c r="P222" s="39">
        <f t="shared" si="80"/>
        <v>0.03</v>
      </c>
      <c r="Q222" s="39">
        <f t="shared" si="90"/>
        <v>0</v>
      </c>
      <c r="R222" s="39">
        <f t="shared" si="93"/>
        <v>0</v>
      </c>
      <c r="S222" s="39">
        <f t="shared" si="99"/>
        <v>0</v>
      </c>
      <c r="T222" s="39">
        <f t="shared" si="97"/>
        <v>0</v>
      </c>
      <c r="U222" s="39">
        <f t="shared" si="100"/>
        <v>0.03</v>
      </c>
      <c r="V222" s="12"/>
      <c r="W222" s="32">
        <f t="shared" si="94"/>
        <v>0</v>
      </c>
      <c r="X222" s="32">
        <f t="shared" si="85"/>
        <v>42000</v>
      </c>
      <c r="Y222" s="32">
        <f t="shared" si="86"/>
        <v>42000</v>
      </c>
      <c r="Z222" s="32">
        <f t="shared" si="87"/>
        <v>42000</v>
      </c>
      <c r="AB222" s="32">
        <f t="shared" si="98"/>
        <v>0</v>
      </c>
      <c r="AC222" s="32">
        <f t="shared" si="91"/>
        <v>0</v>
      </c>
      <c r="AD222" s="32">
        <f t="shared" si="95"/>
        <v>0</v>
      </c>
      <c r="AE222" s="59">
        <f t="shared" si="96"/>
        <v>0</v>
      </c>
      <c r="AF222" s="32">
        <f t="shared" si="101"/>
        <v>0</v>
      </c>
      <c r="AG222" s="40" t="str">
        <f>IF(A222&gt;$D$6,"",SUM($AB$10:AE222)/($Y$10+Y222)*2/A222*12)</f>
        <v/>
      </c>
      <c r="AH222" s="40" t="str">
        <f>IF(A222&gt;$D$6,"",SUM($AF$10:AF222)/($Y$10+Y222)*2/A222*12)</f>
        <v/>
      </c>
      <c r="AI222" s="32">
        <f t="shared" si="102"/>
        <v>0</v>
      </c>
      <c r="AQ222" s="32">
        <f>SUM(AB$10:AB222)</f>
        <v>992488.97898143239</v>
      </c>
      <c r="AR222" s="32">
        <f>SUM(AC$10:AC222)</f>
        <v>-741728.78666842484</v>
      </c>
      <c r="AS222" s="32">
        <f>SUM(AD$10:AD222)</f>
        <v>13860.000000000002</v>
      </c>
      <c r="AT222" s="32">
        <f>SUM(AE$10:AE222)</f>
        <v>96083.758926050039</v>
      </c>
      <c r="AU222" s="32">
        <f>SUM(AF$10:AF222)</f>
        <v>-42000</v>
      </c>
      <c r="AW222" s="32">
        <f t="shared" si="92"/>
        <v>0</v>
      </c>
      <c r="AX222" s="32">
        <f t="shared" si="92"/>
        <v>0</v>
      </c>
      <c r="AY222" s="32">
        <f t="shared" si="92"/>
        <v>0</v>
      </c>
      <c r="AZ222" s="32">
        <f t="shared" si="92"/>
        <v>0</v>
      </c>
      <c r="BA222" s="32">
        <f t="shared" si="92"/>
        <v>42000</v>
      </c>
      <c r="BB222" s="32">
        <f t="shared" si="81"/>
        <v>0</v>
      </c>
      <c r="BC222" s="32"/>
    </row>
    <row r="223" spans="1:55" x14ac:dyDescent="0.25">
      <c r="A223" s="29">
        <v>213</v>
      </c>
      <c r="B223" s="32">
        <f t="shared" si="88"/>
        <v>0</v>
      </c>
      <c r="C223" s="32">
        <f t="shared" si="103"/>
        <v>0</v>
      </c>
      <c r="D223" s="32">
        <f t="shared" si="104"/>
        <v>0</v>
      </c>
      <c r="E223" s="32"/>
      <c r="F223" s="32">
        <f t="shared" si="89"/>
        <v>0</v>
      </c>
      <c r="G223" s="32"/>
      <c r="H223" s="32"/>
      <c r="I223" s="32"/>
      <c r="J223" s="32"/>
      <c r="K223" s="32"/>
      <c r="L223" s="32">
        <f t="shared" si="82"/>
        <v>0</v>
      </c>
      <c r="M223" s="32">
        <f t="shared" si="83"/>
        <v>0</v>
      </c>
      <c r="N223" s="80">
        <v>50679</v>
      </c>
      <c r="O223" s="39">
        <f t="shared" si="84"/>
        <v>0</v>
      </c>
      <c r="P223" s="39">
        <f t="shared" si="80"/>
        <v>0.03</v>
      </c>
      <c r="Q223" s="39">
        <f t="shared" si="90"/>
        <v>0</v>
      </c>
      <c r="R223" s="39">
        <f t="shared" si="93"/>
        <v>0</v>
      </c>
      <c r="S223" s="39">
        <f t="shared" si="99"/>
        <v>0</v>
      </c>
      <c r="T223" s="39">
        <f t="shared" si="97"/>
        <v>0</v>
      </c>
      <c r="U223" s="39">
        <f t="shared" si="100"/>
        <v>0.03</v>
      </c>
      <c r="V223" s="12"/>
      <c r="W223" s="32">
        <f t="shared" si="94"/>
        <v>0</v>
      </c>
      <c r="X223" s="32">
        <f t="shared" si="85"/>
        <v>42000</v>
      </c>
      <c r="Y223" s="32">
        <f t="shared" si="86"/>
        <v>42000</v>
      </c>
      <c r="Z223" s="32">
        <f t="shared" si="87"/>
        <v>42000</v>
      </c>
      <c r="AB223" s="32">
        <f t="shared" si="98"/>
        <v>0</v>
      </c>
      <c r="AC223" s="32">
        <f t="shared" si="91"/>
        <v>0</v>
      </c>
      <c r="AD223" s="32">
        <f t="shared" si="95"/>
        <v>0</v>
      </c>
      <c r="AE223" s="59">
        <f t="shared" si="96"/>
        <v>0</v>
      </c>
      <c r="AF223" s="32">
        <f t="shared" si="101"/>
        <v>0</v>
      </c>
      <c r="AG223" s="40" t="str">
        <f>IF(A223&gt;$D$6,"",SUM($AB$10:AE223)/($Y$10+Y223)*2/A223*12)</f>
        <v/>
      </c>
      <c r="AH223" s="40" t="str">
        <f>IF(A223&gt;$D$6,"",SUM($AF$10:AF223)/($Y$10+Y223)*2/A223*12)</f>
        <v/>
      </c>
      <c r="AI223" s="32">
        <f t="shared" si="102"/>
        <v>0</v>
      </c>
      <c r="AQ223" s="32">
        <f>SUM(AB$10:AB223)</f>
        <v>992488.97898143239</v>
      </c>
      <c r="AR223" s="32">
        <f>SUM(AC$10:AC223)</f>
        <v>-741728.78666842484</v>
      </c>
      <c r="AS223" s="32">
        <f>SUM(AD$10:AD223)</f>
        <v>13860.000000000002</v>
      </c>
      <c r="AT223" s="32">
        <f>SUM(AE$10:AE223)</f>
        <v>96083.758926050039</v>
      </c>
      <c r="AU223" s="32">
        <f>SUM(AF$10:AF223)</f>
        <v>-42000</v>
      </c>
      <c r="AW223" s="32">
        <f t="shared" si="92"/>
        <v>0</v>
      </c>
      <c r="AX223" s="32">
        <f t="shared" si="92"/>
        <v>0</v>
      </c>
      <c r="AY223" s="32">
        <f t="shared" si="92"/>
        <v>0</v>
      </c>
      <c r="AZ223" s="32">
        <f t="shared" si="92"/>
        <v>0</v>
      </c>
      <c r="BA223" s="32">
        <f t="shared" si="92"/>
        <v>42000</v>
      </c>
      <c r="BB223" s="32">
        <f t="shared" si="81"/>
        <v>0</v>
      </c>
      <c r="BC223" s="32"/>
    </row>
    <row r="224" spans="1:55" x14ac:dyDescent="0.25">
      <c r="A224" s="29">
        <v>214</v>
      </c>
      <c r="B224" s="32">
        <f t="shared" si="88"/>
        <v>0</v>
      </c>
      <c r="C224" s="32">
        <f t="shared" si="103"/>
        <v>0</v>
      </c>
      <c r="D224" s="32">
        <f t="shared" si="104"/>
        <v>0</v>
      </c>
      <c r="E224" s="32"/>
      <c r="F224" s="32">
        <f t="shared" si="89"/>
        <v>0</v>
      </c>
      <c r="G224" s="32"/>
      <c r="H224" s="32"/>
      <c r="I224" s="32"/>
      <c r="J224" s="32"/>
      <c r="K224" s="32"/>
      <c r="L224" s="32">
        <f t="shared" si="82"/>
        <v>0</v>
      </c>
      <c r="M224" s="32">
        <f t="shared" si="83"/>
        <v>0</v>
      </c>
      <c r="N224" s="80">
        <v>50710</v>
      </c>
      <c r="O224" s="39">
        <f t="shared" si="84"/>
        <v>0</v>
      </c>
      <c r="P224" s="39">
        <f t="shared" si="80"/>
        <v>0.03</v>
      </c>
      <c r="Q224" s="39">
        <f t="shared" si="90"/>
        <v>0</v>
      </c>
      <c r="R224" s="39">
        <f t="shared" si="93"/>
        <v>0</v>
      </c>
      <c r="S224" s="39">
        <f t="shared" si="99"/>
        <v>0</v>
      </c>
      <c r="T224" s="39">
        <f t="shared" si="97"/>
        <v>0</v>
      </c>
      <c r="U224" s="39">
        <f t="shared" si="100"/>
        <v>0.03</v>
      </c>
      <c r="V224" s="12"/>
      <c r="W224" s="32">
        <f t="shared" si="94"/>
        <v>0</v>
      </c>
      <c r="X224" s="32">
        <f t="shared" si="85"/>
        <v>42000</v>
      </c>
      <c r="Y224" s="32">
        <f t="shared" si="86"/>
        <v>42000</v>
      </c>
      <c r="Z224" s="32">
        <f t="shared" si="87"/>
        <v>42000</v>
      </c>
      <c r="AB224" s="32">
        <f t="shared" si="98"/>
        <v>0</v>
      </c>
      <c r="AC224" s="32">
        <f t="shared" si="91"/>
        <v>0</v>
      </c>
      <c r="AD224" s="32">
        <f t="shared" si="95"/>
        <v>0</v>
      </c>
      <c r="AE224" s="59">
        <f t="shared" si="96"/>
        <v>0</v>
      </c>
      <c r="AF224" s="32">
        <f t="shared" si="101"/>
        <v>0</v>
      </c>
      <c r="AG224" s="40" t="str">
        <f>IF(A224&gt;$D$6,"",SUM($AB$10:AE224)/($Y$10+Y224)*2/A224*12)</f>
        <v/>
      </c>
      <c r="AH224" s="40" t="str">
        <f>IF(A224&gt;$D$6,"",SUM($AF$10:AF224)/($Y$10+Y224)*2/A224*12)</f>
        <v/>
      </c>
      <c r="AI224" s="32">
        <f t="shared" si="102"/>
        <v>0</v>
      </c>
      <c r="AQ224" s="32">
        <f>SUM(AB$10:AB224)</f>
        <v>992488.97898143239</v>
      </c>
      <c r="AR224" s="32">
        <f>SUM(AC$10:AC224)</f>
        <v>-741728.78666842484</v>
      </c>
      <c r="AS224" s="32">
        <f>SUM(AD$10:AD224)</f>
        <v>13860.000000000002</v>
      </c>
      <c r="AT224" s="32">
        <f>SUM(AE$10:AE224)</f>
        <v>96083.758926050039</v>
      </c>
      <c r="AU224" s="32">
        <f>SUM(AF$10:AF224)</f>
        <v>-42000</v>
      </c>
      <c r="AW224" s="32">
        <f t="shared" si="92"/>
        <v>0</v>
      </c>
      <c r="AX224" s="32">
        <f t="shared" si="92"/>
        <v>0</v>
      </c>
      <c r="AY224" s="32">
        <f t="shared" si="92"/>
        <v>0</v>
      </c>
      <c r="AZ224" s="32">
        <f t="shared" si="92"/>
        <v>0</v>
      </c>
      <c r="BA224" s="32">
        <f t="shared" si="92"/>
        <v>42000</v>
      </c>
      <c r="BB224" s="32">
        <f t="shared" si="81"/>
        <v>0</v>
      </c>
      <c r="BC224" s="32"/>
    </row>
    <row r="225" spans="1:55" x14ac:dyDescent="0.25">
      <c r="A225" s="29">
        <v>215</v>
      </c>
      <c r="B225" s="32">
        <f t="shared" si="88"/>
        <v>0</v>
      </c>
      <c r="C225" s="32">
        <f t="shared" si="103"/>
        <v>0</v>
      </c>
      <c r="D225" s="32">
        <f t="shared" si="104"/>
        <v>0</v>
      </c>
      <c r="E225" s="32"/>
      <c r="F225" s="32">
        <f t="shared" si="89"/>
        <v>0</v>
      </c>
      <c r="G225" s="32"/>
      <c r="H225" s="32"/>
      <c r="I225" s="32"/>
      <c r="J225" s="32"/>
      <c r="K225" s="32"/>
      <c r="L225" s="32">
        <f t="shared" si="82"/>
        <v>0</v>
      </c>
      <c r="M225" s="32">
        <f t="shared" si="83"/>
        <v>0</v>
      </c>
      <c r="N225" s="80">
        <v>50740</v>
      </c>
      <c r="O225" s="39">
        <f t="shared" si="84"/>
        <v>0</v>
      </c>
      <c r="P225" s="39">
        <f t="shared" si="80"/>
        <v>0.03</v>
      </c>
      <c r="Q225" s="39">
        <f t="shared" si="90"/>
        <v>0</v>
      </c>
      <c r="R225" s="39">
        <f t="shared" si="93"/>
        <v>0</v>
      </c>
      <c r="S225" s="39">
        <f t="shared" si="99"/>
        <v>0</v>
      </c>
      <c r="T225" s="39">
        <f t="shared" si="97"/>
        <v>0</v>
      </c>
      <c r="U225" s="39">
        <f t="shared" si="100"/>
        <v>0.03</v>
      </c>
      <c r="V225" s="12"/>
      <c r="W225" s="32">
        <f t="shared" si="94"/>
        <v>0</v>
      </c>
      <c r="X225" s="32">
        <f t="shared" si="85"/>
        <v>42000</v>
      </c>
      <c r="Y225" s="32">
        <f t="shared" si="86"/>
        <v>42000</v>
      </c>
      <c r="Z225" s="32">
        <f t="shared" si="87"/>
        <v>42000</v>
      </c>
      <c r="AB225" s="32">
        <f t="shared" si="98"/>
        <v>0</v>
      </c>
      <c r="AC225" s="32">
        <f t="shared" si="91"/>
        <v>0</v>
      </c>
      <c r="AD225" s="32">
        <f t="shared" si="95"/>
        <v>0</v>
      </c>
      <c r="AE225" s="59">
        <f t="shared" si="96"/>
        <v>0</v>
      </c>
      <c r="AF225" s="32">
        <f t="shared" si="101"/>
        <v>0</v>
      </c>
      <c r="AG225" s="40" t="str">
        <f>IF(A225&gt;$D$6,"",SUM($AB$10:AE225)/($Y$10+Y225)*2/A225*12)</f>
        <v/>
      </c>
      <c r="AH225" s="40" t="str">
        <f>IF(A225&gt;$D$6,"",SUM($AF$10:AF225)/($Y$10+Y225)*2/A225*12)</f>
        <v/>
      </c>
      <c r="AI225" s="32">
        <f t="shared" si="102"/>
        <v>0</v>
      </c>
      <c r="AQ225" s="32">
        <f>SUM(AB$10:AB225)</f>
        <v>992488.97898143239</v>
      </c>
      <c r="AR225" s="32">
        <f>SUM(AC$10:AC225)</f>
        <v>-741728.78666842484</v>
      </c>
      <c r="AS225" s="32">
        <f>SUM(AD$10:AD225)</f>
        <v>13860.000000000002</v>
      </c>
      <c r="AT225" s="32">
        <f>SUM(AE$10:AE225)</f>
        <v>96083.758926050039</v>
      </c>
      <c r="AU225" s="32">
        <f>SUM(AF$10:AF225)</f>
        <v>-42000</v>
      </c>
      <c r="AW225" s="32">
        <f t="shared" si="92"/>
        <v>0</v>
      </c>
      <c r="AX225" s="32">
        <f t="shared" si="92"/>
        <v>0</v>
      </c>
      <c r="AY225" s="32">
        <f t="shared" si="92"/>
        <v>0</v>
      </c>
      <c r="AZ225" s="32">
        <f t="shared" si="92"/>
        <v>0</v>
      </c>
      <c r="BA225" s="32">
        <f t="shared" si="92"/>
        <v>42000</v>
      </c>
      <c r="BB225" s="32">
        <f t="shared" si="81"/>
        <v>0</v>
      </c>
      <c r="BC225" s="32"/>
    </row>
    <row r="226" spans="1:55" x14ac:dyDescent="0.25">
      <c r="A226" s="29">
        <v>216</v>
      </c>
      <c r="B226" s="32">
        <f t="shared" si="88"/>
        <v>0</v>
      </c>
      <c r="C226" s="32">
        <f t="shared" si="103"/>
        <v>0</v>
      </c>
      <c r="D226" s="32">
        <f t="shared" si="104"/>
        <v>0</v>
      </c>
      <c r="E226" s="32"/>
      <c r="F226" s="32">
        <f t="shared" si="89"/>
        <v>0</v>
      </c>
      <c r="G226" s="67">
        <f>IF(B226&gt;0,B226*$J$1,0)</f>
        <v>0</v>
      </c>
      <c r="H226" s="32"/>
      <c r="I226" s="32"/>
      <c r="J226" s="32"/>
      <c r="K226" s="32"/>
      <c r="L226" s="32">
        <f t="shared" si="82"/>
        <v>0</v>
      </c>
      <c r="M226" s="32">
        <f t="shared" si="83"/>
        <v>0</v>
      </c>
      <c r="N226" s="80">
        <v>50771</v>
      </c>
      <c r="O226" s="39">
        <f t="shared" si="84"/>
        <v>0</v>
      </c>
      <c r="P226" s="39">
        <f t="shared" si="80"/>
        <v>0.03</v>
      </c>
      <c r="Q226" s="39">
        <f t="shared" si="90"/>
        <v>0</v>
      </c>
      <c r="R226" s="39">
        <f t="shared" si="93"/>
        <v>0</v>
      </c>
      <c r="S226" s="39">
        <f t="shared" si="99"/>
        <v>0</v>
      </c>
      <c r="T226" s="39">
        <f t="shared" si="97"/>
        <v>0</v>
      </c>
      <c r="U226" s="39">
        <f t="shared" si="100"/>
        <v>0.03</v>
      </c>
      <c r="V226" s="12"/>
      <c r="W226" s="32">
        <f t="shared" si="94"/>
        <v>0</v>
      </c>
      <c r="X226" s="32">
        <f t="shared" si="85"/>
        <v>42000</v>
      </c>
      <c r="Y226" s="32">
        <f t="shared" si="86"/>
        <v>42000</v>
      </c>
      <c r="Z226" s="32">
        <f t="shared" si="87"/>
        <v>42000</v>
      </c>
      <c r="AB226" s="32">
        <f t="shared" si="98"/>
        <v>0</v>
      </c>
      <c r="AC226" s="32">
        <f t="shared" si="91"/>
        <v>0</v>
      </c>
      <c r="AD226" s="32">
        <f t="shared" si="95"/>
        <v>0</v>
      </c>
      <c r="AE226" s="59">
        <f t="shared" si="96"/>
        <v>0</v>
      </c>
      <c r="AF226" s="32">
        <f t="shared" si="101"/>
        <v>0</v>
      </c>
      <c r="AG226" s="40" t="str">
        <f>IF(A226&gt;$D$6,"",SUM($AB$10:AE226)/($Y$10+Y226)*2/A226*12)</f>
        <v/>
      </c>
      <c r="AH226" s="40" t="str">
        <f>IF(A226&gt;$D$6,"",SUM($AF$10:AF226)/($Y$10+Y226)*2/A226*12)</f>
        <v/>
      </c>
      <c r="AI226" s="32">
        <f t="shared" si="102"/>
        <v>0</v>
      </c>
      <c r="AQ226" s="32">
        <f>SUM(AB$10:AB226)</f>
        <v>992488.97898143239</v>
      </c>
      <c r="AR226" s="32">
        <f>SUM(AC$10:AC226)</f>
        <v>-741728.78666842484</v>
      </c>
      <c r="AS226" s="32">
        <f>SUM(AD$10:AD226)</f>
        <v>13860.000000000002</v>
      </c>
      <c r="AT226" s="32">
        <f>SUM(AE$10:AE226)</f>
        <v>96083.758926050039</v>
      </c>
      <c r="AU226" s="32">
        <f>SUM(AF$10:AF226)</f>
        <v>-42000</v>
      </c>
      <c r="AW226" s="32">
        <f t="shared" si="92"/>
        <v>0</v>
      </c>
      <c r="AX226" s="32">
        <f t="shared" si="92"/>
        <v>0</v>
      </c>
      <c r="AY226" s="32">
        <f t="shared" si="92"/>
        <v>0</v>
      </c>
      <c r="AZ226" s="32">
        <f t="shared" si="92"/>
        <v>0</v>
      </c>
      <c r="BA226" s="32">
        <f t="shared" si="92"/>
        <v>42000</v>
      </c>
      <c r="BB226" s="32">
        <f t="shared" si="81"/>
        <v>0</v>
      </c>
      <c r="BC226" s="32"/>
    </row>
    <row r="227" spans="1:55" x14ac:dyDescent="0.25">
      <c r="A227" s="29">
        <v>217</v>
      </c>
      <c r="B227" s="32">
        <f t="shared" si="88"/>
        <v>0</v>
      </c>
      <c r="C227" s="32">
        <f t="shared" si="103"/>
        <v>0</v>
      </c>
      <c r="D227" s="32">
        <f t="shared" si="104"/>
        <v>0</v>
      </c>
      <c r="E227" s="32"/>
      <c r="F227" s="32">
        <f t="shared" si="89"/>
        <v>0</v>
      </c>
      <c r="G227" s="32"/>
      <c r="H227" s="32"/>
      <c r="I227" s="32"/>
      <c r="J227" s="32"/>
      <c r="K227" s="32"/>
      <c r="L227" s="32">
        <f t="shared" si="82"/>
        <v>0</v>
      </c>
      <c r="M227" s="32">
        <f t="shared" si="83"/>
        <v>0</v>
      </c>
      <c r="N227" s="80">
        <v>50802</v>
      </c>
      <c r="O227" s="39">
        <f t="shared" si="84"/>
        <v>0</v>
      </c>
      <c r="P227" s="39">
        <f t="shared" si="80"/>
        <v>0.03</v>
      </c>
      <c r="Q227" s="39">
        <f t="shared" si="90"/>
        <v>0</v>
      </c>
      <c r="R227" s="39">
        <f t="shared" si="93"/>
        <v>0</v>
      </c>
      <c r="S227" s="39">
        <f t="shared" si="99"/>
        <v>0</v>
      </c>
      <c r="T227" s="39">
        <f t="shared" si="97"/>
        <v>0</v>
      </c>
      <c r="U227" s="39">
        <f t="shared" si="100"/>
        <v>0.03</v>
      </c>
      <c r="V227" s="12"/>
      <c r="W227" s="32">
        <f t="shared" si="94"/>
        <v>0</v>
      </c>
      <c r="X227" s="32">
        <f t="shared" si="85"/>
        <v>42000</v>
      </c>
      <c r="Y227" s="32">
        <f t="shared" si="86"/>
        <v>42000</v>
      </c>
      <c r="Z227" s="32">
        <f t="shared" si="87"/>
        <v>42000</v>
      </c>
      <c r="AB227" s="32">
        <f t="shared" si="98"/>
        <v>0</v>
      </c>
      <c r="AC227" s="32">
        <f t="shared" si="91"/>
        <v>0</v>
      </c>
      <c r="AD227" s="32">
        <f t="shared" si="95"/>
        <v>0</v>
      </c>
      <c r="AE227" s="59">
        <f t="shared" si="96"/>
        <v>0</v>
      </c>
      <c r="AF227" s="32">
        <f t="shared" si="101"/>
        <v>0</v>
      </c>
      <c r="AG227" s="40" t="str">
        <f>IF(A227&gt;$D$6,"",SUM($AB$10:AE227)/($Y$10+Y227)*2/A227*12)</f>
        <v/>
      </c>
      <c r="AH227" s="40" t="str">
        <f>IF(A227&gt;$D$6,"",SUM($AF$10:AF227)/($Y$10+Y227)*2/A227*12)</f>
        <v/>
      </c>
      <c r="AI227" s="32">
        <f t="shared" si="102"/>
        <v>0</v>
      </c>
      <c r="AQ227" s="32">
        <f>SUM(AB$10:AB227)</f>
        <v>992488.97898143239</v>
      </c>
      <c r="AR227" s="32">
        <f>SUM(AC$10:AC227)</f>
        <v>-741728.78666842484</v>
      </c>
      <c r="AS227" s="32">
        <f>SUM(AD$10:AD227)</f>
        <v>13860.000000000002</v>
      </c>
      <c r="AT227" s="32">
        <f>SUM(AE$10:AE227)</f>
        <v>96083.758926050039</v>
      </c>
      <c r="AU227" s="32">
        <f>SUM(AF$10:AF227)</f>
        <v>-42000</v>
      </c>
      <c r="AW227" s="32">
        <f t="shared" si="92"/>
        <v>0</v>
      </c>
      <c r="AX227" s="32">
        <f t="shared" si="92"/>
        <v>0</v>
      </c>
      <c r="AY227" s="32">
        <f t="shared" si="92"/>
        <v>0</v>
      </c>
      <c r="AZ227" s="32">
        <f t="shared" si="92"/>
        <v>0</v>
      </c>
      <c r="BA227" s="32">
        <f t="shared" si="92"/>
        <v>42000</v>
      </c>
      <c r="BB227" s="32">
        <f t="shared" si="81"/>
        <v>0</v>
      </c>
      <c r="BC227" s="32"/>
    </row>
    <row r="228" spans="1:55" x14ac:dyDescent="0.25">
      <c r="A228" s="29">
        <v>218</v>
      </c>
      <c r="B228" s="32">
        <f t="shared" si="88"/>
        <v>0</v>
      </c>
      <c r="C228" s="32">
        <f t="shared" si="103"/>
        <v>0</v>
      </c>
      <c r="D228" s="32">
        <f t="shared" si="104"/>
        <v>0</v>
      </c>
      <c r="E228" s="32"/>
      <c r="F228" s="32">
        <f t="shared" si="89"/>
        <v>0</v>
      </c>
      <c r="G228" s="32"/>
      <c r="H228" s="32"/>
      <c r="I228" s="32"/>
      <c r="J228" s="32"/>
      <c r="K228" s="32"/>
      <c r="L228" s="32">
        <f t="shared" si="82"/>
        <v>0</v>
      </c>
      <c r="M228" s="32">
        <f t="shared" si="83"/>
        <v>0</v>
      </c>
      <c r="N228" s="80">
        <v>50830</v>
      </c>
      <c r="O228" s="39">
        <f t="shared" si="84"/>
        <v>0</v>
      </c>
      <c r="P228" s="39">
        <f t="shared" si="80"/>
        <v>0.03</v>
      </c>
      <c r="Q228" s="39">
        <f t="shared" si="90"/>
        <v>0</v>
      </c>
      <c r="R228" s="39">
        <f t="shared" si="93"/>
        <v>0</v>
      </c>
      <c r="S228" s="39">
        <f t="shared" si="99"/>
        <v>0</v>
      </c>
      <c r="T228" s="39">
        <f t="shared" si="97"/>
        <v>0</v>
      </c>
      <c r="U228" s="39">
        <f t="shared" si="100"/>
        <v>0.03</v>
      </c>
      <c r="V228" s="12"/>
      <c r="W228" s="32">
        <f t="shared" si="94"/>
        <v>0</v>
      </c>
      <c r="X228" s="32">
        <f t="shared" si="85"/>
        <v>42000</v>
      </c>
      <c r="Y228" s="32">
        <f t="shared" si="86"/>
        <v>42000</v>
      </c>
      <c r="Z228" s="32">
        <f t="shared" si="87"/>
        <v>42000</v>
      </c>
      <c r="AB228" s="32">
        <f t="shared" si="98"/>
        <v>0</v>
      </c>
      <c r="AC228" s="32">
        <f t="shared" si="91"/>
        <v>0</v>
      </c>
      <c r="AD228" s="32">
        <f t="shared" si="95"/>
        <v>0</v>
      </c>
      <c r="AE228" s="59">
        <f t="shared" si="96"/>
        <v>0</v>
      </c>
      <c r="AF228" s="32">
        <f t="shared" si="101"/>
        <v>0</v>
      </c>
      <c r="AG228" s="40" t="str">
        <f>IF(A228&gt;$D$6,"",SUM($AB$10:AE228)/($Y$10+Y228)*2/A228*12)</f>
        <v/>
      </c>
      <c r="AH228" s="40" t="str">
        <f>IF(A228&gt;$D$6,"",SUM($AF$10:AF228)/($Y$10+Y228)*2/A228*12)</f>
        <v/>
      </c>
      <c r="AI228" s="32">
        <f t="shared" si="102"/>
        <v>0</v>
      </c>
      <c r="AQ228" s="32">
        <f>SUM(AB$10:AB228)</f>
        <v>992488.97898143239</v>
      </c>
      <c r="AR228" s="32">
        <f>SUM(AC$10:AC228)</f>
        <v>-741728.78666842484</v>
      </c>
      <c r="AS228" s="32">
        <f>SUM(AD$10:AD228)</f>
        <v>13860.000000000002</v>
      </c>
      <c r="AT228" s="32">
        <f>SUM(AE$10:AE228)</f>
        <v>96083.758926050039</v>
      </c>
      <c r="AU228" s="32">
        <f>SUM(AF$10:AF228)</f>
        <v>-42000</v>
      </c>
      <c r="AW228" s="32">
        <f t="shared" si="92"/>
        <v>0</v>
      </c>
      <c r="AX228" s="32">
        <f t="shared" si="92"/>
        <v>0</v>
      </c>
      <c r="AY228" s="32">
        <f t="shared" si="92"/>
        <v>0</v>
      </c>
      <c r="AZ228" s="32">
        <f t="shared" si="92"/>
        <v>0</v>
      </c>
      <c r="BA228" s="32">
        <f t="shared" si="92"/>
        <v>42000</v>
      </c>
      <c r="BB228" s="32">
        <f t="shared" si="81"/>
        <v>0</v>
      </c>
      <c r="BC228" s="32"/>
    </row>
    <row r="229" spans="1:55" x14ac:dyDescent="0.25">
      <c r="A229" s="29">
        <v>219</v>
      </c>
      <c r="B229" s="32">
        <f t="shared" si="88"/>
        <v>0</v>
      </c>
      <c r="C229" s="32">
        <f t="shared" si="103"/>
        <v>0</v>
      </c>
      <c r="D229" s="32">
        <f t="shared" si="104"/>
        <v>0</v>
      </c>
      <c r="E229" s="32"/>
      <c r="F229" s="32">
        <f t="shared" si="89"/>
        <v>0</v>
      </c>
      <c r="G229" s="32"/>
      <c r="H229" s="32"/>
      <c r="I229" s="32"/>
      <c r="J229" s="32"/>
      <c r="K229" s="32"/>
      <c r="L229" s="32">
        <f t="shared" si="82"/>
        <v>0</v>
      </c>
      <c r="M229" s="32">
        <f t="shared" si="83"/>
        <v>0</v>
      </c>
      <c r="N229" s="80">
        <v>50861</v>
      </c>
      <c r="O229" s="39">
        <f t="shared" si="84"/>
        <v>0</v>
      </c>
      <c r="P229" s="39">
        <f t="shared" si="80"/>
        <v>0.03</v>
      </c>
      <c r="Q229" s="39">
        <f t="shared" si="90"/>
        <v>0</v>
      </c>
      <c r="R229" s="39">
        <f t="shared" si="93"/>
        <v>0</v>
      </c>
      <c r="S229" s="39">
        <f t="shared" si="99"/>
        <v>0</v>
      </c>
      <c r="T229" s="39">
        <f t="shared" si="97"/>
        <v>0</v>
      </c>
      <c r="U229" s="39">
        <f t="shared" si="100"/>
        <v>0.03</v>
      </c>
      <c r="V229" s="12"/>
      <c r="W229" s="32">
        <f t="shared" si="94"/>
        <v>0</v>
      </c>
      <c r="X229" s="32">
        <f t="shared" si="85"/>
        <v>42000</v>
      </c>
      <c r="Y229" s="32">
        <f t="shared" si="86"/>
        <v>42000</v>
      </c>
      <c r="Z229" s="32">
        <f t="shared" si="87"/>
        <v>42000</v>
      </c>
      <c r="AB229" s="32">
        <f t="shared" si="98"/>
        <v>0</v>
      </c>
      <c r="AC229" s="32">
        <f t="shared" si="91"/>
        <v>0</v>
      </c>
      <c r="AD229" s="32">
        <f t="shared" si="95"/>
        <v>0</v>
      </c>
      <c r="AE229" s="59">
        <f t="shared" si="96"/>
        <v>0</v>
      </c>
      <c r="AF229" s="32">
        <f t="shared" si="101"/>
        <v>0</v>
      </c>
      <c r="AG229" s="40" t="str">
        <f>IF(A229&gt;$D$6,"",SUM($AB$10:AE229)/($Y$10+Y229)*2/A229*12)</f>
        <v/>
      </c>
      <c r="AH229" s="40" t="str">
        <f>IF(A229&gt;$D$6,"",SUM($AF$10:AF229)/($Y$10+Y229)*2/A229*12)</f>
        <v/>
      </c>
      <c r="AI229" s="32">
        <f t="shared" si="102"/>
        <v>0</v>
      </c>
      <c r="AQ229" s="32">
        <f>SUM(AB$10:AB229)</f>
        <v>992488.97898143239</v>
      </c>
      <c r="AR229" s="32">
        <f>SUM(AC$10:AC229)</f>
        <v>-741728.78666842484</v>
      </c>
      <c r="AS229" s="32">
        <f>SUM(AD$10:AD229)</f>
        <v>13860.000000000002</v>
      </c>
      <c r="AT229" s="32">
        <f>SUM(AE$10:AE229)</f>
        <v>96083.758926050039</v>
      </c>
      <c r="AU229" s="32">
        <f>SUM(AF$10:AF229)</f>
        <v>-42000</v>
      </c>
      <c r="AW229" s="32">
        <f t="shared" si="92"/>
        <v>0</v>
      </c>
      <c r="AX229" s="32">
        <f t="shared" si="92"/>
        <v>0</v>
      </c>
      <c r="AY229" s="32">
        <f t="shared" si="92"/>
        <v>0</v>
      </c>
      <c r="AZ229" s="32">
        <f t="shared" si="92"/>
        <v>0</v>
      </c>
      <c r="BA229" s="32">
        <f t="shared" si="92"/>
        <v>42000</v>
      </c>
      <c r="BB229" s="32">
        <f t="shared" si="81"/>
        <v>0</v>
      </c>
      <c r="BC229" s="32"/>
    </row>
    <row r="230" spans="1:55" x14ac:dyDescent="0.25">
      <c r="A230" s="29">
        <v>220</v>
      </c>
      <c r="B230" s="32">
        <f t="shared" si="88"/>
        <v>0</v>
      </c>
      <c r="C230" s="32">
        <f t="shared" si="103"/>
        <v>0</v>
      </c>
      <c r="D230" s="32">
        <f t="shared" si="104"/>
        <v>0</v>
      </c>
      <c r="E230" s="32"/>
      <c r="F230" s="32">
        <f t="shared" si="89"/>
        <v>0</v>
      </c>
      <c r="G230" s="32"/>
      <c r="H230" s="32"/>
      <c r="I230" s="32"/>
      <c r="J230" s="32"/>
      <c r="K230" s="32"/>
      <c r="L230" s="32">
        <f t="shared" si="82"/>
        <v>0</v>
      </c>
      <c r="M230" s="32">
        <f t="shared" si="83"/>
        <v>0</v>
      </c>
      <c r="N230" s="80">
        <v>50891</v>
      </c>
      <c r="O230" s="39">
        <f t="shared" si="84"/>
        <v>0</v>
      </c>
      <c r="P230" s="39">
        <f t="shared" si="80"/>
        <v>0.03</v>
      </c>
      <c r="Q230" s="39">
        <f t="shared" si="90"/>
        <v>0</v>
      </c>
      <c r="R230" s="39">
        <f t="shared" si="93"/>
        <v>0</v>
      </c>
      <c r="S230" s="39">
        <f t="shared" si="99"/>
        <v>0</v>
      </c>
      <c r="T230" s="39">
        <f t="shared" si="97"/>
        <v>0</v>
      </c>
      <c r="U230" s="39">
        <f t="shared" si="100"/>
        <v>0.03</v>
      </c>
      <c r="V230" s="12"/>
      <c r="W230" s="32">
        <f t="shared" si="94"/>
        <v>0</v>
      </c>
      <c r="X230" s="32">
        <f t="shared" si="85"/>
        <v>42000</v>
      </c>
      <c r="Y230" s="32">
        <f t="shared" si="86"/>
        <v>42000</v>
      </c>
      <c r="Z230" s="32">
        <f t="shared" si="87"/>
        <v>42000</v>
      </c>
      <c r="AB230" s="32">
        <f t="shared" si="98"/>
        <v>0</v>
      </c>
      <c r="AC230" s="32">
        <f t="shared" si="91"/>
        <v>0</v>
      </c>
      <c r="AD230" s="32">
        <f t="shared" si="95"/>
        <v>0</v>
      </c>
      <c r="AE230" s="59">
        <f t="shared" si="96"/>
        <v>0</v>
      </c>
      <c r="AF230" s="32">
        <f t="shared" si="101"/>
        <v>0</v>
      </c>
      <c r="AG230" s="40" t="str">
        <f>IF(A230&gt;$D$6,"",SUM($AB$10:AE230)/($Y$10+Y230)*2/A230*12)</f>
        <v/>
      </c>
      <c r="AH230" s="40" t="str">
        <f>IF(A230&gt;$D$6,"",SUM($AF$10:AF230)/($Y$10+Y230)*2/A230*12)</f>
        <v/>
      </c>
      <c r="AI230" s="32">
        <f t="shared" si="102"/>
        <v>0</v>
      </c>
      <c r="AQ230" s="32">
        <f>SUM(AB$10:AB230)</f>
        <v>992488.97898143239</v>
      </c>
      <c r="AR230" s="32">
        <f>SUM(AC$10:AC230)</f>
        <v>-741728.78666842484</v>
      </c>
      <c r="AS230" s="32">
        <f>SUM(AD$10:AD230)</f>
        <v>13860.000000000002</v>
      </c>
      <c r="AT230" s="32">
        <f>SUM(AE$10:AE230)</f>
        <v>96083.758926050039</v>
      </c>
      <c r="AU230" s="32">
        <f>SUM(AF$10:AF230)</f>
        <v>-42000</v>
      </c>
      <c r="AW230" s="32">
        <f t="shared" si="92"/>
        <v>0</v>
      </c>
      <c r="AX230" s="32">
        <f t="shared" si="92"/>
        <v>0</v>
      </c>
      <c r="AY230" s="32">
        <f t="shared" si="92"/>
        <v>0</v>
      </c>
      <c r="AZ230" s="32">
        <f t="shared" si="92"/>
        <v>0</v>
      </c>
      <c r="BA230" s="32">
        <f t="shared" si="92"/>
        <v>42000</v>
      </c>
      <c r="BB230" s="32">
        <f t="shared" si="81"/>
        <v>0</v>
      </c>
      <c r="BC230" s="32"/>
    </row>
    <row r="231" spans="1:55" x14ac:dyDescent="0.25">
      <c r="A231" s="29">
        <v>221</v>
      </c>
      <c r="B231" s="32">
        <f t="shared" si="88"/>
        <v>0</v>
      </c>
      <c r="C231" s="32">
        <f t="shared" si="103"/>
        <v>0</v>
      </c>
      <c r="D231" s="32">
        <f t="shared" si="104"/>
        <v>0</v>
      </c>
      <c r="E231" s="32"/>
      <c r="F231" s="32">
        <f t="shared" si="89"/>
        <v>0</v>
      </c>
      <c r="G231" s="32"/>
      <c r="H231" s="32"/>
      <c r="I231" s="32"/>
      <c r="J231" s="32"/>
      <c r="K231" s="32"/>
      <c r="L231" s="32">
        <f t="shared" si="82"/>
        <v>0</v>
      </c>
      <c r="M231" s="32">
        <f t="shared" si="83"/>
        <v>0</v>
      </c>
      <c r="N231" s="80">
        <v>50922</v>
      </c>
      <c r="O231" s="39">
        <f t="shared" si="84"/>
        <v>0</v>
      </c>
      <c r="P231" s="39">
        <f t="shared" si="80"/>
        <v>0.03</v>
      </c>
      <c r="Q231" s="39">
        <f t="shared" si="90"/>
        <v>0</v>
      </c>
      <c r="R231" s="39">
        <f t="shared" si="93"/>
        <v>0</v>
      </c>
      <c r="S231" s="39">
        <f t="shared" si="99"/>
        <v>0</v>
      </c>
      <c r="T231" s="39">
        <f t="shared" si="97"/>
        <v>0</v>
      </c>
      <c r="U231" s="39">
        <f t="shared" si="100"/>
        <v>0.03</v>
      </c>
      <c r="V231" s="12"/>
      <c r="W231" s="32">
        <f t="shared" si="94"/>
        <v>0</v>
      </c>
      <c r="X231" s="32">
        <f t="shared" si="85"/>
        <v>42000</v>
      </c>
      <c r="Y231" s="32">
        <f t="shared" si="86"/>
        <v>42000</v>
      </c>
      <c r="Z231" s="32">
        <f t="shared" si="87"/>
        <v>42000</v>
      </c>
      <c r="AB231" s="32">
        <f t="shared" si="98"/>
        <v>0</v>
      </c>
      <c r="AC231" s="32">
        <f t="shared" si="91"/>
        <v>0</v>
      </c>
      <c r="AD231" s="32">
        <f t="shared" si="95"/>
        <v>0</v>
      </c>
      <c r="AE231" s="59">
        <f t="shared" si="96"/>
        <v>0</v>
      </c>
      <c r="AF231" s="32">
        <f t="shared" si="101"/>
        <v>0</v>
      </c>
      <c r="AG231" s="40" t="str">
        <f>IF(A231&gt;$D$6,"",SUM($AB$10:AE231)/($Y$10+Y231)*2/A231*12)</f>
        <v/>
      </c>
      <c r="AH231" s="40" t="str">
        <f>IF(A231&gt;$D$6,"",SUM($AF$10:AF231)/($Y$10+Y231)*2/A231*12)</f>
        <v/>
      </c>
      <c r="AI231" s="32">
        <f t="shared" si="102"/>
        <v>0</v>
      </c>
      <c r="AQ231" s="32">
        <f>SUM(AB$10:AB231)</f>
        <v>992488.97898143239</v>
      </c>
      <c r="AR231" s="32">
        <f>SUM(AC$10:AC231)</f>
        <v>-741728.78666842484</v>
      </c>
      <c r="AS231" s="32">
        <f>SUM(AD$10:AD231)</f>
        <v>13860.000000000002</v>
      </c>
      <c r="AT231" s="32">
        <f>SUM(AE$10:AE231)</f>
        <v>96083.758926050039</v>
      </c>
      <c r="AU231" s="32">
        <f>SUM(AF$10:AF231)</f>
        <v>-42000</v>
      </c>
      <c r="AW231" s="32">
        <f t="shared" si="92"/>
        <v>0</v>
      </c>
      <c r="AX231" s="32">
        <f t="shared" si="92"/>
        <v>0</v>
      </c>
      <c r="AY231" s="32">
        <f t="shared" si="92"/>
        <v>0</v>
      </c>
      <c r="AZ231" s="32">
        <f t="shared" si="92"/>
        <v>0</v>
      </c>
      <c r="BA231" s="32">
        <f t="shared" si="92"/>
        <v>42000</v>
      </c>
      <c r="BB231" s="32">
        <f t="shared" si="81"/>
        <v>0</v>
      </c>
      <c r="BC231" s="32"/>
    </row>
    <row r="232" spans="1:55" x14ac:dyDescent="0.25">
      <c r="A232" s="29">
        <v>222</v>
      </c>
      <c r="B232" s="32">
        <f t="shared" si="88"/>
        <v>0</v>
      </c>
      <c r="C232" s="32">
        <f t="shared" si="103"/>
        <v>0</v>
      </c>
      <c r="D232" s="32">
        <f t="shared" si="104"/>
        <v>0</v>
      </c>
      <c r="E232" s="32"/>
      <c r="F232" s="32">
        <f t="shared" si="89"/>
        <v>0</v>
      </c>
      <c r="G232" s="32"/>
      <c r="H232" s="32"/>
      <c r="I232" s="32"/>
      <c r="J232" s="32"/>
      <c r="K232" s="32"/>
      <c r="L232" s="32">
        <f t="shared" si="82"/>
        <v>0</v>
      </c>
      <c r="M232" s="32">
        <f t="shared" si="83"/>
        <v>0</v>
      </c>
      <c r="N232" s="80">
        <v>50952</v>
      </c>
      <c r="O232" s="39">
        <f t="shared" si="84"/>
        <v>0</v>
      </c>
      <c r="P232" s="39">
        <f t="shared" si="80"/>
        <v>0.03</v>
      </c>
      <c r="Q232" s="39">
        <f t="shared" si="90"/>
        <v>0</v>
      </c>
      <c r="R232" s="39">
        <f t="shared" si="93"/>
        <v>0</v>
      </c>
      <c r="S232" s="39">
        <f t="shared" si="99"/>
        <v>0</v>
      </c>
      <c r="T232" s="39">
        <f t="shared" si="97"/>
        <v>0</v>
      </c>
      <c r="U232" s="39">
        <f t="shared" si="100"/>
        <v>0.03</v>
      </c>
      <c r="V232" s="12"/>
      <c r="W232" s="32">
        <f t="shared" si="94"/>
        <v>0</v>
      </c>
      <c r="X232" s="32">
        <f t="shared" si="85"/>
        <v>42000</v>
      </c>
      <c r="Y232" s="32">
        <f t="shared" si="86"/>
        <v>42000</v>
      </c>
      <c r="Z232" s="32">
        <f t="shared" si="87"/>
        <v>42000</v>
      </c>
      <c r="AB232" s="32">
        <f t="shared" si="98"/>
        <v>0</v>
      </c>
      <c r="AC232" s="32">
        <f t="shared" si="91"/>
        <v>0</v>
      </c>
      <c r="AD232" s="32">
        <f t="shared" si="95"/>
        <v>0</v>
      </c>
      <c r="AE232" s="59">
        <f t="shared" si="96"/>
        <v>0</v>
      </c>
      <c r="AF232" s="32">
        <f t="shared" si="101"/>
        <v>0</v>
      </c>
      <c r="AG232" s="40" t="str">
        <f>IF(A232&gt;$D$6,"",SUM($AB$10:AE232)/($Y$10+Y232)*2/A232*12)</f>
        <v/>
      </c>
      <c r="AH232" s="40" t="str">
        <f>IF(A232&gt;$D$6,"",SUM($AF$10:AF232)/($Y$10+Y232)*2/A232*12)</f>
        <v/>
      </c>
      <c r="AI232" s="32">
        <f t="shared" si="102"/>
        <v>0</v>
      </c>
      <c r="AQ232" s="32">
        <f>SUM(AB$10:AB232)</f>
        <v>992488.97898143239</v>
      </c>
      <c r="AR232" s="32">
        <f>SUM(AC$10:AC232)</f>
        <v>-741728.78666842484</v>
      </c>
      <c r="AS232" s="32">
        <f>SUM(AD$10:AD232)</f>
        <v>13860.000000000002</v>
      </c>
      <c r="AT232" s="32">
        <f>SUM(AE$10:AE232)</f>
        <v>96083.758926050039</v>
      </c>
      <c r="AU232" s="32">
        <f>SUM(AF$10:AF232)</f>
        <v>-42000</v>
      </c>
      <c r="AW232" s="32">
        <f t="shared" si="92"/>
        <v>0</v>
      </c>
      <c r="AX232" s="32">
        <f t="shared" si="92"/>
        <v>0</v>
      </c>
      <c r="AY232" s="32">
        <f t="shared" si="92"/>
        <v>0</v>
      </c>
      <c r="AZ232" s="32">
        <f t="shared" si="92"/>
        <v>0</v>
      </c>
      <c r="BA232" s="32">
        <f t="shared" si="92"/>
        <v>42000</v>
      </c>
      <c r="BB232" s="32">
        <f t="shared" si="81"/>
        <v>0</v>
      </c>
      <c r="BC232" s="32"/>
    </row>
    <row r="233" spans="1:55" x14ac:dyDescent="0.25">
      <c r="A233" s="29">
        <v>223</v>
      </c>
      <c r="B233" s="32">
        <f t="shared" si="88"/>
        <v>0</v>
      </c>
      <c r="C233" s="32">
        <f t="shared" si="103"/>
        <v>0</v>
      </c>
      <c r="D233" s="32">
        <f t="shared" si="104"/>
        <v>0</v>
      </c>
      <c r="E233" s="32"/>
      <c r="F233" s="32">
        <f t="shared" si="89"/>
        <v>0</v>
      </c>
      <c r="G233" s="32"/>
      <c r="H233" s="32"/>
      <c r="I233" s="32"/>
      <c r="J233" s="32"/>
      <c r="K233" s="32"/>
      <c r="L233" s="32">
        <f t="shared" si="82"/>
        <v>0</v>
      </c>
      <c r="M233" s="32">
        <f t="shared" si="83"/>
        <v>0</v>
      </c>
      <c r="N233" s="80">
        <v>50983</v>
      </c>
      <c r="O233" s="39">
        <f t="shared" si="84"/>
        <v>0</v>
      </c>
      <c r="P233" s="39">
        <f t="shared" si="80"/>
        <v>0.03</v>
      </c>
      <c r="Q233" s="39">
        <f t="shared" si="90"/>
        <v>0</v>
      </c>
      <c r="R233" s="39">
        <f t="shared" si="93"/>
        <v>0</v>
      </c>
      <c r="S233" s="39">
        <f t="shared" si="99"/>
        <v>0</v>
      </c>
      <c r="T233" s="39">
        <f t="shared" si="97"/>
        <v>0</v>
      </c>
      <c r="U233" s="39">
        <f t="shared" si="100"/>
        <v>0.03</v>
      </c>
      <c r="V233" s="12"/>
      <c r="W233" s="32">
        <f t="shared" si="94"/>
        <v>0</v>
      </c>
      <c r="X233" s="32">
        <f t="shared" si="85"/>
        <v>42000</v>
      </c>
      <c r="Y233" s="32">
        <f t="shared" si="86"/>
        <v>42000</v>
      </c>
      <c r="Z233" s="32">
        <f t="shared" si="87"/>
        <v>42000</v>
      </c>
      <c r="AB233" s="32">
        <f t="shared" si="98"/>
        <v>0</v>
      </c>
      <c r="AC233" s="32">
        <f t="shared" si="91"/>
        <v>0</v>
      </c>
      <c r="AD233" s="32">
        <f t="shared" si="95"/>
        <v>0</v>
      </c>
      <c r="AE233" s="59">
        <f t="shared" si="96"/>
        <v>0</v>
      </c>
      <c r="AF233" s="32">
        <f t="shared" si="101"/>
        <v>0</v>
      </c>
      <c r="AG233" s="40" t="str">
        <f>IF(A233&gt;$D$6,"",SUM($AB$10:AE233)/($Y$10+Y233)*2/A233*12)</f>
        <v/>
      </c>
      <c r="AH233" s="40" t="str">
        <f>IF(A233&gt;$D$6,"",SUM($AF$10:AF233)/($Y$10+Y233)*2/A233*12)</f>
        <v/>
      </c>
      <c r="AI233" s="32">
        <f t="shared" si="102"/>
        <v>0</v>
      </c>
      <c r="AQ233" s="32">
        <f>SUM(AB$10:AB233)</f>
        <v>992488.97898143239</v>
      </c>
      <c r="AR233" s="32">
        <f>SUM(AC$10:AC233)</f>
        <v>-741728.78666842484</v>
      </c>
      <c r="AS233" s="32">
        <f>SUM(AD$10:AD233)</f>
        <v>13860.000000000002</v>
      </c>
      <c r="AT233" s="32">
        <f>SUM(AE$10:AE233)</f>
        <v>96083.758926050039</v>
      </c>
      <c r="AU233" s="32">
        <f>SUM(AF$10:AF233)</f>
        <v>-42000</v>
      </c>
      <c r="AW233" s="32">
        <f t="shared" si="92"/>
        <v>0</v>
      </c>
      <c r="AX233" s="32">
        <f t="shared" si="92"/>
        <v>0</v>
      </c>
      <c r="AY233" s="32">
        <f t="shared" si="92"/>
        <v>0</v>
      </c>
      <c r="AZ233" s="32">
        <f t="shared" si="92"/>
        <v>0</v>
      </c>
      <c r="BA233" s="32">
        <f t="shared" si="92"/>
        <v>42000</v>
      </c>
      <c r="BB233" s="32">
        <f t="shared" si="81"/>
        <v>0</v>
      </c>
      <c r="BC233" s="32"/>
    </row>
    <row r="234" spans="1:55" x14ac:dyDescent="0.25">
      <c r="A234" s="29">
        <v>224</v>
      </c>
      <c r="B234" s="32">
        <f t="shared" si="88"/>
        <v>0</v>
      </c>
      <c r="C234" s="32">
        <f t="shared" si="103"/>
        <v>0</v>
      </c>
      <c r="D234" s="32">
        <f t="shared" si="104"/>
        <v>0</v>
      </c>
      <c r="E234" s="32"/>
      <c r="F234" s="32">
        <f t="shared" si="89"/>
        <v>0</v>
      </c>
      <c r="G234" s="32"/>
      <c r="H234" s="32"/>
      <c r="I234" s="32"/>
      <c r="J234" s="32"/>
      <c r="K234" s="32"/>
      <c r="L234" s="32">
        <f t="shared" si="82"/>
        <v>0</v>
      </c>
      <c r="M234" s="32">
        <f t="shared" si="83"/>
        <v>0</v>
      </c>
      <c r="N234" s="80">
        <v>51014</v>
      </c>
      <c r="O234" s="39">
        <f t="shared" si="84"/>
        <v>0</v>
      </c>
      <c r="P234" s="39">
        <f t="shared" ref="P234:P250" si="105">SUM(Q234:U234)</f>
        <v>0.03</v>
      </c>
      <c r="Q234" s="39">
        <f t="shared" si="90"/>
        <v>0</v>
      </c>
      <c r="R234" s="39">
        <f t="shared" si="93"/>
        <v>0</v>
      </c>
      <c r="S234" s="39">
        <f t="shared" si="99"/>
        <v>0</v>
      </c>
      <c r="T234" s="39">
        <f t="shared" si="97"/>
        <v>0</v>
      </c>
      <c r="U234" s="39">
        <f t="shared" si="100"/>
        <v>0.03</v>
      </c>
      <c r="V234" s="12"/>
      <c r="W234" s="32">
        <f t="shared" si="94"/>
        <v>0</v>
      </c>
      <c r="X234" s="32">
        <f t="shared" si="85"/>
        <v>42000</v>
      </c>
      <c r="Y234" s="32">
        <f t="shared" si="86"/>
        <v>42000</v>
      </c>
      <c r="Z234" s="32">
        <f t="shared" si="87"/>
        <v>42000</v>
      </c>
      <c r="AB234" s="32">
        <f t="shared" si="98"/>
        <v>0</v>
      </c>
      <c r="AC234" s="32">
        <f t="shared" si="91"/>
        <v>0</v>
      </c>
      <c r="AD234" s="32">
        <f t="shared" si="95"/>
        <v>0</v>
      </c>
      <c r="AE234" s="59">
        <f t="shared" si="96"/>
        <v>0</v>
      </c>
      <c r="AF234" s="32">
        <f t="shared" si="101"/>
        <v>0</v>
      </c>
      <c r="AG234" s="40" t="str">
        <f>IF(A234&gt;$D$6,"",SUM($AB$10:AE234)/($Y$10+Y234)*2/A234*12)</f>
        <v/>
      </c>
      <c r="AH234" s="40" t="str">
        <f>IF(A234&gt;$D$6,"",SUM($AF$10:AF234)/($Y$10+Y234)*2/A234*12)</f>
        <v/>
      </c>
      <c r="AI234" s="32">
        <f t="shared" si="102"/>
        <v>0</v>
      </c>
      <c r="AQ234" s="32">
        <f>SUM(AB$10:AB234)</f>
        <v>992488.97898143239</v>
      </c>
      <c r="AR234" s="32">
        <f>SUM(AC$10:AC234)</f>
        <v>-741728.78666842484</v>
      </c>
      <c r="AS234" s="32">
        <f>SUM(AD$10:AD234)</f>
        <v>13860.000000000002</v>
      </c>
      <c r="AT234" s="32">
        <f>SUM(AE$10:AE234)</f>
        <v>96083.758926050039</v>
      </c>
      <c r="AU234" s="32">
        <f>SUM(AF$10:AF234)</f>
        <v>-42000</v>
      </c>
      <c r="AW234" s="32">
        <f t="shared" si="92"/>
        <v>0</v>
      </c>
      <c r="AX234" s="32">
        <f t="shared" si="92"/>
        <v>0</v>
      </c>
      <c r="AY234" s="32">
        <f t="shared" si="92"/>
        <v>0</v>
      </c>
      <c r="AZ234" s="32">
        <f t="shared" si="92"/>
        <v>0</v>
      </c>
      <c r="BA234" s="32">
        <f t="shared" si="92"/>
        <v>42000</v>
      </c>
      <c r="BB234" s="32">
        <f t="shared" ref="BB234:BB250" si="106">MAX(SUM(D234:G234)-AB234-AD234-AE234,0)</f>
        <v>0</v>
      </c>
      <c r="BC234" s="32"/>
    </row>
    <row r="235" spans="1:55" x14ac:dyDescent="0.25">
      <c r="A235" s="29">
        <v>225</v>
      </c>
      <c r="B235" s="32">
        <f t="shared" si="88"/>
        <v>0</v>
      </c>
      <c r="C235" s="32">
        <f t="shared" si="103"/>
        <v>0</v>
      </c>
      <c r="D235" s="32">
        <f t="shared" si="104"/>
        <v>0</v>
      </c>
      <c r="E235" s="32"/>
      <c r="F235" s="32">
        <f t="shared" si="89"/>
        <v>0</v>
      </c>
      <c r="G235" s="32"/>
      <c r="H235" s="32"/>
      <c r="I235" s="32"/>
      <c r="J235" s="32"/>
      <c r="K235" s="32"/>
      <c r="L235" s="32">
        <f t="shared" si="82"/>
        <v>0</v>
      </c>
      <c r="M235" s="32">
        <f t="shared" si="83"/>
        <v>0</v>
      </c>
      <c r="N235" s="80">
        <v>51044</v>
      </c>
      <c r="O235" s="39">
        <f t="shared" si="84"/>
        <v>0</v>
      </c>
      <c r="P235" s="39">
        <f t="shared" si="105"/>
        <v>0.03</v>
      </c>
      <c r="Q235" s="39">
        <f t="shared" si="90"/>
        <v>0</v>
      </c>
      <c r="R235" s="39">
        <f t="shared" si="93"/>
        <v>0</v>
      </c>
      <c r="S235" s="39">
        <f t="shared" si="99"/>
        <v>0</v>
      </c>
      <c r="T235" s="39">
        <f t="shared" si="97"/>
        <v>0</v>
      </c>
      <c r="U235" s="39">
        <f t="shared" si="100"/>
        <v>0.03</v>
      </c>
      <c r="V235" s="12"/>
      <c r="W235" s="32">
        <f t="shared" si="94"/>
        <v>0</v>
      </c>
      <c r="X235" s="32">
        <f t="shared" si="85"/>
        <v>42000</v>
      </c>
      <c r="Y235" s="32">
        <f t="shared" si="86"/>
        <v>42000</v>
      </c>
      <c r="Z235" s="32">
        <f t="shared" si="87"/>
        <v>42000</v>
      </c>
      <c r="AB235" s="32">
        <f t="shared" si="98"/>
        <v>0</v>
      </c>
      <c r="AC235" s="32">
        <f t="shared" si="91"/>
        <v>0</v>
      </c>
      <c r="AD235" s="32">
        <f t="shared" si="95"/>
        <v>0</v>
      </c>
      <c r="AE235" s="59">
        <f t="shared" si="96"/>
        <v>0</v>
      </c>
      <c r="AF235" s="32">
        <f t="shared" si="101"/>
        <v>0</v>
      </c>
      <c r="AG235" s="40" t="str">
        <f>IF(A235&gt;$D$6,"",SUM($AB$10:AE235)/($Y$10+Y235)*2/A235*12)</f>
        <v/>
      </c>
      <c r="AH235" s="40" t="str">
        <f>IF(A235&gt;$D$6,"",SUM($AF$10:AF235)/($Y$10+Y235)*2/A235*12)</f>
        <v/>
      </c>
      <c r="AI235" s="32">
        <f t="shared" si="102"/>
        <v>0</v>
      </c>
      <c r="AQ235" s="32">
        <f>SUM(AB$10:AB235)</f>
        <v>992488.97898143239</v>
      </c>
      <c r="AR235" s="32">
        <f>SUM(AC$10:AC235)</f>
        <v>-741728.78666842484</v>
      </c>
      <c r="AS235" s="32">
        <f>SUM(AD$10:AD235)</f>
        <v>13860.000000000002</v>
      </c>
      <c r="AT235" s="32">
        <f>SUM(AE$10:AE235)</f>
        <v>96083.758926050039</v>
      </c>
      <c r="AU235" s="32">
        <f>SUM(AF$10:AF235)</f>
        <v>-42000</v>
      </c>
      <c r="AW235" s="32">
        <f t="shared" si="92"/>
        <v>0</v>
      </c>
      <c r="AX235" s="32">
        <f t="shared" si="92"/>
        <v>0</v>
      </c>
      <c r="AY235" s="32">
        <f t="shared" si="92"/>
        <v>0</v>
      </c>
      <c r="AZ235" s="32">
        <f t="shared" si="92"/>
        <v>0</v>
      </c>
      <c r="BA235" s="32">
        <f t="shared" si="92"/>
        <v>42000</v>
      </c>
      <c r="BB235" s="32">
        <f t="shared" si="106"/>
        <v>0</v>
      </c>
      <c r="BC235" s="32"/>
    </row>
    <row r="236" spans="1:55" x14ac:dyDescent="0.25">
      <c r="A236" s="29">
        <v>226</v>
      </c>
      <c r="B236" s="32">
        <f t="shared" si="88"/>
        <v>0</v>
      </c>
      <c r="C236" s="32">
        <f t="shared" si="103"/>
        <v>0</v>
      </c>
      <c r="D236" s="32">
        <f t="shared" si="104"/>
        <v>0</v>
      </c>
      <c r="E236" s="32"/>
      <c r="F236" s="32">
        <f t="shared" si="89"/>
        <v>0</v>
      </c>
      <c r="G236" s="32"/>
      <c r="H236" s="32"/>
      <c r="I236" s="32"/>
      <c r="J236" s="32"/>
      <c r="K236" s="32"/>
      <c r="L236" s="32">
        <f t="shared" si="82"/>
        <v>0</v>
      </c>
      <c r="M236" s="32">
        <f t="shared" si="83"/>
        <v>0</v>
      </c>
      <c r="N236" s="80">
        <v>51075</v>
      </c>
      <c r="O236" s="39">
        <f t="shared" si="84"/>
        <v>0</v>
      </c>
      <c r="P236" s="39">
        <f t="shared" si="105"/>
        <v>0.03</v>
      </c>
      <c r="Q236" s="39">
        <f t="shared" si="90"/>
        <v>0</v>
      </c>
      <c r="R236" s="39">
        <f t="shared" si="93"/>
        <v>0</v>
      </c>
      <c r="S236" s="39">
        <f t="shared" si="99"/>
        <v>0</v>
      </c>
      <c r="T236" s="39">
        <f t="shared" si="97"/>
        <v>0</v>
      </c>
      <c r="U236" s="39">
        <f t="shared" si="100"/>
        <v>0.03</v>
      </c>
      <c r="V236" s="12"/>
      <c r="W236" s="32">
        <f t="shared" si="94"/>
        <v>0</v>
      </c>
      <c r="X236" s="32">
        <f t="shared" si="85"/>
        <v>42000</v>
      </c>
      <c r="Y236" s="32">
        <f t="shared" si="86"/>
        <v>42000</v>
      </c>
      <c r="Z236" s="32">
        <f t="shared" si="87"/>
        <v>42000</v>
      </c>
      <c r="AB236" s="32">
        <f t="shared" si="98"/>
        <v>0</v>
      </c>
      <c r="AC236" s="32">
        <f t="shared" si="91"/>
        <v>0</v>
      </c>
      <c r="AD236" s="32">
        <f t="shared" si="95"/>
        <v>0</v>
      </c>
      <c r="AE236" s="59">
        <f t="shared" si="96"/>
        <v>0</v>
      </c>
      <c r="AF236" s="32">
        <f t="shared" si="101"/>
        <v>0</v>
      </c>
      <c r="AG236" s="40" t="str">
        <f>IF(A236&gt;$D$6,"",SUM($AB$10:AE236)/($Y$10+Y236)*2/A236*12)</f>
        <v/>
      </c>
      <c r="AH236" s="40" t="str">
        <f>IF(A236&gt;$D$6,"",SUM($AF$10:AF236)/($Y$10+Y236)*2/A236*12)</f>
        <v/>
      </c>
      <c r="AI236" s="32">
        <f t="shared" si="102"/>
        <v>0</v>
      </c>
      <c r="AQ236" s="32">
        <f>SUM(AB$10:AB236)</f>
        <v>992488.97898143239</v>
      </c>
      <c r="AR236" s="32">
        <f>SUM(AC$10:AC236)</f>
        <v>-741728.78666842484</v>
      </c>
      <c r="AS236" s="32">
        <f>SUM(AD$10:AD236)</f>
        <v>13860.000000000002</v>
      </c>
      <c r="AT236" s="32">
        <f>SUM(AE$10:AE236)</f>
        <v>96083.758926050039</v>
      </c>
      <c r="AU236" s="32">
        <f>SUM(AF$10:AF236)</f>
        <v>-42000</v>
      </c>
      <c r="AW236" s="32">
        <f t="shared" si="92"/>
        <v>0</v>
      </c>
      <c r="AX236" s="32">
        <f t="shared" si="92"/>
        <v>0</v>
      </c>
      <c r="AY236" s="32">
        <f t="shared" si="92"/>
        <v>0</v>
      </c>
      <c r="AZ236" s="32">
        <f t="shared" si="92"/>
        <v>0</v>
      </c>
      <c r="BA236" s="32">
        <f t="shared" si="92"/>
        <v>42000</v>
      </c>
      <c r="BB236" s="32">
        <f t="shared" si="106"/>
        <v>0</v>
      </c>
      <c r="BC236" s="32"/>
    </row>
    <row r="237" spans="1:55" x14ac:dyDescent="0.25">
      <c r="A237" s="29">
        <v>227</v>
      </c>
      <c r="B237" s="32">
        <f t="shared" si="88"/>
        <v>0</v>
      </c>
      <c r="C237" s="32">
        <f t="shared" si="103"/>
        <v>0</v>
      </c>
      <c r="D237" s="32">
        <f t="shared" si="104"/>
        <v>0</v>
      </c>
      <c r="E237" s="32"/>
      <c r="F237" s="32">
        <f t="shared" si="89"/>
        <v>0</v>
      </c>
      <c r="G237" s="32"/>
      <c r="H237" s="32"/>
      <c r="I237" s="32"/>
      <c r="J237" s="32"/>
      <c r="K237" s="32"/>
      <c r="L237" s="32">
        <f t="shared" si="82"/>
        <v>0</v>
      </c>
      <c r="M237" s="32">
        <f t="shared" si="83"/>
        <v>0</v>
      </c>
      <c r="N237" s="80">
        <v>51105</v>
      </c>
      <c r="O237" s="39">
        <f t="shared" si="84"/>
        <v>0</v>
      </c>
      <c r="P237" s="39">
        <f t="shared" si="105"/>
        <v>0.03</v>
      </c>
      <c r="Q237" s="39">
        <f t="shared" si="90"/>
        <v>0</v>
      </c>
      <c r="R237" s="39">
        <f t="shared" si="93"/>
        <v>0</v>
      </c>
      <c r="S237" s="39">
        <f t="shared" si="99"/>
        <v>0</v>
      </c>
      <c r="T237" s="39">
        <f t="shared" si="97"/>
        <v>0</v>
      </c>
      <c r="U237" s="39">
        <f t="shared" si="100"/>
        <v>0.03</v>
      </c>
      <c r="V237" s="12"/>
      <c r="W237" s="32">
        <f t="shared" si="94"/>
        <v>0</v>
      </c>
      <c r="X237" s="32">
        <f t="shared" si="85"/>
        <v>42000</v>
      </c>
      <c r="Y237" s="32">
        <f t="shared" si="86"/>
        <v>42000</v>
      </c>
      <c r="Z237" s="32">
        <f t="shared" si="87"/>
        <v>42000</v>
      </c>
      <c r="AB237" s="32">
        <f t="shared" si="98"/>
        <v>0</v>
      </c>
      <c r="AC237" s="32">
        <f t="shared" si="91"/>
        <v>0</v>
      </c>
      <c r="AD237" s="32">
        <f t="shared" si="95"/>
        <v>0</v>
      </c>
      <c r="AE237" s="59">
        <f t="shared" si="96"/>
        <v>0</v>
      </c>
      <c r="AF237" s="32">
        <f t="shared" si="101"/>
        <v>0</v>
      </c>
      <c r="AG237" s="40" t="str">
        <f>IF(A237&gt;$D$6,"",SUM($AB$10:AE237)/($Y$10+Y237)*2/A237*12)</f>
        <v/>
      </c>
      <c r="AH237" s="40" t="str">
        <f>IF(A237&gt;$D$6,"",SUM($AF$10:AF237)/($Y$10+Y237)*2/A237*12)</f>
        <v/>
      </c>
      <c r="AI237" s="32">
        <f t="shared" si="102"/>
        <v>0</v>
      </c>
      <c r="AQ237" s="32">
        <f>SUM(AB$10:AB237)</f>
        <v>992488.97898143239</v>
      </c>
      <c r="AR237" s="32">
        <f>SUM(AC$10:AC237)</f>
        <v>-741728.78666842484</v>
      </c>
      <c r="AS237" s="32">
        <f>SUM(AD$10:AD237)</f>
        <v>13860.000000000002</v>
      </c>
      <c r="AT237" s="32">
        <f>SUM(AE$10:AE237)</f>
        <v>96083.758926050039</v>
      </c>
      <c r="AU237" s="32">
        <f>SUM(AF$10:AF237)</f>
        <v>-42000</v>
      </c>
      <c r="AW237" s="32">
        <f t="shared" si="92"/>
        <v>0</v>
      </c>
      <c r="AX237" s="32">
        <f t="shared" si="92"/>
        <v>0</v>
      </c>
      <c r="AY237" s="32">
        <f t="shared" si="92"/>
        <v>0</v>
      </c>
      <c r="AZ237" s="32">
        <f t="shared" si="92"/>
        <v>0</v>
      </c>
      <c r="BA237" s="32">
        <f t="shared" si="92"/>
        <v>42000</v>
      </c>
      <c r="BB237" s="32">
        <f t="shared" si="106"/>
        <v>0</v>
      </c>
      <c r="BC237" s="32"/>
    </row>
    <row r="238" spans="1:55" x14ac:dyDescent="0.25">
      <c r="A238" s="29">
        <v>228</v>
      </c>
      <c r="B238" s="32">
        <f t="shared" si="88"/>
        <v>0</v>
      </c>
      <c r="C238" s="32">
        <f t="shared" si="103"/>
        <v>0</v>
      </c>
      <c r="D238" s="32">
        <f t="shared" si="104"/>
        <v>0</v>
      </c>
      <c r="E238" s="32"/>
      <c r="F238" s="32">
        <f t="shared" si="89"/>
        <v>0</v>
      </c>
      <c r="G238" s="67">
        <f>IF(B238&gt;0,B238*$J$1,0)</f>
        <v>0</v>
      </c>
      <c r="H238" s="32"/>
      <c r="I238" s="32"/>
      <c r="J238" s="32"/>
      <c r="K238" s="32"/>
      <c r="L238" s="32">
        <f t="shared" si="82"/>
        <v>0</v>
      </c>
      <c r="M238" s="32">
        <f t="shared" si="83"/>
        <v>0</v>
      </c>
      <c r="N238" s="80">
        <v>51136</v>
      </c>
      <c r="O238" s="39">
        <f t="shared" si="84"/>
        <v>0</v>
      </c>
      <c r="P238" s="39">
        <f t="shared" si="105"/>
        <v>0.03</v>
      </c>
      <c r="Q238" s="39">
        <f t="shared" si="90"/>
        <v>0</v>
      </c>
      <c r="R238" s="39">
        <f t="shared" si="93"/>
        <v>0</v>
      </c>
      <c r="S238" s="39">
        <f t="shared" si="99"/>
        <v>0</v>
      </c>
      <c r="T238" s="39">
        <f t="shared" si="97"/>
        <v>0</v>
      </c>
      <c r="U238" s="39">
        <f t="shared" si="100"/>
        <v>0.03</v>
      </c>
      <c r="V238" s="12"/>
      <c r="W238" s="32">
        <f t="shared" si="94"/>
        <v>0</v>
      </c>
      <c r="X238" s="32">
        <f t="shared" si="85"/>
        <v>42000</v>
      </c>
      <c r="Y238" s="32">
        <f t="shared" si="86"/>
        <v>42000</v>
      </c>
      <c r="Z238" s="32">
        <f t="shared" si="87"/>
        <v>42000</v>
      </c>
      <c r="AB238" s="32">
        <f t="shared" si="98"/>
        <v>0</v>
      </c>
      <c r="AC238" s="32">
        <f t="shared" si="91"/>
        <v>0</v>
      </c>
      <c r="AD238" s="32">
        <f t="shared" si="95"/>
        <v>0</v>
      </c>
      <c r="AE238" s="59">
        <f t="shared" si="96"/>
        <v>0</v>
      </c>
      <c r="AF238" s="32">
        <f t="shared" si="101"/>
        <v>0</v>
      </c>
      <c r="AG238" s="40" t="str">
        <f>IF(A238&gt;$D$6,"",SUM($AB$10:AE238)/($Y$10+Y238)*2/A238*12)</f>
        <v/>
      </c>
      <c r="AH238" s="40" t="str">
        <f>IF(A238&gt;$D$6,"",SUM($AF$10:AF238)/($Y$10+Y238)*2/A238*12)</f>
        <v/>
      </c>
      <c r="AI238" s="32">
        <f t="shared" si="102"/>
        <v>0</v>
      </c>
      <c r="AQ238" s="32">
        <f>SUM(AB$10:AB238)</f>
        <v>992488.97898143239</v>
      </c>
      <c r="AR238" s="32">
        <f>SUM(AC$10:AC238)</f>
        <v>-741728.78666842484</v>
      </c>
      <c r="AS238" s="32">
        <f>SUM(AD$10:AD238)</f>
        <v>13860.000000000002</v>
      </c>
      <c r="AT238" s="32">
        <f>SUM(AE$10:AE238)</f>
        <v>96083.758926050039</v>
      </c>
      <c r="AU238" s="32">
        <f>SUM(AF$10:AF238)</f>
        <v>-42000</v>
      </c>
      <c r="AW238" s="32">
        <f t="shared" si="92"/>
        <v>0</v>
      </c>
      <c r="AX238" s="32">
        <f t="shared" si="92"/>
        <v>0</v>
      </c>
      <c r="AY238" s="32">
        <f t="shared" si="92"/>
        <v>0</v>
      </c>
      <c r="AZ238" s="32">
        <f t="shared" si="92"/>
        <v>0</v>
      </c>
      <c r="BA238" s="32">
        <f t="shared" si="92"/>
        <v>42000</v>
      </c>
      <c r="BB238" s="32">
        <f t="shared" si="106"/>
        <v>0</v>
      </c>
      <c r="BC238" s="32"/>
    </row>
    <row r="239" spans="1:55" x14ac:dyDescent="0.25">
      <c r="A239" s="29">
        <v>229</v>
      </c>
      <c r="B239" s="32">
        <f t="shared" si="88"/>
        <v>0</v>
      </c>
      <c r="C239" s="32">
        <f t="shared" si="103"/>
        <v>0</v>
      </c>
      <c r="D239" s="32">
        <f t="shared" si="104"/>
        <v>0</v>
      </c>
      <c r="E239" s="32"/>
      <c r="F239" s="32">
        <f t="shared" si="89"/>
        <v>0</v>
      </c>
      <c r="G239" s="32"/>
      <c r="H239" s="32"/>
      <c r="I239" s="32"/>
      <c r="J239" s="32"/>
      <c r="K239" s="32"/>
      <c r="L239" s="32">
        <f t="shared" si="82"/>
        <v>0</v>
      </c>
      <c r="M239" s="32">
        <f t="shared" si="83"/>
        <v>0</v>
      </c>
      <c r="N239" s="80">
        <v>51167</v>
      </c>
      <c r="O239" s="39">
        <f t="shared" si="84"/>
        <v>0</v>
      </c>
      <c r="P239" s="39">
        <f t="shared" si="105"/>
        <v>0.03</v>
      </c>
      <c r="Q239" s="39">
        <f t="shared" si="90"/>
        <v>0</v>
      </c>
      <c r="R239" s="39">
        <f t="shared" si="93"/>
        <v>0</v>
      </c>
      <c r="S239" s="39">
        <f t="shared" si="99"/>
        <v>0</v>
      </c>
      <c r="T239" s="39">
        <f t="shared" si="97"/>
        <v>0</v>
      </c>
      <c r="U239" s="39">
        <f t="shared" si="100"/>
        <v>0.03</v>
      </c>
      <c r="V239" s="12"/>
      <c r="W239" s="32">
        <f t="shared" si="94"/>
        <v>0</v>
      </c>
      <c r="X239" s="32">
        <f t="shared" si="85"/>
        <v>42000</v>
      </c>
      <c r="Y239" s="32">
        <f t="shared" si="86"/>
        <v>42000</v>
      </c>
      <c r="Z239" s="32">
        <f t="shared" si="87"/>
        <v>42000</v>
      </c>
      <c r="AB239" s="32">
        <f t="shared" si="98"/>
        <v>0</v>
      </c>
      <c r="AC239" s="32">
        <f t="shared" si="91"/>
        <v>0</v>
      </c>
      <c r="AD239" s="32">
        <f t="shared" si="95"/>
        <v>0</v>
      </c>
      <c r="AE239" s="59">
        <f t="shared" si="96"/>
        <v>0</v>
      </c>
      <c r="AF239" s="32">
        <f t="shared" si="101"/>
        <v>0</v>
      </c>
      <c r="AG239" s="40" t="str">
        <f>IF(A239&gt;$D$6,"",SUM($AB$10:AE239)/($Y$10+Y239)*2/A239*12)</f>
        <v/>
      </c>
      <c r="AH239" s="40" t="str">
        <f>IF(A239&gt;$D$6,"",SUM($AF$10:AF239)/($Y$10+Y239)*2/A239*12)</f>
        <v/>
      </c>
      <c r="AI239" s="32">
        <f t="shared" si="102"/>
        <v>0</v>
      </c>
      <c r="AQ239" s="32">
        <f>SUM(AB$10:AB239)</f>
        <v>992488.97898143239</v>
      </c>
      <c r="AR239" s="32">
        <f>SUM(AC$10:AC239)</f>
        <v>-741728.78666842484</v>
      </c>
      <c r="AS239" s="32">
        <f>SUM(AD$10:AD239)</f>
        <v>13860.000000000002</v>
      </c>
      <c r="AT239" s="32">
        <f>SUM(AE$10:AE239)</f>
        <v>96083.758926050039</v>
      </c>
      <c r="AU239" s="32">
        <f>SUM(AF$10:AF239)</f>
        <v>-42000</v>
      </c>
      <c r="AW239" s="32">
        <f t="shared" si="92"/>
        <v>0</v>
      </c>
      <c r="AX239" s="32">
        <f t="shared" si="92"/>
        <v>0</v>
      </c>
      <c r="AY239" s="32">
        <f t="shared" si="92"/>
        <v>0</v>
      </c>
      <c r="AZ239" s="32">
        <f t="shared" si="92"/>
        <v>0</v>
      </c>
      <c r="BA239" s="32">
        <f t="shared" si="92"/>
        <v>42000</v>
      </c>
      <c r="BB239" s="32">
        <f t="shared" si="106"/>
        <v>0</v>
      </c>
      <c r="BC239" s="32"/>
    </row>
    <row r="240" spans="1:55" x14ac:dyDescent="0.25">
      <c r="A240" s="29">
        <v>230</v>
      </c>
      <c r="B240" s="32">
        <f t="shared" si="88"/>
        <v>0</v>
      </c>
      <c r="C240" s="32">
        <f t="shared" si="103"/>
        <v>0</v>
      </c>
      <c r="D240" s="32">
        <f t="shared" si="104"/>
        <v>0</v>
      </c>
      <c r="E240" s="32"/>
      <c r="F240" s="32">
        <f t="shared" si="89"/>
        <v>0</v>
      </c>
      <c r="G240" s="32"/>
      <c r="H240" s="32"/>
      <c r="I240" s="32"/>
      <c r="J240" s="32"/>
      <c r="K240" s="32"/>
      <c r="L240" s="32">
        <f t="shared" si="82"/>
        <v>0</v>
      </c>
      <c r="M240" s="32">
        <f t="shared" si="83"/>
        <v>0</v>
      </c>
      <c r="N240" s="80">
        <v>51196</v>
      </c>
      <c r="O240" s="39">
        <f t="shared" si="84"/>
        <v>0</v>
      </c>
      <c r="P240" s="39">
        <f t="shared" si="105"/>
        <v>0.03</v>
      </c>
      <c r="Q240" s="39">
        <f t="shared" si="90"/>
        <v>0</v>
      </c>
      <c r="R240" s="39">
        <f t="shared" si="93"/>
        <v>0</v>
      </c>
      <c r="S240" s="39">
        <f t="shared" si="99"/>
        <v>0</v>
      </c>
      <c r="T240" s="39">
        <f t="shared" si="97"/>
        <v>0</v>
      </c>
      <c r="U240" s="39">
        <f t="shared" si="100"/>
        <v>0.03</v>
      </c>
      <c r="V240" s="12"/>
      <c r="W240" s="32">
        <f t="shared" si="94"/>
        <v>0</v>
      </c>
      <c r="X240" s="32">
        <f t="shared" si="85"/>
        <v>42000</v>
      </c>
      <c r="Y240" s="32">
        <f t="shared" si="86"/>
        <v>42000</v>
      </c>
      <c r="Z240" s="32">
        <f t="shared" si="87"/>
        <v>42000</v>
      </c>
      <c r="AB240" s="32">
        <f t="shared" si="98"/>
        <v>0</v>
      </c>
      <c r="AC240" s="32">
        <f t="shared" si="91"/>
        <v>0</v>
      </c>
      <c r="AD240" s="32">
        <f t="shared" si="95"/>
        <v>0</v>
      </c>
      <c r="AE240" s="59">
        <f t="shared" si="96"/>
        <v>0</v>
      </c>
      <c r="AF240" s="32">
        <f t="shared" si="101"/>
        <v>0</v>
      </c>
      <c r="AG240" s="40" t="str">
        <f>IF(A240&gt;$D$6,"",SUM($AB$10:AE240)/($Y$10+Y240)*2/A240*12)</f>
        <v/>
      </c>
      <c r="AH240" s="40" t="str">
        <f>IF(A240&gt;$D$6,"",SUM($AF$10:AF240)/($Y$10+Y240)*2/A240*12)</f>
        <v/>
      </c>
      <c r="AI240" s="32">
        <f t="shared" si="102"/>
        <v>0</v>
      </c>
      <c r="AQ240" s="32">
        <f>SUM(AB$10:AB240)</f>
        <v>992488.97898143239</v>
      </c>
      <c r="AR240" s="32">
        <f>SUM(AC$10:AC240)</f>
        <v>-741728.78666842484</v>
      </c>
      <c r="AS240" s="32">
        <f>SUM(AD$10:AD240)</f>
        <v>13860.000000000002</v>
      </c>
      <c r="AT240" s="32">
        <f>SUM(AE$10:AE240)</f>
        <v>96083.758926050039</v>
      </c>
      <c r="AU240" s="32">
        <f>SUM(AF$10:AF240)</f>
        <v>-42000</v>
      </c>
      <c r="AW240" s="32">
        <f t="shared" si="92"/>
        <v>0</v>
      </c>
      <c r="AX240" s="32">
        <f t="shared" si="92"/>
        <v>0</v>
      </c>
      <c r="AY240" s="32">
        <f t="shared" si="92"/>
        <v>0</v>
      </c>
      <c r="AZ240" s="32">
        <f t="shared" si="92"/>
        <v>0</v>
      </c>
      <c r="BA240" s="32">
        <f t="shared" si="92"/>
        <v>42000</v>
      </c>
      <c r="BB240" s="32">
        <f t="shared" si="106"/>
        <v>0</v>
      </c>
      <c r="BC240" s="32"/>
    </row>
    <row r="241" spans="1:55" x14ac:dyDescent="0.25">
      <c r="A241" s="29">
        <v>231</v>
      </c>
      <c r="B241" s="32">
        <f t="shared" si="88"/>
        <v>0</v>
      </c>
      <c r="C241" s="32">
        <f t="shared" si="103"/>
        <v>0</v>
      </c>
      <c r="D241" s="32">
        <f t="shared" si="104"/>
        <v>0</v>
      </c>
      <c r="E241" s="32"/>
      <c r="F241" s="32">
        <f t="shared" si="89"/>
        <v>0</v>
      </c>
      <c r="G241" s="32"/>
      <c r="H241" s="32"/>
      <c r="I241" s="32"/>
      <c r="J241" s="32"/>
      <c r="K241" s="32"/>
      <c r="L241" s="32">
        <f t="shared" si="82"/>
        <v>0</v>
      </c>
      <c r="M241" s="32">
        <f t="shared" si="83"/>
        <v>0</v>
      </c>
      <c r="N241" s="80">
        <v>51227</v>
      </c>
      <c r="O241" s="39">
        <f t="shared" si="84"/>
        <v>0</v>
      </c>
      <c r="P241" s="39">
        <f t="shared" si="105"/>
        <v>0.03</v>
      </c>
      <c r="Q241" s="39">
        <f t="shared" si="90"/>
        <v>0</v>
      </c>
      <c r="R241" s="39">
        <f t="shared" si="93"/>
        <v>0</v>
      </c>
      <c r="S241" s="39">
        <f t="shared" si="99"/>
        <v>0</v>
      </c>
      <c r="T241" s="39">
        <f t="shared" si="97"/>
        <v>0</v>
      </c>
      <c r="U241" s="39">
        <f t="shared" si="100"/>
        <v>0.03</v>
      </c>
      <c r="V241" s="12"/>
      <c r="W241" s="32">
        <f t="shared" si="94"/>
        <v>0</v>
      </c>
      <c r="X241" s="32">
        <f t="shared" si="85"/>
        <v>42000</v>
      </c>
      <c r="Y241" s="32">
        <f t="shared" si="86"/>
        <v>42000</v>
      </c>
      <c r="Z241" s="32">
        <f t="shared" si="87"/>
        <v>42000</v>
      </c>
      <c r="AB241" s="32">
        <f t="shared" si="98"/>
        <v>0</v>
      </c>
      <c r="AC241" s="32">
        <f t="shared" si="91"/>
        <v>0</v>
      </c>
      <c r="AD241" s="32">
        <f t="shared" si="95"/>
        <v>0</v>
      </c>
      <c r="AE241" s="59">
        <f t="shared" si="96"/>
        <v>0</v>
      </c>
      <c r="AF241" s="32">
        <f t="shared" si="101"/>
        <v>0</v>
      </c>
      <c r="AG241" s="40" t="str">
        <f>IF(A241&gt;$D$6,"",SUM($AB$10:AE241)/($Y$10+Y241)*2/A241*12)</f>
        <v/>
      </c>
      <c r="AH241" s="40" t="str">
        <f>IF(A241&gt;$D$6,"",SUM($AF$10:AF241)/($Y$10+Y241)*2/A241*12)</f>
        <v/>
      </c>
      <c r="AI241" s="32">
        <f t="shared" si="102"/>
        <v>0</v>
      </c>
      <c r="AQ241" s="32">
        <f>SUM(AB$10:AB241)</f>
        <v>992488.97898143239</v>
      </c>
      <c r="AR241" s="32">
        <f>SUM(AC$10:AC241)</f>
        <v>-741728.78666842484</v>
      </c>
      <c r="AS241" s="32">
        <f>SUM(AD$10:AD241)</f>
        <v>13860.000000000002</v>
      </c>
      <c r="AT241" s="32">
        <f>SUM(AE$10:AE241)</f>
        <v>96083.758926050039</v>
      </c>
      <c r="AU241" s="32">
        <f>SUM(AF$10:AF241)</f>
        <v>-42000</v>
      </c>
      <c r="AW241" s="32">
        <f t="shared" si="92"/>
        <v>0</v>
      </c>
      <c r="AX241" s="32">
        <f t="shared" si="92"/>
        <v>0</v>
      </c>
      <c r="AY241" s="32">
        <f t="shared" si="92"/>
        <v>0</v>
      </c>
      <c r="AZ241" s="32">
        <f t="shared" si="92"/>
        <v>0</v>
      </c>
      <c r="BA241" s="32">
        <f t="shared" si="92"/>
        <v>42000</v>
      </c>
      <c r="BB241" s="32">
        <f t="shared" si="106"/>
        <v>0</v>
      </c>
      <c r="BC241" s="32"/>
    </row>
    <row r="242" spans="1:55" x14ac:dyDescent="0.25">
      <c r="A242" s="29">
        <v>232</v>
      </c>
      <c r="B242" s="32">
        <f t="shared" si="88"/>
        <v>0</v>
      </c>
      <c r="C242" s="32">
        <f t="shared" si="103"/>
        <v>0</v>
      </c>
      <c r="D242" s="32">
        <f t="shared" si="104"/>
        <v>0</v>
      </c>
      <c r="E242" s="32"/>
      <c r="F242" s="32">
        <f t="shared" si="89"/>
        <v>0</v>
      </c>
      <c r="G242" s="32"/>
      <c r="H242" s="32"/>
      <c r="I242" s="32"/>
      <c r="J242" s="32"/>
      <c r="K242" s="32"/>
      <c r="L242" s="32">
        <f t="shared" si="82"/>
        <v>0</v>
      </c>
      <c r="M242" s="32">
        <f t="shared" si="83"/>
        <v>0</v>
      </c>
      <c r="N242" s="80">
        <v>51257</v>
      </c>
      <c r="O242" s="39">
        <f t="shared" si="84"/>
        <v>0</v>
      </c>
      <c r="P242" s="39">
        <f t="shared" si="105"/>
        <v>0.03</v>
      </c>
      <c r="Q242" s="39">
        <f t="shared" si="90"/>
        <v>0</v>
      </c>
      <c r="R242" s="39">
        <f t="shared" si="93"/>
        <v>0</v>
      </c>
      <c r="S242" s="39">
        <f t="shared" si="99"/>
        <v>0</v>
      </c>
      <c r="T242" s="39">
        <f t="shared" si="97"/>
        <v>0</v>
      </c>
      <c r="U242" s="39">
        <f t="shared" si="100"/>
        <v>0.03</v>
      </c>
      <c r="V242" s="12"/>
      <c r="W242" s="32">
        <f t="shared" si="94"/>
        <v>0</v>
      </c>
      <c r="X242" s="32">
        <f t="shared" si="85"/>
        <v>42000</v>
      </c>
      <c r="Y242" s="32">
        <f t="shared" si="86"/>
        <v>42000</v>
      </c>
      <c r="Z242" s="32">
        <f t="shared" si="87"/>
        <v>42000</v>
      </c>
      <c r="AB242" s="32">
        <f t="shared" si="98"/>
        <v>0</v>
      </c>
      <c r="AC242" s="32">
        <f t="shared" si="91"/>
        <v>0</v>
      </c>
      <c r="AD242" s="32">
        <f t="shared" si="95"/>
        <v>0</v>
      </c>
      <c r="AE242" s="59">
        <f t="shared" si="96"/>
        <v>0</v>
      </c>
      <c r="AF242" s="32">
        <f t="shared" si="101"/>
        <v>0</v>
      </c>
      <c r="AG242" s="40" t="str">
        <f>IF(A242&gt;$D$6,"",SUM($AB$10:AE242)/($Y$10+Y242)*2/A242*12)</f>
        <v/>
      </c>
      <c r="AH242" s="40" t="str">
        <f>IF(A242&gt;$D$6,"",SUM($AF$10:AF242)/($Y$10+Y242)*2/A242*12)</f>
        <v/>
      </c>
      <c r="AI242" s="32">
        <f t="shared" si="102"/>
        <v>0</v>
      </c>
      <c r="AQ242" s="32">
        <f>SUM(AB$10:AB242)</f>
        <v>992488.97898143239</v>
      </c>
      <c r="AR242" s="32">
        <f>SUM(AC$10:AC242)</f>
        <v>-741728.78666842484</v>
      </c>
      <c r="AS242" s="32">
        <f>SUM(AD$10:AD242)</f>
        <v>13860.000000000002</v>
      </c>
      <c r="AT242" s="32">
        <f>SUM(AE$10:AE242)</f>
        <v>96083.758926050039</v>
      </c>
      <c r="AU242" s="32">
        <f>SUM(AF$10:AF242)</f>
        <v>-42000</v>
      </c>
      <c r="AW242" s="32">
        <f t="shared" si="92"/>
        <v>0</v>
      </c>
      <c r="AX242" s="32">
        <f t="shared" si="92"/>
        <v>0</v>
      </c>
      <c r="AY242" s="32">
        <f t="shared" si="92"/>
        <v>0</v>
      </c>
      <c r="AZ242" s="32">
        <f t="shared" si="92"/>
        <v>0</v>
      </c>
      <c r="BA242" s="32">
        <f t="shared" si="92"/>
        <v>42000</v>
      </c>
      <c r="BB242" s="32">
        <f t="shared" si="106"/>
        <v>0</v>
      </c>
      <c r="BC242" s="32"/>
    </row>
    <row r="243" spans="1:55" x14ac:dyDescent="0.25">
      <c r="A243" s="29">
        <v>233</v>
      </c>
      <c r="B243" s="32">
        <f t="shared" si="88"/>
        <v>0</v>
      </c>
      <c r="C243" s="32">
        <f t="shared" si="103"/>
        <v>0</v>
      </c>
      <c r="D243" s="32">
        <f t="shared" si="104"/>
        <v>0</v>
      </c>
      <c r="E243" s="32"/>
      <c r="F243" s="32">
        <f t="shared" si="89"/>
        <v>0</v>
      </c>
      <c r="G243" s="32"/>
      <c r="H243" s="32"/>
      <c r="I243" s="32"/>
      <c r="J243" s="32"/>
      <c r="K243" s="32"/>
      <c r="L243" s="32">
        <f t="shared" si="82"/>
        <v>0</v>
      </c>
      <c r="M243" s="32">
        <f t="shared" si="83"/>
        <v>0</v>
      </c>
      <c r="N243" s="80">
        <v>51288</v>
      </c>
      <c r="O243" s="39">
        <f t="shared" si="84"/>
        <v>0</v>
      </c>
      <c r="P243" s="39">
        <f t="shared" si="105"/>
        <v>0.03</v>
      </c>
      <c r="Q243" s="39">
        <f t="shared" si="90"/>
        <v>0</v>
      </c>
      <c r="R243" s="39">
        <f t="shared" si="93"/>
        <v>0</v>
      </c>
      <c r="S243" s="39">
        <f t="shared" si="99"/>
        <v>0</v>
      </c>
      <c r="T243" s="39">
        <f t="shared" si="97"/>
        <v>0</v>
      </c>
      <c r="U243" s="39">
        <f t="shared" si="100"/>
        <v>0.03</v>
      </c>
      <c r="V243" s="12"/>
      <c r="W243" s="32">
        <f t="shared" si="94"/>
        <v>0</v>
      </c>
      <c r="X243" s="32">
        <f t="shared" si="85"/>
        <v>42000</v>
      </c>
      <c r="Y243" s="32">
        <f t="shared" si="86"/>
        <v>42000</v>
      </c>
      <c r="Z243" s="32">
        <f t="shared" si="87"/>
        <v>42000</v>
      </c>
      <c r="AB243" s="32">
        <f t="shared" si="98"/>
        <v>0</v>
      </c>
      <c r="AC243" s="32">
        <f t="shared" si="91"/>
        <v>0</v>
      </c>
      <c r="AD243" s="32">
        <f t="shared" si="95"/>
        <v>0</v>
      </c>
      <c r="AE243" s="59">
        <f t="shared" si="96"/>
        <v>0</v>
      </c>
      <c r="AF243" s="32">
        <f t="shared" si="101"/>
        <v>0</v>
      </c>
      <c r="AG243" s="40" t="str">
        <f>IF(A243&gt;$D$6,"",SUM($AB$10:AE243)/($Y$10+Y243)*2/A243*12)</f>
        <v/>
      </c>
      <c r="AH243" s="40" t="str">
        <f>IF(A243&gt;$D$6,"",SUM($AF$10:AF243)/($Y$10+Y243)*2/A243*12)</f>
        <v/>
      </c>
      <c r="AI243" s="32">
        <f t="shared" si="102"/>
        <v>0</v>
      </c>
      <c r="AQ243" s="32">
        <f>SUM(AB$10:AB243)</f>
        <v>992488.97898143239</v>
      </c>
      <c r="AR243" s="32">
        <f>SUM(AC$10:AC243)</f>
        <v>-741728.78666842484</v>
      </c>
      <c r="AS243" s="32">
        <f>SUM(AD$10:AD243)</f>
        <v>13860.000000000002</v>
      </c>
      <c r="AT243" s="32">
        <f>SUM(AE$10:AE243)</f>
        <v>96083.758926050039</v>
      </c>
      <c r="AU243" s="32">
        <f>SUM(AF$10:AF243)</f>
        <v>-42000</v>
      </c>
      <c r="AW243" s="32">
        <f t="shared" si="92"/>
        <v>0</v>
      </c>
      <c r="AX243" s="32">
        <f t="shared" si="92"/>
        <v>0</v>
      </c>
      <c r="AY243" s="32">
        <f t="shared" si="92"/>
        <v>0</v>
      </c>
      <c r="AZ243" s="32">
        <f t="shared" si="92"/>
        <v>0</v>
      </c>
      <c r="BA243" s="32">
        <f t="shared" si="92"/>
        <v>42000</v>
      </c>
      <c r="BB243" s="32">
        <f t="shared" si="106"/>
        <v>0</v>
      </c>
      <c r="BC243" s="32"/>
    </row>
    <row r="244" spans="1:55" x14ac:dyDescent="0.25">
      <c r="A244" s="29">
        <v>234</v>
      </c>
      <c r="B244" s="32">
        <f t="shared" si="88"/>
        <v>0</v>
      </c>
      <c r="C244" s="32">
        <f t="shared" si="103"/>
        <v>0</v>
      </c>
      <c r="D244" s="32">
        <f t="shared" si="104"/>
        <v>0</v>
      </c>
      <c r="E244" s="32"/>
      <c r="F244" s="32">
        <f t="shared" si="89"/>
        <v>0</v>
      </c>
      <c r="G244" s="32"/>
      <c r="H244" s="32"/>
      <c r="I244" s="32"/>
      <c r="J244" s="32"/>
      <c r="K244" s="32"/>
      <c r="L244" s="32">
        <f t="shared" si="82"/>
        <v>0</v>
      </c>
      <c r="M244" s="32">
        <f t="shared" si="83"/>
        <v>0</v>
      </c>
      <c r="N244" s="80">
        <v>51318</v>
      </c>
      <c r="O244" s="39">
        <f t="shared" si="84"/>
        <v>0</v>
      </c>
      <c r="P244" s="39">
        <f t="shared" si="105"/>
        <v>0.03</v>
      </c>
      <c r="Q244" s="39">
        <f t="shared" si="90"/>
        <v>0</v>
      </c>
      <c r="R244" s="39">
        <f t="shared" si="93"/>
        <v>0</v>
      </c>
      <c r="S244" s="39">
        <f t="shared" si="99"/>
        <v>0</v>
      </c>
      <c r="T244" s="39">
        <f t="shared" si="97"/>
        <v>0</v>
      </c>
      <c r="U244" s="39">
        <f t="shared" si="100"/>
        <v>0.03</v>
      </c>
      <c r="V244" s="12"/>
      <c r="W244" s="32">
        <f t="shared" si="94"/>
        <v>0</v>
      </c>
      <c r="X244" s="32">
        <f t="shared" si="85"/>
        <v>42000</v>
      </c>
      <c r="Y244" s="32">
        <f t="shared" si="86"/>
        <v>42000</v>
      </c>
      <c r="Z244" s="32">
        <f t="shared" si="87"/>
        <v>42000</v>
      </c>
      <c r="AB244" s="32">
        <f t="shared" si="98"/>
        <v>0</v>
      </c>
      <c r="AC244" s="32">
        <f t="shared" si="91"/>
        <v>0</v>
      </c>
      <c r="AD244" s="32">
        <f t="shared" si="95"/>
        <v>0</v>
      </c>
      <c r="AE244" s="59">
        <f t="shared" si="96"/>
        <v>0</v>
      </c>
      <c r="AF244" s="32">
        <f t="shared" si="101"/>
        <v>0</v>
      </c>
      <c r="AG244" s="40" t="str">
        <f>IF(A244&gt;$D$6,"",SUM($AB$10:AE244)/($Y$10+Y244)*2/A244*12)</f>
        <v/>
      </c>
      <c r="AH244" s="40" t="str">
        <f>IF(A244&gt;$D$6,"",SUM($AF$10:AF244)/($Y$10+Y244)*2/A244*12)</f>
        <v/>
      </c>
      <c r="AI244" s="32">
        <f t="shared" si="102"/>
        <v>0</v>
      </c>
      <c r="AQ244" s="32">
        <f>SUM(AB$10:AB244)</f>
        <v>992488.97898143239</v>
      </c>
      <c r="AR244" s="32">
        <f>SUM(AC$10:AC244)</f>
        <v>-741728.78666842484</v>
      </c>
      <c r="AS244" s="32">
        <f>SUM(AD$10:AD244)</f>
        <v>13860.000000000002</v>
      </c>
      <c r="AT244" s="32">
        <f>SUM(AE$10:AE244)</f>
        <v>96083.758926050039</v>
      </c>
      <c r="AU244" s="32">
        <f>SUM(AF$10:AF244)</f>
        <v>-42000</v>
      </c>
      <c r="AW244" s="32">
        <f t="shared" si="92"/>
        <v>0</v>
      </c>
      <c r="AX244" s="32">
        <f t="shared" si="92"/>
        <v>0</v>
      </c>
      <c r="AY244" s="32">
        <f t="shared" si="92"/>
        <v>0</v>
      </c>
      <c r="AZ244" s="32">
        <f t="shared" si="92"/>
        <v>0</v>
      </c>
      <c r="BA244" s="32">
        <f t="shared" si="92"/>
        <v>42000</v>
      </c>
      <c r="BB244" s="32">
        <f t="shared" si="106"/>
        <v>0</v>
      </c>
      <c r="BC244" s="32"/>
    </row>
    <row r="245" spans="1:55" x14ac:dyDescent="0.25">
      <c r="A245" s="29">
        <v>235</v>
      </c>
      <c r="B245" s="32">
        <f t="shared" si="88"/>
        <v>0</v>
      </c>
      <c r="C245" s="32">
        <f t="shared" si="103"/>
        <v>0</v>
      </c>
      <c r="D245" s="32">
        <f t="shared" si="104"/>
        <v>0</v>
      </c>
      <c r="E245" s="32"/>
      <c r="F245" s="32">
        <f t="shared" si="89"/>
        <v>0</v>
      </c>
      <c r="G245" s="32"/>
      <c r="H245" s="32"/>
      <c r="I245" s="32"/>
      <c r="J245" s="32"/>
      <c r="K245" s="32"/>
      <c r="L245" s="32">
        <f t="shared" si="82"/>
        <v>0</v>
      </c>
      <c r="M245" s="32">
        <f t="shared" si="83"/>
        <v>0</v>
      </c>
      <c r="N245" s="80">
        <v>51349</v>
      </c>
      <c r="O245" s="39">
        <f t="shared" si="84"/>
        <v>0</v>
      </c>
      <c r="P245" s="39">
        <f t="shared" si="105"/>
        <v>0.03</v>
      </c>
      <c r="Q245" s="39">
        <f t="shared" si="90"/>
        <v>0</v>
      </c>
      <c r="R245" s="39">
        <f t="shared" si="93"/>
        <v>0</v>
      </c>
      <c r="S245" s="39">
        <f t="shared" si="99"/>
        <v>0</v>
      </c>
      <c r="T245" s="39">
        <f t="shared" si="97"/>
        <v>0</v>
      </c>
      <c r="U245" s="39">
        <f t="shared" si="100"/>
        <v>0.03</v>
      </c>
      <c r="V245" s="12"/>
      <c r="W245" s="32">
        <f t="shared" si="94"/>
        <v>0</v>
      </c>
      <c r="X245" s="32">
        <f t="shared" si="85"/>
        <v>42000</v>
      </c>
      <c r="Y245" s="32">
        <f t="shared" si="86"/>
        <v>42000</v>
      </c>
      <c r="Z245" s="32">
        <f t="shared" si="87"/>
        <v>42000</v>
      </c>
      <c r="AB245" s="32">
        <f t="shared" si="98"/>
        <v>0</v>
      </c>
      <c r="AC245" s="32">
        <f t="shared" si="91"/>
        <v>0</v>
      </c>
      <c r="AD245" s="32">
        <f t="shared" si="95"/>
        <v>0</v>
      </c>
      <c r="AE245" s="59">
        <f t="shared" si="96"/>
        <v>0</v>
      </c>
      <c r="AF245" s="32">
        <f t="shared" si="101"/>
        <v>0</v>
      </c>
      <c r="AG245" s="40" t="str">
        <f>IF(A245&gt;$D$6,"",SUM($AB$10:AE245)/($Y$10+Y245)*2/A245*12)</f>
        <v/>
      </c>
      <c r="AH245" s="40" t="str">
        <f>IF(A245&gt;$D$6,"",SUM($AF$10:AF245)/($Y$10+Y245)*2/A245*12)</f>
        <v/>
      </c>
      <c r="AI245" s="32">
        <f t="shared" si="102"/>
        <v>0</v>
      </c>
      <c r="AQ245" s="32">
        <f>SUM(AB$10:AB245)</f>
        <v>992488.97898143239</v>
      </c>
      <c r="AR245" s="32">
        <f>SUM(AC$10:AC245)</f>
        <v>-741728.78666842484</v>
      </c>
      <c r="AS245" s="32">
        <f>SUM(AD$10:AD245)</f>
        <v>13860.000000000002</v>
      </c>
      <c r="AT245" s="32">
        <f>SUM(AE$10:AE245)</f>
        <v>96083.758926050039</v>
      </c>
      <c r="AU245" s="32">
        <f>SUM(AF$10:AF245)</f>
        <v>-42000</v>
      </c>
      <c r="AW245" s="32">
        <f t="shared" si="92"/>
        <v>0</v>
      </c>
      <c r="AX245" s="32">
        <f t="shared" si="92"/>
        <v>0</v>
      </c>
      <c r="AY245" s="32">
        <f t="shared" si="92"/>
        <v>0</v>
      </c>
      <c r="AZ245" s="32">
        <f t="shared" si="92"/>
        <v>0</v>
      </c>
      <c r="BA245" s="32">
        <f t="shared" si="92"/>
        <v>42000</v>
      </c>
      <c r="BB245" s="32">
        <f t="shared" si="106"/>
        <v>0</v>
      </c>
      <c r="BC245" s="32"/>
    </row>
    <row r="246" spans="1:55" x14ac:dyDescent="0.25">
      <c r="A246" s="29">
        <v>236</v>
      </c>
      <c r="B246" s="32">
        <f t="shared" si="88"/>
        <v>0</v>
      </c>
      <c r="C246" s="32">
        <f t="shared" si="103"/>
        <v>0</v>
      </c>
      <c r="D246" s="32">
        <f t="shared" si="104"/>
        <v>0</v>
      </c>
      <c r="E246" s="32"/>
      <c r="F246" s="32">
        <f t="shared" si="89"/>
        <v>0</v>
      </c>
      <c r="G246" s="32"/>
      <c r="H246" s="32"/>
      <c r="I246" s="32"/>
      <c r="J246" s="32"/>
      <c r="K246" s="32"/>
      <c r="L246" s="32">
        <f t="shared" si="82"/>
        <v>0</v>
      </c>
      <c r="M246" s="32">
        <f t="shared" si="83"/>
        <v>0</v>
      </c>
      <c r="N246" s="80">
        <v>51380</v>
      </c>
      <c r="O246" s="39">
        <f t="shared" si="84"/>
        <v>0</v>
      </c>
      <c r="P246" s="39">
        <f t="shared" si="105"/>
        <v>0.03</v>
      </c>
      <c r="Q246" s="39">
        <f t="shared" si="90"/>
        <v>0</v>
      </c>
      <c r="R246" s="39">
        <f t="shared" si="93"/>
        <v>0</v>
      </c>
      <c r="S246" s="39">
        <f t="shared" si="99"/>
        <v>0</v>
      </c>
      <c r="T246" s="39">
        <f t="shared" si="97"/>
        <v>0</v>
      </c>
      <c r="U246" s="39">
        <f t="shared" si="100"/>
        <v>0.03</v>
      </c>
      <c r="V246" s="12"/>
      <c r="W246" s="32">
        <f t="shared" si="94"/>
        <v>0</v>
      </c>
      <c r="X246" s="32">
        <f t="shared" si="85"/>
        <v>42000</v>
      </c>
      <c r="Y246" s="32">
        <f t="shared" si="86"/>
        <v>42000</v>
      </c>
      <c r="Z246" s="32">
        <f t="shared" si="87"/>
        <v>42000</v>
      </c>
      <c r="AB246" s="32">
        <f t="shared" si="98"/>
        <v>0</v>
      </c>
      <c r="AC246" s="32">
        <f t="shared" si="91"/>
        <v>0</v>
      </c>
      <c r="AD246" s="32">
        <f t="shared" si="95"/>
        <v>0</v>
      </c>
      <c r="AE246" s="59">
        <f t="shared" si="96"/>
        <v>0</v>
      </c>
      <c r="AF246" s="32">
        <f t="shared" si="101"/>
        <v>0</v>
      </c>
      <c r="AG246" s="40" t="str">
        <f>IF(A246&gt;$D$6,"",SUM($AB$10:AE246)/($Y$10+Y246)*2/A246*12)</f>
        <v/>
      </c>
      <c r="AH246" s="40" t="str">
        <f>IF(A246&gt;$D$6,"",SUM($AF$10:AF246)/($Y$10+Y246)*2/A246*12)</f>
        <v/>
      </c>
      <c r="AI246" s="32">
        <f t="shared" si="102"/>
        <v>0</v>
      </c>
      <c r="AQ246" s="32">
        <f>SUM(AB$10:AB246)</f>
        <v>992488.97898143239</v>
      </c>
      <c r="AR246" s="32">
        <f>SUM(AC$10:AC246)</f>
        <v>-741728.78666842484</v>
      </c>
      <c r="AS246" s="32">
        <f>SUM(AD$10:AD246)</f>
        <v>13860.000000000002</v>
      </c>
      <c r="AT246" s="32">
        <f>SUM(AE$10:AE246)</f>
        <v>96083.758926050039</v>
      </c>
      <c r="AU246" s="32">
        <f>SUM(AF$10:AF246)</f>
        <v>-42000</v>
      </c>
      <c r="AW246" s="32">
        <f t="shared" si="92"/>
        <v>0</v>
      </c>
      <c r="AX246" s="32">
        <f t="shared" si="92"/>
        <v>0</v>
      </c>
      <c r="AY246" s="32">
        <f t="shared" si="92"/>
        <v>0</v>
      </c>
      <c r="AZ246" s="32">
        <f t="shared" si="92"/>
        <v>0</v>
      </c>
      <c r="BA246" s="32">
        <f t="shared" si="92"/>
        <v>42000</v>
      </c>
      <c r="BB246" s="32">
        <f t="shared" si="106"/>
        <v>0</v>
      </c>
      <c r="BC246" s="32"/>
    </row>
    <row r="247" spans="1:55" x14ac:dyDescent="0.25">
      <c r="A247" s="29">
        <v>237</v>
      </c>
      <c r="B247" s="32">
        <f t="shared" si="88"/>
        <v>0</v>
      </c>
      <c r="C247" s="32">
        <f t="shared" si="103"/>
        <v>0</v>
      </c>
      <c r="D247" s="32">
        <f t="shared" si="104"/>
        <v>0</v>
      </c>
      <c r="E247" s="32"/>
      <c r="F247" s="32">
        <f t="shared" si="89"/>
        <v>0</v>
      </c>
      <c r="G247" s="32"/>
      <c r="H247" s="32"/>
      <c r="I247" s="32"/>
      <c r="J247" s="32"/>
      <c r="K247" s="32"/>
      <c r="L247" s="32">
        <f t="shared" si="82"/>
        <v>0</v>
      </c>
      <c r="M247" s="32">
        <f t="shared" si="83"/>
        <v>0</v>
      </c>
      <c r="N247" s="80">
        <v>51410</v>
      </c>
      <c r="O247" s="39">
        <f t="shared" si="84"/>
        <v>0</v>
      </c>
      <c r="P247" s="39">
        <f t="shared" si="105"/>
        <v>0.03</v>
      </c>
      <c r="Q247" s="39">
        <f t="shared" si="90"/>
        <v>0</v>
      </c>
      <c r="R247" s="39">
        <f t="shared" si="93"/>
        <v>0</v>
      </c>
      <c r="S247" s="39">
        <f t="shared" si="99"/>
        <v>0</v>
      </c>
      <c r="T247" s="39">
        <f t="shared" si="97"/>
        <v>0</v>
      </c>
      <c r="U247" s="39">
        <f t="shared" si="100"/>
        <v>0.03</v>
      </c>
      <c r="V247" s="12"/>
      <c r="W247" s="32">
        <f t="shared" si="94"/>
        <v>0</v>
      </c>
      <c r="X247" s="32">
        <f t="shared" si="85"/>
        <v>42000</v>
      </c>
      <c r="Y247" s="32">
        <f t="shared" si="86"/>
        <v>42000</v>
      </c>
      <c r="Z247" s="32">
        <f t="shared" si="87"/>
        <v>42000</v>
      </c>
      <c r="AB247" s="32">
        <f t="shared" si="98"/>
        <v>0</v>
      </c>
      <c r="AC247" s="32">
        <f t="shared" si="91"/>
        <v>0</v>
      </c>
      <c r="AD247" s="32">
        <f t="shared" si="95"/>
        <v>0</v>
      </c>
      <c r="AE247" s="59">
        <f t="shared" si="96"/>
        <v>0</v>
      </c>
      <c r="AF247" s="32">
        <f t="shared" si="101"/>
        <v>0</v>
      </c>
      <c r="AG247" s="40" t="str">
        <f>IF(A247&gt;$D$6,"",SUM($AB$10:AE247)/($Y$10+Y247)*2/A247*12)</f>
        <v/>
      </c>
      <c r="AH247" s="40" t="str">
        <f>IF(A247&gt;$D$6,"",SUM($AF$10:AF247)/($Y$10+Y247)*2/A247*12)</f>
        <v/>
      </c>
      <c r="AI247" s="32">
        <f t="shared" si="102"/>
        <v>0</v>
      </c>
      <c r="AQ247" s="32">
        <f>SUM(AB$10:AB247)</f>
        <v>992488.97898143239</v>
      </c>
      <c r="AR247" s="32">
        <f>SUM(AC$10:AC247)</f>
        <v>-741728.78666842484</v>
      </c>
      <c r="AS247" s="32">
        <f>SUM(AD$10:AD247)</f>
        <v>13860.000000000002</v>
      </c>
      <c r="AT247" s="32">
        <f>SUM(AE$10:AE247)</f>
        <v>96083.758926050039</v>
      </c>
      <c r="AU247" s="32">
        <f>SUM(AF$10:AF247)</f>
        <v>-42000</v>
      </c>
      <c r="AW247" s="32">
        <f t="shared" si="92"/>
        <v>0</v>
      </c>
      <c r="AX247" s="32">
        <f t="shared" si="92"/>
        <v>0</v>
      </c>
      <c r="AY247" s="32">
        <f t="shared" si="92"/>
        <v>0</v>
      </c>
      <c r="AZ247" s="32">
        <f t="shared" si="92"/>
        <v>0</v>
      </c>
      <c r="BA247" s="32">
        <f t="shared" si="92"/>
        <v>42000</v>
      </c>
      <c r="BB247" s="32">
        <f t="shared" si="106"/>
        <v>0</v>
      </c>
      <c r="BC247" s="32"/>
    </row>
    <row r="248" spans="1:55" x14ac:dyDescent="0.25">
      <c r="A248" s="29">
        <v>238</v>
      </c>
      <c r="B248" s="32">
        <f t="shared" si="88"/>
        <v>0</v>
      </c>
      <c r="C248" s="32">
        <f t="shared" si="103"/>
        <v>0</v>
      </c>
      <c r="D248" s="32">
        <f t="shared" si="104"/>
        <v>0</v>
      </c>
      <c r="E248" s="32"/>
      <c r="F248" s="32">
        <f t="shared" si="89"/>
        <v>0</v>
      </c>
      <c r="G248" s="32"/>
      <c r="H248" s="32"/>
      <c r="I248" s="32"/>
      <c r="J248" s="32"/>
      <c r="K248" s="32"/>
      <c r="L248" s="32">
        <f t="shared" si="82"/>
        <v>0</v>
      </c>
      <c r="M248" s="32">
        <f t="shared" si="83"/>
        <v>0</v>
      </c>
      <c r="N248" s="80">
        <v>51441</v>
      </c>
      <c r="O248" s="39">
        <f t="shared" si="84"/>
        <v>0</v>
      </c>
      <c r="P248" s="39">
        <f t="shared" si="105"/>
        <v>0.03</v>
      </c>
      <c r="Q248" s="39">
        <f t="shared" si="90"/>
        <v>0</v>
      </c>
      <c r="R248" s="39">
        <f t="shared" si="93"/>
        <v>0</v>
      </c>
      <c r="S248" s="39">
        <f t="shared" si="99"/>
        <v>0</v>
      </c>
      <c r="T248" s="39">
        <f t="shared" si="97"/>
        <v>0</v>
      </c>
      <c r="U248" s="39">
        <f t="shared" si="100"/>
        <v>0.03</v>
      </c>
      <c r="V248" s="12"/>
      <c r="W248" s="32">
        <f t="shared" si="94"/>
        <v>0</v>
      </c>
      <c r="X248" s="32">
        <f t="shared" si="85"/>
        <v>42000</v>
      </c>
      <c r="Y248" s="32">
        <f t="shared" si="86"/>
        <v>42000</v>
      </c>
      <c r="Z248" s="32">
        <f t="shared" si="87"/>
        <v>42000</v>
      </c>
      <c r="AB248" s="32">
        <f t="shared" si="98"/>
        <v>0</v>
      </c>
      <c r="AC248" s="32">
        <f t="shared" si="91"/>
        <v>0</v>
      </c>
      <c r="AD248" s="32">
        <f t="shared" si="95"/>
        <v>0</v>
      </c>
      <c r="AE248" s="59">
        <f t="shared" si="96"/>
        <v>0</v>
      </c>
      <c r="AF248" s="32">
        <f t="shared" si="101"/>
        <v>0</v>
      </c>
      <c r="AG248" s="40" t="str">
        <f>IF(A248&gt;$D$6,"",SUM($AB$10:AE248)/($Y$10+Y248)*2/A248*12)</f>
        <v/>
      </c>
      <c r="AH248" s="40" t="str">
        <f>IF(A248&gt;$D$6,"",SUM($AF$10:AF248)/($Y$10+Y248)*2/A248*12)</f>
        <v/>
      </c>
      <c r="AI248" s="32">
        <f t="shared" si="102"/>
        <v>0</v>
      </c>
      <c r="AQ248" s="32">
        <f>SUM(AB$10:AB248)</f>
        <v>992488.97898143239</v>
      </c>
      <c r="AR248" s="32">
        <f>SUM(AC$10:AC248)</f>
        <v>-741728.78666842484</v>
      </c>
      <c r="AS248" s="32">
        <f>SUM(AD$10:AD248)</f>
        <v>13860.000000000002</v>
      </c>
      <c r="AT248" s="32">
        <f>SUM(AE$10:AE248)</f>
        <v>96083.758926050039</v>
      </c>
      <c r="AU248" s="32">
        <f>SUM(AF$10:AF248)</f>
        <v>-42000</v>
      </c>
      <c r="AW248" s="32">
        <f t="shared" si="92"/>
        <v>0</v>
      </c>
      <c r="AX248" s="32">
        <f t="shared" si="92"/>
        <v>0</v>
      </c>
      <c r="AY248" s="32">
        <f t="shared" si="92"/>
        <v>0</v>
      </c>
      <c r="AZ248" s="32">
        <f t="shared" si="92"/>
        <v>0</v>
      </c>
      <c r="BA248" s="32">
        <f t="shared" si="92"/>
        <v>42000</v>
      </c>
      <c r="BB248" s="32">
        <f t="shared" si="106"/>
        <v>0</v>
      </c>
      <c r="BC248" s="32"/>
    </row>
    <row r="249" spans="1:55" x14ac:dyDescent="0.25">
      <c r="A249" s="29">
        <v>239</v>
      </c>
      <c r="B249" s="32">
        <f t="shared" si="88"/>
        <v>0</v>
      </c>
      <c r="C249" s="32">
        <f t="shared" si="103"/>
        <v>0</v>
      </c>
      <c r="D249" s="32">
        <f t="shared" si="104"/>
        <v>0</v>
      </c>
      <c r="E249" s="32"/>
      <c r="F249" s="32">
        <f t="shared" si="89"/>
        <v>0</v>
      </c>
      <c r="G249" s="32"/>
      <c r="H249" s="32"/>
      <c r="I249" s="32"/>
      <c r="J249" s="32"/>
      <c r="K249" s="32"/>
      <c r="L249" s="32">
        <f t="shared" si="82"/>
        <v>0</v>
      </c>
      <c r="M249" s="32">
        <f t="shared" si="83"/>
        <v>0</v>
      </c>
      <c r="N249" s="80">
        <v>51471</v>
      </c>
      <c r="O249" s="39">
        <f t="shared" si="84"/>
        <v>0</v>
      </c>
      <c r="P249" s="39">
        <f t="shared" si="105"/>
        <v>0.03</v>
      </c>
      <c r="Q249" s="39">
        <f t="shared" si="90"/>
        <v>0</v>
      </c>
      <c r="R249" s="39">
        <f t="shared" si="93"/>
        <v>0</v>
      </c>
      <c r="S249" s="39">
        <f t="shared" si="99"/>
        <v>0</v>
      </c>
      <c r="T249" s="39">
        <f t="shared" si="97"/>
        <v>0</v>
      </c>
      <c r="U249" s="39">
        <f t="shared" si="100"/>
        <v>0.03</v>
      </c>
      <c r="V249" s="12"/>
      <c r="W249" s="32">
        <f t="shared" si="94"/>
        <v>0</v>
      </c>
      <c r="X249" s="32">
        <f t="shared" si="85"/>
        <v>42000</v>
      </c>
      <c r="Y249" s="32">
        <f t="shared" si="86"/>
        <v>42000</v>
      </c>
      <c r="Z249" s="32">
        <f t="shared" si="87"/>
        <v>42000</v>
      </c>
      <c r="AB249" s="32">
        <f t="shared" si="98"/>
        <v>0</v>
      </c>
      <c r="AC249" s="32">
        <f t="shared" si="91"/>
        <v>0</v>
      </c>
      <c r="AD249" s="32">
        <f t="shared" si="95"/>
        <v>0</v>
      </c>
      <c r="AE249" s="59">
        <f t="shared" si="96"/>
        <v>0</v>
      </c>
      <c r="AF249" s="32">
        <f t="shared" si="101"/>
        <v>0</v>
      </c>
      <c r="AG249" s="40" t="str">
        <f>IF(A249&gt;$D$6,"",SUM($AB$10:AE249)/($Y$10+Y249)*2/A249*12)</f>
        <v/>
      </c>
      <c r="AH249" s="40" t="str">
        <f>IF(A249&gt;$D$6,"",SUM($AF$10:AF249)/($Y$10+Y249)*2/A249*12)</f>
        <v/>
      </c>
      <c r="AI249" s="32">
        <f t="shared" si="102"/>
        <v>0</v>
      </c>
      <c r="AQ249" s="32">
        <f>SUM(AB$10:AB249)</f>
        <v>992488.97898143239</v>
      </c>
      <c r="AR249" s="32">
        <f>SUM(AC$10:AC249)</f>
        <v>-741728.78666842484</v>
      </c>
      <c r="AS249" s="32">
        <f>SUM(AD$10:AD249)</f>
        <v>13860.000000000002</v>
      </c>
      <c r="AT249" s="32">
        <f>SUM(AE$10:AE249)</f>
        <v>96083.758926050039</v>
      </c>
      <c r="AU249" s="32">
        <f>SUM(AF$10:AF249)</f>
        <v>-42000</v>
      </c>
      <c r="AW249" s="32">
        <f t="shared" si="92"/>
        <v>0</v>
      </c>
      <c r="AX249" s="32">
        <f t="shared" si="92"/>
        <v>0</v>
      </c>
      <c r="AY249" s="32">
        <f t="shared" si="92"/>
        <v>0</v>
      </c>
      <c r="AZ249" s="32">
        <f t="shared" si="92"/>
        <v>0</v>
      </c>
      <c r="BA249" s="32">
        <f t="shared" si="92"/>
        <v>42000</v>
      </c>
      <c r="BB249" s="32">
        <f t="shared" si="106"/>
        <v>0</v>
      </c>
      <c r="BC249" s="32"/>
    </row>
    <row r="250" spans="1:55" x14ac:dyDescent="0.25">
      <c r="A250" s="29">
        <v>240</v>
      </c>
      <c r="B250" s="32">
        <f t="shared" si="88"/>
        <v>0</v>
      </c>
      <c r="C250" s="32">
        <f t="shared" si="103"/>
        <v>0</v>
      </c>
      <c r="D250" s="32">
        <f t="shared" si="104"/>
        <v>0</v>
      </c>
      <c r="E250" s="32"/>
      <c r="F250" s="32">
        <f t="shared" si="89"/>
        <v>0</v>
      </c>
      <c r="G250" s="67">
        <f>IF(B250&gt;0,B250*$J$1,0)</f>
        <v>0</v>
      </c>
      <c r="H250" s="32"/>
      <c r="I250" s="32"/>
      <c r="J250" s="32"/>
      <c r="K250" s="32"/>
      <c r="L250" s="32">
        <f t="shared" si="82"/>
        <v>0</v>
      </c>
      <c r="M250" s="32">
        <f t="shared" si="83"/>
        <v>0</v>
      </c>
      <c r="N250" s="80">
        <v>51502</v>
      </c>
      <c r="O250" s="39">
        <f t="shared" si="84"/>
        <v>0</v>
      </c>
      <c r="P250" s="39">
        <f t="shared" si="105"/>
        <v>0.03</v>
      </c>
      <c r="Q250" s="39">
        <f t="shared" si="90"/>
        <v>0</v>
      </c>
      <c r="R250" s="39">
        <f>IF(A250&gt;=$D$6,0,#REF!/$T$3)</f>
        <v>0</v>
      </c>
      <c r="S250" s="39">
        <f>IF(A250&gt;=$D$6,0,#REF!/$T$4)</f>
        <v>0</v>
      </c>
      <c r="T250" s="39">
        <f>IF(A250&gt;=$D$6,0,(#REF!-U250)/$T$5)</f>
        <v>0</v>
      </c>
      <c r="U250" s="39">
        <f t="shared" si="100"/>
        <v>0.03</v>
      </c>
      <c r="V250" s="12"/>
      <c r="W250" s="32">
        <f t="shared" si="94"/>
        <v>0</v>
      </c>
      <c r="X250" s="32">
        <f t="shared" si="85"/>
        <v>42000</v>
      </c>
      <c r="Y250" s="32">
        <f t="shared" si="86"/>
        <v>42000</v>
      </c>
      <c r="Z250" s="32">
        <f t="shared" si="87"/>
        <v>42000</v>
      </c>
      <c r="AB250" s="32">
        <f t="shared" si="98"/>
        <v>0</v>
      </c>
      <c r="AC250" s="32">
        <f t="shared" si="91"/>
        <v>0</v>
      </c>
      <c r="AD250" s="32">
        <f t="shared" si="95"/>
        <v>0</v>
      </c>
      <c r="AE250" s="59">
        <f t="shared" si="96"/>
        <v>0</v>
      </c>
      <c r="AF250" s="32">
        <f t="shared" si="101"/>
        <v>0</v>
      </c>
      <c r="AG250" s="40" t="str">
        <f>IF(A250&gt;$D$6,"",SUM($AB$10:AE250)/($Y$10+Y250)*2/A250*12)</f>
        <v/>
      </c>
      <c r="AH250" s="40" t="str">
        <f>IF(A250&gt;$D$6,"",SUM($AF$10:AF250)/($Y$10+Y250)*2/A250*12)</f>
        <v/>
      </c>
      <c r="AI250" s="32">
        <f t="shared" si="102"/>
        <v>0</v>
      </c>
      <c r="AQ250" s="32">
        <f>SUM(AB$10:AB250)</f>
        <v>992488.97898143239</v>
      </c>
      <c r="AR250" s="32">
        <f>SUM(AC$10:AC250)</f>
        <v>-741728.78666842484</v>
      </c>
      <c r="AS250" s="32">
        <f>SUM(AD$10:AD250)</f>
        <v>13860.000000000002</v>
      </c>
      <c r="AT250" s="32">
        <f>SUM(AE$10:AE250)</f>
        <v>96083.758926050039</v>
      </c>
      <c r="AU250" s="32">
        <f>SUM(AF$10:AF250)</f>
        <v>-42000</v>
      </c>
      <c r="AW250" s="32">
        <f t="shared" si="92"/>
        <v>0</v>
      </c>
      <c r="AX250" s="32">
        <f t="shared" si="92"/>
        <v>0</v>
      </c>
      <c r="AY250" s="32">
        <f t="shared" si="92"/>
        <v>0</v>
      </c>
      <c r="AZ250" s="32">
        <f t="shared" si="92"/>
        <v>0</v>
      </c>
      <c r="BA250" s="32">
        <f t="shared" si="92"/>
        <v>42000</v>
      </c>
      <c r="BB250" s="32">
        <f t="shared" si="106"/>
        <v>0</v>
      </c>
      <c r="BC250" s="32"/>
    </row>
    <row r="251" spans="1:55" x14ac:dyDescent="0.25">
      <c r="AS251" s="32">
        <f>SUM(AQ250:AU250)</f>
        <v>318703.95123905758</v>
      </c>
    </row>
    <row r="252" spans="1:55" customFormat="1" x14ac:dyDescent="0.25">
      <c r="N252" s="57"/>
    </row>
    <row r="253" spans="1:55" customFormat="1" x14ac:dyDescent="0.25">
      <c r="N253" s="57"/>
    </row>
    <row r="254" spans="1:55" customFormat="1" x14ac:dyDescent="0.25">
      <c r="N254" s="57"/>
    </row>
    <row r="255" spans="1:55" customFormat="1" x14ac:dyDescent="0.25">
      <c r="N255" s="57"/>
    </row>
    <row r="256" spans="1:55" customFormat="1" x14ac:dyDescent="0.25">
      <c r="N256" s="57"/>
    </row>
    <row r="257" spans="14:14" customFormat="1" x14ac:dyDescent="0.25">
      <c r="N257" s="57"/>
    </row>
    <row r="258" spans="14:14" customFormat="1" x14ac:dyDescent="0.25">
      <c r="N258" s="57"/>
    </row>
    <row r="259" spans="14:14" customFormat="1" x14ac:dyDescent="0.25">
      <c r="N259" s="57"/>
    </row>
    <row r="260" spans="14:14" customFormat="1" x14ac:dyDescent="0.25">
      <c r="N260" s="57"/>
    </row>
    <row r="261" spans="14:14" customFormat="1" x14ac:dyDescent="0.25">
      <c r="N261" s="57"/>
    </row>
    <row r="262" spans="14:14" customFormat="1" x14ac:dyDescent="0.25">
      <c r="N262" s="57"/>
    </row>
    <row r="263" spans="14:14" customFormat="1" x14ac:dyDescent="0.25">
      <c r="N263" s="57"/>
    </row>
    <row r="264" spans="14:14" customFormat="1" x14ac:dyDescent="0.25">
      <c r="N264" s="57"/>
    </row>
    <row r="265" spans="14:14" customFormat="1" x14ac:dyDescent="0.25">
      <c r="N265" s="57"/>
    </row>
    <row r="266" spans="14:14" customFormat="1" x14ac:dyDescent="0.25">
      <c r="N266" s="57"/>
    </row>
    <row r="267" spans="14:14" customFormat="1" x14ac:dyDescent="0.25">
      <c r="N267" s="57"/>
    </row>
    <row r="268" spans="14:14" customFormat="1" x14ac:dyDescent="0.25">
      <c r="N268" s="57"/>
    </row>
    <row r="269" spans="14:14" customFormat="1" x14ac:dyDescent="0.25">
      <c r="N269" s="57"/>
    </row>
    <row r="270" spans="14:14" customFormat="1" x14ac:dyDescent="0.25">
      <c r="N270" s="57"/>
    </row>
    <row r="271" spans="14:14" customFormat="1" x14ac:dyDescent="0.25">
      <c r="N271" s="57"/>
    </row>
    <row r="272" spans="14:14" customFormat="1" x14ac:dyDescent="0.25">
      <c r="N272" s="57"/>
    </row>
    <row r="273" spans="14:14" customFormat="1" x14ac:dyDescent="0.25">
      <c r="N273" s="57"/>
    </row>
    <row r="274" spans="14:14" customFormat="1" x14ac:dyDescent="0.25">
      <c r="N274" s="57"/>
    </row>
    <row r="275" spans="14:14" customFormat="1" x14ac:dyDescent="0.25">
      <c r="N275" s="57"/>
    </row>
  </sheetData>
  <mergeCells count="5">
    <mergeCell ref="B8:M8"/>
    <mergeCell ref="O8:U8"/>
    <mergeCell ref="W8:Z8"/>
    <mergeCell ref="AB8:AI8"/>
    <mergeCell ref="AK8:AO8"/>
  </mergeCells>
  <dataValidations count="1">
    <dataValidation type="list" allowBlank="1" showInputMessage="1" showErrorMessage="1" sqref="D4">
      <formula1>"Ануїтет,Класика"</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00B0F0"/>
  </sheetPr>
  <dimension ref="A1:BK275"/>
  <sheetViews>
    <sheetView showGridLines="0" zoomScale="70" zoomScaleNormal="70" workbookViewId="0">
      <selection activeCell="G2" sqref="G2"/>
    </sheetView>
  </sheetViews>
  <sheetFormatPr defaultColWidth="11.5703125" defaultRowHeight="15" x14ac:dyDescent="0.25"/>
  <cols>
    <col min="1" max="1" width="5" style="30" bestFit="1" customWidth="1"/>
    <col min="2" max="2" width="12.42578125" style="30" bestFit="1" customWidth="1"/>
    <col min="3" max="3" width="14.85546875" style="30" customWidth="1"/>
    <col min="4" max="4" width="15" style="30" bestFit="1" customWidth="1"/>
    <col min="5" max="11" width="11.5703125" style="30"/>
    <col min="12" max="13" width="13.7109375" style="30" customWidth="1"/>
    <col min="14" max="14" width="1.7109375" style="80" customWidth="1"/>
    <col min="15" max="15" width="11.5703125" style="30"/>
    <col min="16" max="16" width="15.28515625" style="30" bestFit="1" customWidth="1"/>
    <col min="17" max="21" width="11.5703125" style="30"/>
    <col min="22" max="22" width="6.7109375" style="10" customWidth="1"/>
    <col min="23" max="24" width="16.7109375" style="30" customWidth="1"/>
    <col min="25" max="26" width="12.28515625" style="30" customWidth="1"/>
    <col min="27" max="27" width="1.7109375" style="30" customWidth="1"/>
    <col min="28" max="28" width="11.5703125" style="30"/>
    <col min="29" max="32" width="15.5703125" style="30" customWidth="1"/>
    <col min="33" max="35" width="14.28515625" style="30" customWidth="1"/>
    <col min="36" max="36" width="1.7109375" style="30" customWidth="1"/>
    <col min="37" max="37" width="14.7109375" style="30" hidden="1" customWidth="1"/>
    <col min="38" max="38" width="0" style="30" hidden="1" customWidth="1"/>
    <col min="39" max="39" width="12.42578125" style="30" hidden="1" customWidth="1"/>
    <col min="40" max="40" width="14.42578125" style="30" hidden="1" customWidth="1"/>
    <col min="41" max="41" width="0" style="30" hidden="1" customWidth="1"/>
    <col min="42" max="42" width="1.7109375" style="30" hidden="1" customWidth="1"/>
    <col min="43" max="46" width="11.5703125" style="30"/>
    <col min="47" max="47" width="11.5703125" style="30" customWidth="1"/>
    <col min="48" max="48" width="2.28515625" style="30" customWidth="1"/>
    <col min="49" max="49" width="13.28515625" style="30" bestFit="1" customWidth="1"/>
    <col min="50" max="55" width="11.5703125" style="30"/>
    <col min="56" max="56" width="15" bestFit="1" customWidth="1"/>
    <col min="63" max="63" width="13.28515625" bestFit="1" customWidth="1"/>
    <col min="64" max="16384" width="11.5703125" style="30"/>
  </cols>
  <sheetData>
    <row r="1" spans="1:63" s="10" customFormat="1" x14ac:dyDescent="0.25">
      <c r="C1" s="14" t="s">
        <v>103</v>
      </c>
      <c r="D1" s="62">
        <v>2000000</v>
      </c>
      <c r="F1" s="11" t="s">
        <v>124</v>
      </c>
      <c r="G1" s="16">
        <v>0.1799</v>
      </c>
      <c r="I1" s="14" t="s">
        <v>106</v>
      </c>
      <c r="J1" s="17">
        <v>5.0000000000000001E-3</v>
      </c>
      <c r="K1" s="69"/>
      <c r="N1" s="80"/>
      <c r="Q1" s="14" t="s">
        <v>17</v>
      </c>
      <c r="T1" s="14" t="s">
        <v>18</v>
      </c>
      <c r="X1" s="10" t="s">
        <v>4</v>
      </c>
      <c r="AB1" s="14"/>
      <c r="AC1" s="63" t="s">
        <v>96</v>
      </c>
      <c r="AD1" s="13">
        <f>AD6-AD2</f>
        <v>4.1613532620464466E-2</v>
      </c>
      <c r="AF1" s="14" t="str">
        <f>AB9</f>
        <v>% доход</v>
      </c>
      <c r="AG1" s="12">
        <f>SUM(AB10:AB130)</f>
        <v>1116627.6880472775</v>
      </c>
      <c r="AI1" s="12"/>
      <c r="BD1"/>
      <c r="BE1"/>
      <c r="BF1"/>
      <c r="BG1"/>
      <c r="BH1"/>
      <c r="BI1"/>
      <c r="BJ1"/>
      <c r="BK1"/>
    </row>
    <row r="2" spans="1:63" s="10" customFormat="1" x14ac:dyDescent="0.25">
      <c r="C2" s="14" t="s">
        <v>104</v>
      </c>
      <c r="D2" s="15">
        <v>0.7</v>
      </c>
      <c r="F2" s="14" t="s">
        <v>125</v>
      </c>
      <c r="G2" s="16">
        <f>MIN(MAX(G1,8.17%+9%),35%)</f>
        <v>0.1799</v>
      </c>
      <c r="I2" s="14" t="s">
        <v>27</v>
      </c>
      <c r="J2" s="17">
        <v>0.35</v>
      </c>
      <c r="K2" s="69"/>
      <c r="N2" s="80"/>
      <c r="P2" s="10" t="s">
        <v>21</v>
      </c>
      <c r="Q2" s="17">
        <v>1E-3</v>
      </c>
      <c r="S2" s="10" t="s">
        <v>22</v>
      </c>
      <c r="T2" s="18">
        <v>0.01</v>
      </c>
      <c r="W2" s="14" t="s">
        <v>23</v>
      </c>
      <c r="X2" s="13">
        <f>'стави резерва'!L4</f>
        <v>0.10625000000000001</v>
      </c>
      <c r="AC2" s="14" t="s">
        <v>24</v>
      </c>
      <c r="AD2" s="19">
        <v>0.1195</v>
      </c>
      <c r="AF2" s="14" t="str">
        <f>AC9</f>
        <v>% расход (фондирование)</v>
      </c>
      <c r="AG2" s="12">
        <f>SUM(AC10:AC130)</f>
        <v>-741728.78666842484</v>
      </c>
      <c r="AH2" s="20" t="s">
        <v>25</v>
      </c>
      <c r="AI2" s="76">
        <f>SUM(AG1:AG4)/AG6/D6*12</f>
        <v>5.872117812456927E-2</v>
      </c>
      <c r="AM2" s="21"/>
      <c r="BD2"/>
      <c r="BE2"/>
      <c r="BF2"/>
      <c r="BG2"/>
      <c r="BH2"/>
      <c r="BI2"/>
      <c r="BJ2"/>
      <c r="BK2"/>
    </row>
    <row r="3" spans="1:63" s="10" customFormat="1" x14ac:dyDescent="0.25">
      <c r="C3" s="11" t="s">
        <v>16</v>
      </c>
      <c r="D3" s="58">
        <f>D1*D2</f>
        <v>1400000</v>
      </c>
      <c r="F3" s="14" t="s">
        <v>20</v>
      </c>
      <c r="G3" s="16">
        <v>9.9000000000000008E-3</v>
      </c>
      <c r="I3" s="14" t="s">
        <v>107</v>
      </c>
      <c r="J3" s="17">
        <v>3.0000000000000001E-3</v>
      </c>
      <c r="K3" s="69"/>
      <c r="N3" s="80"/>
      <c r="P3" s="10" t="s">
        <v>28</v>
      </c>
      <c r="Q3" s="17">
        <v>0.01</v>
      </c>
      <c r="S3" s="10" t="s">
        <v>29</v>
      </c>
      <c r="T3" s="18">
        <v>0.1</v>
      </c>
      <c r="U3" s="23"/>
      <c r="W3" s="14" t="s">
        <v>30</v>
      </c>
      <c r="X3" s="13">
        <f>'стави резерва'!L5</f>
        <v>0.3075</v>
      </c>
      <c r="AB3" s="14"/>
      <c r="AC3" s="19"/>
      <c r="AF3" s="14" t="str">
        <f>AD9</f>
        <v>комис.доход</v>
      </c>
      <c r="AG3" s="12">
        <f>SUM(AD10:AD130)</f>
        <v>13860.000000000002</v>
      </c>
      <c r="AH3" s="20" t="s">
        <v>31</v>
      </c>
      <c r="AI3" s="76">
        <f>AG5/AG6/D6*12</f>
        <v>-5.8051832164451034E-3</v>
      </c>
      <c r="BD3"/>
      <c r="BE3"/>
      <c r="BF3"/>
      <c r="BG3"/>
      <c r="BH3"/>
      <c r="BI3"/>
      <c r="BJ3"/>
      <c r="BK3"/>
    </row>
    <row r="4" spans="1:63" s="10" customFormat="1" ht="14.45" customHeight="1" x14ac:dyDescent="0.25">
      <c r="C4" s="14" t="s">
        <v>19</v>
      </c>
      <c r="D4" s="11" t="s">
        <v>127</v>
      </c>
      <c r="F4" s="14" t="s">
        <v>33</v>
      </c>
      <c r="G4" s="16">
        <v>0</v>
      </c>
      <c r="I4" s="14" t="s">
        <v>27</v>
      </c>
      <c r="J4" s="17">
        <v>0.45</v>
      </c>
      <c r="K4" s="69"/>
      <c r="N4" s="80"/>
      <c r="P4" s="10" t="s">
        <v>34</v>
      </c>
      <c r="Q4" s="17">
        <v>0.03</v>
      </c>
      <c r="S4" s="10" t="s">
        <v>35</v>
      </c>
      <c r="T4" s="18">
        <v>0.6</v>
      </c>
      <c r="U4" s="23"/>
      <c r="W4" s="14" t="s">
        <v>36</v>
      </c>
      <c r="X4" s="13">
        <f>'стави резерва'!L6</f>
        <v>0.57250000000000001</v>
      </c>
      <c r="Z4" s="12"/>
      <c r="AB4" s="14"/>
      <c r="AC4" s="15"/>
      <c r="AF4" s="14" t="str">
        <f>AE9</f>
        <v>страховка (выносим отдельно)</v>
      </c>
      <c r="AG4" s="12">
        <f>SUM(AE10:AE130)</f>
        <v>36083.758926050024</v>
      </c>
      <c r="AH4" s="20" t="s">
        <v>37</v>
      </c>
      <c r="AI4" s="77">
        <v>0</v>
      </c>
      <c r="BD4"/>
      <c r="BE4"/>
      <c r="BF4"/>
      <c r="BG4"/>
      <c r="BH4"/>
      <c r="BI4"/>
      <c r="BJ4"/>
      <c r="BK4"/>
    </row>
    <row r="5" spans="1:63" s="10" customFormat="1" ht="15.75" thickBot="1" x14ac:dyDescent="0.3">
      <c r="C5" s="14" t="s">
        <v>26</v>
      </c>
      <c r="D5" s="22">
        <v>120</v>
      </c>
      <c r="E5" s="78"/>
      <c r="F5" s="14" t="s">
        <v>108</v>
      </c>
      <c r="G5" s="79">
        <f>14000+D1*1%</f>
        <v>34000</v>
      </c>
      <c r="H5" s="14"/>
      <c r="I5" s="14" t="s">
        <v>109</v>
      </c>
      <c r="J5" s="69">
        <f>IRR(L10:L130)*12</f>
        <v>0.20521967036792255</v>
      </c>
      <c r="K5" s="69"/>
      <c r="N5" s="80"/>
      <c r="Q5" s="22"/>
      <c r="S5" s="10" t="s">
        <v>38</v>
      </c>
      <c r="T5" s="18">
        <v>0.8</v>
      </c>
      <c r="U5" s="23"/>
      <c r="W5" s="14" t="s">
        <v>39</v>
      </c>
      <c r="X5" s="13">
        <f>'стави резерва'!L7</f>
        <v>0.90500000000000003</v>
      </c>
      <c r="AB5" s="14"/>
      <c r="AC5" s="25"/>
      <c r="AD5" s="64">
        <f>J6-AD6</f>
        <v>2.5466943962289434E-2</v>
      </c>
      <c r="AF5" s="14" t="str">
        <f>AF9</f>
        <v>дофрм.резерва</v>
      </c>
      <c r="AG5" s="12">
        <f>SUM(AF10:AF130)</f>
        <v>-42000</v>
      </c>
      <c r="AH5" s="20" t="s">
        <v>40</v>
      </c>
      <c r="AI5" s="77">
        <f>SUM(AI2:AI4)</f>
        <v>5.2915994908124167E-2</v>
      </c>
      <c r="BD5"/>
      <c r="BE5"/>
      <c r="BF5"/>
      <c r="BG5"/>
      <c r="BH5"/>
      <c r="BI5"/>
      <c r="BJ5"/>
      <c r="BK5"/>
    </row>
    <row r="6" spans="1:63" s="10" customFormat="1" ht="15.75" thickBot="1" x14ac:dyDescent="0.3">
      <c r="C6" s="14" t="s">
        <v>32</v>
      </c>
      <c r="D6" s="24">
        <v>120</v>
      </c>
      <c r="F6" s="14" t="s">
        <v>105</v>
      </c>
      <c r="G6" s="15">
        <v>0</v>
      </c>
      <c r="I6" s="26" t="s">
        <v>110</v>
      </c>
      <c r="J6" s="60">
        <f>IRR(M10:M130)*12</f>
        <v>0.1865804765827539</v>
      </c>
      <c r="K6" s="89"/>
      <c r="N6" s="80"/>
      <c r="U6" s="23"/>
      <c r="W6" s="14" t="s">
        <v>5</v>
      </c>
      <c r="X6" s="13">
        <f>'стави резерва'!L8</f>
        <v>1</v>
      </c>
      <c r="Y6" s="27"/>
      <c r="AC6" s="26" t="s">
        <v>41</v>
      </c>
      <c r="AD6" s="60">
        <f>IRR(AI10:AI130)*12</f>
        <v>0.16111353262046446</v>
      </c>
      <c r="AF6" s="14" t="s">
        <v>42</v>
      </c>
      <c r="AG6" s="12">
        <f>AVERAGE(Y10:Y130)</f>
        <v>723491.37717171607</v>
      </c>
      <c r="AH6" s="21"/>
      <c r="BD6"/>
      <c r="BE6"/>
      <c r="BF6"/>
      <c r="BG6"/>
      <c r="BH6"/>
      <c r="BI6"/>
      <c r="BJ6"/>
      <c r="BK6"/>
    </row>
    <row r="7" spans="1:63" x14ac:dyDescent="0.25">
      <c r="A7" s="10"/>
      <c r="B7" s="28"/>
      <c r="C7" s="29"/>
      <c r="E7" s="41"/>
      <c r="F7" s="87" t="s">
        <v>128</v>
      </c>
      <c r="G7" s="88">
        <f>(3500+2000)/0.805*1.22</f>
        <v>8335.4037267080748</v>
      </c>
      <c r="I7" s="84" t="s">
        <v>126</v>
      </c>
      <c r="J7" s="85">
        <f>XIRR(L10:L250,N10:N250)</f>
        <v>0.22574647068977352</v>
      </c>
      <c r="K7" s="85"/>
      <c r="N7" s="81"/>
      <c r="Q7" s="31" t="s">
        <v>43</v>
      </c>
      <c r="AG7" s="32"/>
    </row>
    <row r="8" spans="1:63" x14ac:dyDescent="0.25">
      <c r="A8" s="29"/>
      <c r="B8" s="177" t="s">
        <v>44</v>
      </c>
      <c r="C8" s="178"/>
      <c r="D8" s="178"/>
      <c r="E8" s="178"/>
      <c r="F8" s="178"/>
      <c r="G8" s="178"/>
      <c r="H8" s="178"/>
      <c r="I8" s="178"/>
      <c r="J8" s="178"/>
      <c r="K8" s="178"/>
      <c r="L8" s="178"/>
      <c r="M8" s="179"/>
      <c r="N8" s="82"/>
      <c r="O8" s="180" t="s">
        <v>45</v>
      </c>
      <c r="P8" s="181"/>
      <c r="Q8" s="181"/>
      <c r="R8" s="181"/>
      <c r="S8" s="181"/>
      <c r="T8" s="181"/>
      <c r="U8" s="182"/>
      <c r="W8" s="180" t="s">
        <v>46</v>
      </c>
      <c r="X8" s="181"/>
      <c r="Y8" s="181"/>
      <c r="Z8" s="182"/>
      <c r="AB8" s="180" t="s">
        <v>47</v>
      </c>
      <c r="AC8" s="181"/>
      <c r="AD8" s="181"/>
      <c r="AE8" s="181"/>
      <c r="AF8" s="181"/>
      <c r="AG8" s="181"/>
      <c r="AH8" s="181"/>
      <c r="AI8" s="182"/>
      <c r="AK8" s="180" t="s">
        <v>48</v>
      </c>
      <c r="AL8" s="181"/>
      <c r="AM8" s="181"/>
      <c r="AN8" s="181"/>
      <c r="AO8" s="182"/>
    </row>
    <row r="9" spans="1:63" ht="51" x14ac:dyDescent="0.25">
      <c r="A9" s="33" t="s">
        <v>49</v>
      </c>
      <c r="B9" s="34" t="s">
        <v>50</v>
      </c>
      <c r="C9" s="35" t="s">
        <v>51</v>
      </c>
      <c r="D9" s="34" t="s">
        <v>52</v>
      </c>
      <c r="E9" s="34" t="s">
        <v>53</v>
      </c>
      <c r="F9" s="34" t="s">
        <v>55</v>
      </c>
      <c r="G9" s="34" t="s">
        <v>97</v>
      </c>
      <c r="H9" s="34" t="s">
        <v>98</v>
      </c>
      <c r="I9" s="34" t="s">
        <v>99</v>
      </c>
      <c r="J9" s="34" t="s">
        <v>100</v>
      </c>
      <c r="K9" s="86" t="s">
        <v>129</v>
      </c>
      <c r="L9" s="34" t="s">
        <v>101</v>
      </c>
      <c r="M9" s="34" t="s">
        <v>102</v>
      </c>
      <c r="N9" s="83"/>
      <c r="O9" s="33" t="s">
        <v>56</v>
      </c>
      <c r="P9" s="37" t="s">
        <v>57</v>
      </c>
      <c r="Q9" s="33" t="s">
        <v>23</v>
      </c>
      <c r="R9" s="33" t="s">
        <v>30</v>
      </c>
      <c r="S9" s="33" t="s">
        <v>36</v>
      </c>
      <c r="T9" s="33" t="s">
        <v>39</v>
      </c>
      <c r="U9" s="37" t="s">
        <v>58</v>
      </c>
      <c r="V9" s="36"/>
      <c r="W9" s="33" t="s">
        <v>59</v>
      </c>
      <c r="X9" s="33" t="s">
        <v>60</v>
      </c>
      <c r="Y9" s="33" t="s">
        <v>10</v>
      </c>
      <c r="Z9" s="33" t="s">
        <v>61</v>
      </c>
      <c r="AB9" s="33" t="s">
        <v>3</v>
      </c>
      <c r="AC9" s="33" t="s">
        <v>62</v>
      </c>
      <c r="AD9" s="33" t="s">
        <v>63</v>
      </c>
      <c r="AE9" s="33" t="s">
        <v>64</v>
      </c>
      <c r="AF9" s="33" t="s">
        <v>65</v>
      </c>
      <c r="AG9" s="33" t="s">
        <v>66</v>
      </c>
      <c r="AH9" s="33" t="s">
        <v>67</v>
      </c>
      <c r="AI9" s="33" t="s">
        <v>68</v>
      </c>
      <c r="AK9" s="33" t="s">
        <v>69</v>
      </c>
      <c r="AL9" s="33" t="s">
        <v>70</v>
      </c>
      <c r="AM9" s="33" t="s">
        <v>71</v>
      </c>
      <c r="AN9" s="33" t="s">
        <v>72</v>
      </c>
      <c r="AO9" s="33" t="s">
        <v>73</v>
      </c>
      <c r="AQ9" s="38" t="s">
        <v>3</v>
      </c>
      <c r="AR9" s="38" t="s">
        <v>62</v>
      </c>
      <c r="AS9" s="38" t="s">
        <v>63</v>
      </c>
      <c r="AT9" s="38" t="s">
        <v>1</v>
      </c>
      <c r="AU9" s="38" t="s">
        <v>65</v>
      </c>
      <c r="AW9" s="33" t="s">
        <v>23</v>
      </c>
      <c r="AX9" s="33" t="s">
        <v>30</v>
      </c>
      <c r="AY9" s="33" t="s">
        <v>36</v>
      </c>
      <c r="AZ9" s="33" t="s">
        <v>39</v>
      </c>
      <c r="BA9" s="33" t="s">
        <v>58</v>
      </c>
      <c r="BB9" s="33" t="s">
        <v>74</v>
      </c>
      <c r="BC9" s="36"/>
    </row>
    <row r="10" spans="1:63" x14ac:dyDescent="0.25">
      <c r="A10" s="66">
        <v>0</v>
      </c>
      <c r="B10" s="67">
        <f>D3</f>
        <v>1400000</v>
      </c>
      <c r="C10" s="67">
        <f>-D3</f>
        <v>-1400000</v>
      </c>
      <c r="D10" s="67"/>
      <c r="E10" s="68">
        <f>D3*G3</f>
        <v>13860.000000000002</v>
      </c>
      <c r="F10" s="68"/>
      <c r="G10" s="67">
        <f>D3*J1</f>
        <v>7000</v>
      </c>
      <c r="H10" s="67">
        <f>D1*J3</f>
        <v>6000</v>
      </c>
      <c r="I10" s="67">
        <f>G5</f>
        <v>34000</v>
      </c>
      <c r="J10" s="67">
        <f>D1*G6</f>
        <v>0</v>
      </c>
      <c r="K10" s="67">
        <f>-G7</f>
        <v>-8335.4037267080748</v>
      </c>
      <c r="L10" s="67">
        <f>SUM(C10:I10)</f>
        <v>-1339140</v>
      </c>
      <c r="M10" s="67">
        <f>SUM(C10:F10)+G10*$J$2+H10*$J$4+J10+K10</f>
        <v>-1389325.4037267081</v>
      </c>
      <c r="N10" s="80">
        <v>44197</v>
      </c>
      <c r="O10" s="39">
        <f t="shared" ref="O10:O73" si="0">B10/$D$3</f>
        <v>1</v>
      </c>
      <c r="P10" s="39">
        <f t="shared" ref="P10:P41" si="1">SUM(Q10:U10)</f>
        <v>1</v>
      </c>
      <c r="Q10" s="39">
        <f>IF(A10&gt;=$D$6,0,O10-SUM(R10:U10))</f>
        <v>1</v>
      </c>
      <c r="R10" s="1"/>
      <c r="S10" s="1"/>
      <c r="T10" s="1"/>
      <c r="U10" s="39">
        <v>0</v>
      </c>
      <c r="V10" s="12"/>
      <c r="W10" s="32">
        <f>SUM(Q10:T10)*$D$3</f>
        <v>1400000</v>
      </c>
      <c r="X10" s="32">
        <f t="shared" ref="X10:X73" si="2">U10*$D$3</f>
        <v>0</v>
      </c>
      <c r="Y10" s="32">
        <f t="shared" ref="Y10:Y73" si="3">X10+W10</f>
        <v>1400000</v>
      </c>
      <c r="Z10" s="32">
        <f t="shared" ref="Z10:Z73" si="4">(Q10*$X$2+R10*$X$3+S10*$X$4+T10*$X$5+U10*$X$6)*$D$3</f>
        <v>148750.00000000003</v>
      </c>
      <c r="AB10" s="32">
        <f>IFERROR(D10/O10*SUM(Q10:T10),0)</f>
        <v>0</v>
      </c>
      <c r="AC10" s="32">
        <v>0</v>
      </c>
      <c r="AD10" s="32">
        <f>E10+F10</f>
        <v>13860.000000000002</v>
      </c>
      <c r="AE10" s="32">
        <f>G10*J2+H10*J4+J10</f>
        <v>5150</v>
      </c>
      <c r="AF10" s="32">
        <f>-Z10</f>
        <v>-148750.00000000003</v>
      </c>
      <c r="AG10" s="40">
        <f>IF(A10&gt;$D$6,"",SUM($AB$10:AE10)/($Y$10)*2*12)</f>
        <v>0.32588571428571433</v>
      </c>
      <c r="AH10" s="40">
        <f>IF(A10&gt;$D$6,"",SUM($AF$10:AF10)/($Y$10)*2*12)</f>
        <v>-2.5500000000000007</v>
      </c>
      <c r="AI10" s="61">
        <f>-D3+AB10+AD10+AE10</f>
        <v>-1380990</v>
      </c>
      <c r="AQ10" s="32">
        <f>SUM(AB$10:AB10)</f>
        <v>0</v>
      </c>
      <c r="AR10" s="32">
        <f>SUM(AC$10:AC10)</f>
        <v>0</v>
      </c>
      <c r="AS10" s="32">
        <f>SUM(AD$10:AD10)</f>
        <v>13860.000000000002</v>
      </c>
      <c r="AT10" s="32">
        <f>SUM(AE$10:AE10)</f>
        <v>5150</v>
      </c>
      <c r="AU10" s="32">
        <f>SUM(AF$10:AF10)</f>
        <v>-148750.00000000003</v>
      </c>
      <c r="AW10" s="32">
        <f>Q10*$D$3</f>
        <v>1400000</v>
      </c>
      <c r="AX10" s="32">
        <f t="shared" ref="AX10:BA73" si="5">R10*$D$3</f>
        <v>0</v>
      </c>
      <c r="AY10" s="32">
        <f t="shared" si="5"/>
        <v>0</v>
      </c>
      <c r="AZ10" s="32">
        <f t="shared" si="5"/>
        <v>0</v>
      </c>
      <c r="BA10" s="32">
        <f t="shared" si="5"/>
        <v>0</v>
      </c>
      <c r="BB10" s="32">
        <f t="shared" ref="BB10:BB41" si="6">MAX(SUM(D10:G10)-AB10-AD10-AE10,0)</f>
        <v>1849.9999999999982</v>
      </c>
      <c r="BC10" s="32"/>
    </row>
    <row r="11" spans="1:63" x14ac:dyDescent="0.25">
      <c r="A11" s="29">
        <v>1</v>
      </c>
      <c r="B11" s="32">
        <f t="shared" ref="B11:B74" si="7">B10-C11</f>
        <v>1388333.3333333333</v>
      </c>
      <c r="C11" s="32">
        <f>MIN(B10,IF($D$4="Ануїтет",-PMT($G$1/12,$D$6,$D$3,0,0)-D11,$D$3/$D$6))</f>
        <v>11666.666666666666</v>
      </c>
      <c r="D11" s="32">
        <f>B10*$G$1/12</f>
        <v>20988.333333333332</v>
      </c>
      <c r="E11" s="32"/>
      <c r="F11" s="32">
        <f t="shared" ref="F11:F74" si="8">IF(B11&gt;0,$D$3*$G$4,0)</f>
        <v>0</v>
      </c>
      <c r="G11" s="32"/>
      <c r="H11" s="32"/>
      <c r="I11" s="32"/>
      <c r="J11" s="32"/>
      <c r="K11" s="32"/>
      <c r="L11" s="32">
        <f t="shared" ref="L11:L73" si="9">SUM(C11:I11)</f>
        <v>32655</v>
      </c>
      <c r="M11" s="32">
        <f t="shared" ref="M11:M73" si="10">SUM(C11:F11)+G11*$J$2+H11*$J$4+J11</f>
        <v>32655</v>
      </c>
      <c r="N11" s="80">
        <v>44228</v>
      </c>
      <c r="O11" s="39">
        <f t="shared" si="0"/>
        <v>0.99166666666666659</v>
      </c>
      <c r="P11" s="39">
        <f t="shared" si="1"/>
        <v>0.99166666666666659</v>
      </c>
      <c r="Q11" s="41">
        <f t="shared" ref="Q11:Q74" si="11">IFERROR((Q10+R10*(1-$T$3)+S10*(1-$T$4)+T10*(1-$T$5))*(O11/O10)-R11,0)</f>
        <v>0.99066666666666658</v>
      </c>
      <c r="R11" s="42">
        <f>Q2</f>
        <v>1E-3</v>
      </c>
      <c r="S11" s="43"/>
      <c r="T11" s="43"/>
      <c r="U11" s="39">
        <v>0</v>
      </c>
      <c r="V11" s="12"/>
      <c r="W11" s="32">
        <f>SUM(Q11:T11)*$D$3</f>
        <v>1388333.3333333333</v>
      </c>
      <c r="X11" s="32">
        <f t="shared" si="2"/>
        <v>0</v>
      </c>
      <c r="Y11" s="32">
        <f>X11+W11</f>
        <v>1388333.3333333333</v>
      </c>
      <c r="Z11" s="32">
        <f t="shared" si="4"/>
        <v>147792.16666666666</v>
      </c>
      <c r="AB11" s="32">
        <f>IFERROR(D11/O10*(Q10*(1-$X$2)+R10*(1-$X$3)+S10*(1-$X$4)+T10*(1-$X$5)+U10*(1-$X$6)),0)</f>
        <v>18758.322916666668</v>
      </c>
      <c r="AC11" s="32">
        <f t="shared" ref="AC11:AC74" si="12">-(Q10*(1-$X$2)+R10*(1-$X$3)+S10*(1-$X$4)+T10*(1-$X$5)+U10*(1-$X$6))*$D$3*$AD$2/12</f>
        <v>-12460.364583333334</v>
      </c>
      <c r="AD11" s="32">
        <f>IFERROR((E11+F11)*(Q11*(1-$X$2)+R11*(1-$X$3)+S11*(1-$X$4)+T11*(1-$X$5)+U11*(1-$X$6))/O11,0)</f>
        <v>0</v>
      </c>
      <c r="AE11" s="59">
        <f>IFERROR((G11*$J$2+H11*$J$4+J11)*(Q11*(1-$X$2)+R11*(1-$X$3)+S11*(1-$X$4)+T11*(1-$X$5)+U11*(1-$X$6))/O11,0)</f>
        <v>0</v>
      </c>
      <c r="AF11" s="32">
        <f>-(Z11-Z10)</f>
        <v>957.83333333337214</v>
      </c>
      <c r="AG11" s="40">
        <f>IF(A11&gt;$D$6,"",SUM($AB$10:AE11)/($Y$10+Y11)*2/A11*12)</f>
        <v>0.21783299462044237</v>
      </c>
      <c r="AH11" s="40">
        <f>IF(A11&gt;$D$6,"",SUM($AF$10:AF11)/($Y$10+Y11)*2/A11*12)</f>
        <v>-1.2720903765690377</v>
      </c>
      <c r="AI11" s="32">
        <f>Y10-Y11+AB11+AD11+AE11</f>
        <v>30424.989583333412</v>
      </c>
      <c r="AQ11" s="32">
        <f>SUM(AB$10:AB11)</f>
        <v>18758.322916666668</v>
      </c>
      <c r="AR11" s="32">
        <f>SUM(AC$10:AC11)</f>
        <v>-12460.364583333334</v>
      </c>
      <c r="AS11" s="32">
        <f>SUM(AD$10:AD11)</f>
        <v>13860.000000000002</v>
      </c>
      <c r="AT11" s="32">
        <f>SUM(AE$10:AE11)</f>
        <v>5150</v>
      </c>
      <c r="AU11" s="32">
        <f>SUM(AF$10:AF11)</f>
        <v>-147792.16666666666</v>
      </c>
      <c r="AW11" s="32">
        <f t="shared" ref="AW11:AZ74" si="13">Q11*$D$3</f>
        <v>1386933.3333333333</v>
      </c>
      <c r="AX11" s="32">
        <f t="shared" si="5"/>
        <v>1400</v>
      </c>
      <c r="AY11" s="32">
        <f t="shared" si="5"/>
        <v>0</v>
      </c>
      <c r="AZ11" s="32">
        <f t="shared" si="5"/>
        <v>0</v>
      </c>
      <c r="BA11" s="32">
        <f t="shared" si="5"/>
        <v>0</v>
      </c>
      <c r="BB11" s="32">
        <f>MAX(SUM(D11:G11)-AB11-AD11-AE11,0)</f>
        <v>2230.0104166666642</v>
      </c>
      <c r="BC11" s="32"/>
    </row>
    <row r="12" spans="1:63" x14ac:dyDescent="0.25">
      <c r="A12" s="29">
        <v>2</v>
      </c>
      <c r="B12" s="32">
        <f t="shared" si="7"/>
        <v>1376666.6666666665</v>
      </c>
      <c r="C12" s="32">
        <f t="shared" ref="C12:C22" si="14">MIN(B11,IF($D$4="Ануїтет",-PMT($G$1/12,$D$6,$D$3,0,0)-D12,$D$3/$D$6))</f>
        <v>11666.666666666666</v>
      </c>
      <c r="D12" s="32">
        <f t="shared" ref="D12:D22" si="15">B11*$G$1/12</f>
        <v>20813.430555555555</v>
      </c>
      <c r="E12" s="32"/>
      <c r="F12" s="32">
        <f t="shared" si="8"/>
        <v>0</v>
      </c>
      <c r="G12" s="32"/>
      <c r="H12" s="32"/>
      <c r="I12" s="32"/>
      <c r="J12" s="32"/>
      <c r="K12" s="32"/>
      <c r="L12" s="32">
        <f t="shared" si="9"/>
        <v>32480.097222222219</v>
      </c>
      <c r="M12" s="32">
        <f t="shared" si="10"/>
        <v>32480.097222222219</v>
      </c>
      <c r="N12" s="80">
        <v>44256</v>
      </c>
      <c r="O12" s="39">
        <f t="shared" si="0"/>
        <v>0.98333333333333317</v>
      </c>
      <c r="P12" s="39">
        <f t="shared" si="1"/>
        <v>0.99231498747192026</v>
      </c>
      <c r="Q12" s="39">
        <f t="shared" si="11"/>
        <v>0.93771905648418374</v>
      </c>
      <c r="R12" s="43">
        <f t="shared" ref="R12:R75" si="16">IF(A12&gt;=$D$6,0,S13/$T$3)</f>
        <v>4.5515117185283949E-2</v>
      </c>
      <c r="S12" s="43">
        <f>IF(A12&gt;=$D$6,0,T13/$T$4)</f>
        <v>9.0808138024526756E-3</v>
      </c>
      <c r="T12" s="43"/>
      <c r="U12" s="39">
        <v>0</v>
      </c>
      <c r="V12" s="12"/>
      <c r="W12" s="32">
        <f t="shared" ref="W12:W75" si="17">SUM(Q12:T12)*$D$3</f>
        <v>1389240.9824606883</v>
      </c>
      <c r="X12" s="32">
        <f>U12*$D$3</f>
        <v>0</v>
      </c>
      <c r="Y12" s="32">
        <f>X12+W12</f>
        <v>1389240.9824606883</v>
      </c>
      <c r="Z12" s="32">
        <f t="shared" si="4"/>
        <v>166358.23986295291</v>
      </c>
      <c r="AB12" s="32">
        <f>IFERROR(D12/O11*(Q11*(1-$X$2)+R11*(1-$X$3)+S11*(1-$X$4)+T11*(1-$X$5)+U11*(1-$X$6)),0)</f>
        <v>18597.779656944447</v>
      </c>
      <c r="AC12" s="32">
        <f t="shared" si="12"/>
        <v>-12353.722451388889</v>
      </c>
      <c r="AD12" s="32">
        <f t="shared" ref="AD12:AD75" si="18">IFERROR((E12+F12)*(Q12*(1-$X$2)+R12*(1-$X$3)+S12*(1-$X$4)+T12*(1-$X$5)+U12*(1-$X$6))/O12,0)</f>
        <v>0</v>
      </c>
      <c r="AE12" s="59">
        <f t="shared" ref="AE12:AE75" si="19">IFERROR((G12*$J$2+H12*$J$4+J12)*(Q12*(1-$X$2)+R12*(1-$X$3)+S12*(1-$X$4)+T12*(1-$X$5)+U12*(1-$X$6))/O12,0)</f>
        <v>0</v>
      </c>
      <c r="AF12" s="32">
        <f>-(Z12-Z11)</f>
        <v>-18566.073196286248</v>
      </c>
      <c r="AG12" s="40">
        <f>IF(A12&gt;$D$6,"",SUM($AB$10:AE12)/($Y$10+Y12)*2/A12*12)</f>
        <v>0.13574452291771572</v>
      </c>
      <c r="AH12" s="40">
        <f>IF(A12&gt;$D$6,"",SUM($AF$10:AF12)/($Y$10+Y12)*2/A12*12)</f>
        <v>-0.715714020734876</v>
      </c>
      <c r="AI12" s="32">
        <f>Y11-Y12+AB12+AD12+AE12</f>
        <v>17690.130529589369</v>
      </c>
      <c r="AQ12" s="32">
        <f>SUM(AB$10:AB12)</f>
        <v>37356.102573611119</v>
      </c>
      <c r="AR12" s="32">
        <f>SUM(AC$10:AC12)</f>
        <v>-24814.087034722223</v>
      </c>
      <c r="AS12" s="32">
        <f>SUM(AD$10:AD12)</f>
        <v>13860.000000000002</v>
      </c>
      <c r="AT12" s="32">
        <f>SUM(AE$10:AE12)</f>
        <v>5150</v>
      </c>
      <c r="AU12" s="32">
        <f>SUM(AF$10:AF12)</f>
        <v>-166358.23986295291</v>
      </c>
      <c r="AW12" s="32">
        <f t="shared" si="13"/>
        <v>1312806.6790778572</v>
      </c>
      <c r="AX12" s="32">
        <f t="shared" si="5"/>
        <v>63721.164059397532</v>
      </c>
      <c r="AY12" s="32">
        <f t="shared" si="5"/>
        <v>12713.139323433747</v>
      </c>
      <c r="AZ12" s="32">
        <f t="shared" si="5"/>
        <v>0</v>
      </c>
      <c r="BA12" s="32">
        <f t="shared" si="5"/>
        <v>0</v>
      </c>
      <c r="BB12" s="32">
        <f t="shared" si="6"/>
        <v>2215.6508986111076</v>
      </c>
      <c r="BC12" s="32"/>
    </row>
    <row r="13" spans="1:63" x14ac:dyDescent="0.25">
      <c r="A13" s="29">
        <v>3</v>
      </c>
      <c r="B13" s="32">
        <f t="shared" si="7"/>
        <v>1364999.9999999998</v>
      </c>
      <c r="C13" s="32">
        <f t="shared" si="14"/>
        <v>11666.666666666666</v>
      </c>
      <c r="D13" s="32">
        <f t="shared" si="15"/>
        <v>20638.527777777777</v>
      </c>
      <c r="E13" s="32"/>
      <c r="F13" s="32">
        <f t="shared" si="8"/>
        <v>0</v>
      </c>
      <c r="G13" s="32"/>
      <c r="H13" s="32"/>
      <c r="I13" s="32"/>
      <c r="J13" s="32"/>
      <c r="K13" s="32"/>
      <c r="L13" s="32">
        <f t="shared" si="9"/>
        <v>32305.194444444445</v>
      </c>
      <c r="M13" s="32">
        <f t="shared" si="10"/>
        <v>32305.194444444445</v>
      </c>
      <c r="N13" s="80">
        <v>44287</v>
      </c>
      <c r="O13" s="39">
        <f t="shared" si="0"/>
        <v>0.97499999999999987</v>
      </c>
      <c r="P13" s="39">
        <f t="shared" si="1"/>
        <v>0.98399028418826007</v>
      </c>
      <c r="Q13" s="39">
        <f>IFERROR((Q12+R12*(1-$T$3)+S12*(1-$T$4)+T12*(1-$T$5))*(O13/O12)-R13,0)</f>
        <v>0.93630150166839243</v>
      </c>
      <c r="R13" s="43">
        <f t="shared" si="16"/>
        <v>3.7688782519867625E-2</v>
      </c>
      <c r="S13" s="42">
        <f>Q3-T13</f>
        <v>4.551511718528395E-3</v>
      </c>
      <c r="T13" s="42">
        <f t="shared" ref="T13:T76" si="20">IF(A13&gt;=$D$6,0,(U14-U13)/$T$5)</f>
        <v>5.4484882814716052E-3</v>
      </c>
      <c r="U13" s="39">
        <v>0</v>
      </c>
      <c r="V13" s="12"/>
      <c r="W13" s="32">
        <f t="shared" si="17"/>
        <v>1377586.3978635641</v>
      </c>
      <c r="X13" s="32">
        <f t="shared" si="2"/>
        <v>0</v>
      </c>
      <c r="Y13" s="32">
        <f>X13+W13</f>
        <v>1377586.3978635641</v>
      </c>
      <c r="Z13" s="32">
        <f t="shared" si="4"/>
        <v>166051.14054300141</v>
      </c>
      <c r="AB13" s="32">
        <f t="shared" ref="AB13:AB76" si="21">IFERROR(D13/O12*(Q12*(1-$X$2)+R12*(1-$X$3)+S12*(1-$X$4)+T12*(1-$X$5)+U12*(1-$X$6)),0)</f>
        <v>18333.050449444389</v>
      </c>
      <c r="AC13" s="32">
        <f t="shared" si="12"/>
        <v>-12177.873978369114</v>
      </c>
      <c r="AD13" s="32">
        <f t="shared" si="18"/>
        <v>0</v>
      </c>
      <c r="AE13" s="59">
        <f t="shared" si="19"/>
        <v>0</v>
      </c>
      <c r="AF13" s="32">
        <f>-(Z13-Z12)</f>
        <v>307.09931995149236</v>
      </c>
      <c r="AG13" s="40">
        <f>IF(A13&gt;$D$6,"",SUM($AB$10:AE13)/($Y$10+Y13)*2/A13*12)</f>
        <v>0.10860419546687702</v>
      </c>
      <c r="AH13" s="40">
        <f>IF(A13&gt;$D$6,"",SUM($AF$10:AF13)/($Y$10+Y13)*2/A13*12)</f>
        <v>-0.47826023534885664</v>
      </c>
      <c r="AI13" s="32">
        <f>Y12-Y13+AB13+AD13+AE13</f>
        <v>29987.635046568641</v>
      </c>
      <c r="AQ13" s="32">
        <f>SUM(AB$10:AB13)</f>
        <v>55689.153023055507</v>
      </c>
      <c r="AR13" s="32">
        <f>SUM(AC$10:AC13)</f>
        <v>-36991.961013091335</v>
      </c>
      <c r="AS13" s="32">
        <f>SUM(AD$10:AD13)</f>
        <v>13860.000000000002</v>
      </c>
      <c r="AT13" s="32">
        <f>SUM(AE$10:AE13)</f>
        <v>5150</v>
      </c>
      <c r="AU13" s="32">
        <f>SUM(AF$10:AF13)</f>
        <v>-166051.14054300141</v>
      </c>
      <c r="AW13" s="32">
        <f t="shared" si="13"/>
        <v>1310822.1023357494</v>
      </c>
      <c r="AX13" s="32">
        <f t="shared" si="5"/>
        <v>52764.295527814676</v>
      </c>
      <c r="AY13" s="32">
        <f t="shared" si="5"/>
        <v>6372.1164059397533</v>
      </c>
      <c r="AZ13" s="32">
        <f t="shared" si="5"/>
        <v>7627.8835940602476</v>
      </c>
      <c r="BA13" s="32">
        <f t="shared" si="5"/>
        <v>0</v>
      </c>
      <c r="BB13" s="32">
        <f t="shared" si="6"/>
        <v>2305.4773283333889</v>
      </c>
      <c r="BC13" s="32"/>
    </row>
    <row r="14" spans="1:63" x14ac:dyDescent="0.25">
      <c r="A14" s="29">
        <v>4</v>
      </c>
      <c r="B14" s="32">
        <f t="shared" si="7"/>
        <v>1353333.333333333</v>
      </c>
      <c r="C14" s="32">
        <f t="shared" si="14"/>
        <v>11666.666666666666</v>
      </c>
      <c r="D14" s="32">
        <f t="shared" si="15"/>
        <v>20463.624999999996</v>
      </c>
      <c r="E14" s="32"/>
      <c r="F14" s="32">
        <f t="shared" si="8"/>
        <v>0</v>
      </c>
      <c r="G14" s="32"/>
      <c r="H14" s="32"/>
      <c r="I14" s="32"/>
      <c r="J14" s="32"/>
      <c r="K14" s="32"/>
      <c r="L14" s="32">
        <f t="shared" si="9"/>
        <v>32130.291666666664</v>
      </c>
      <c r="M14" s="32">
        <f t="shared" si="10"/>
        <v>32130.291666666664</v>
      </c>
      <c r="N14" s="80">
        <v>44317</v>
      </c>
      <c r="O14" s="39">
        <f t="shared" si="0"/>
        <v>0.96666666666666645</v>
      </c>
      <c r="P14" s="39">
        <f>SUM(Q14:U14)</f>
        <v>0.97612917345938854</v>
      </c>
      <c r="Q14" s="39">
        <f>IFERROR((Q13+R13*(1-$T$3)+S13*(1-$T$4)+T13*(1-$T$5))*(O14/O13)-R14,0)</f>
        <v>0.93558065237744037</v>
      </c>
      <c r="R14" s="43">
        <f t="shared" si="16"/>
        <v>2.9233690874504559E-2</v>
      </c>
      <c r="S14" s="43">
        <f t="shared" ref="S14:S77" si="22">IF(A14&gt;=$D$6,0,T15/$T$4)</f>
        <v>3.7688782519867629E-3</v>
      </c>
      <c r="T14" s="43">
        <f t="shared" si="20"/>
        <v>3.1871613302795476E-3</v>
      </c>
      <c r="U14" s="39">
        <f t="shared" ref="U14:U77" si="23">IF($A14&gt;D$6,Q$4,IF($A14&lt;3,0,Q$4*LN($A14-2)/LN(D$6-2)))</f>
        <v>4.3587906251772845E-3</v>
      </c>
      <c r="V14" s="12"/>
      <c r="W14" s="32">
        <f t="shared" si="17"/>
        <v>1360478.5359678958</v>
      </c>
      <c r="X14" s="32">
        <f t="shared" si="2"/>
        <v>6102.3068752481986</v>
      </c>
      <c r="Y14" s="32">
        <f t="shared" si="3"/>
        <v>1366580.842843144</v>
      </c>
      <c r="Z14" s="32">
        <f>(Q14*$X$2+R14*$X$3+S14*$X$4+T14*$X$5+U14*$X$6)*$D$3</f>
        <v>164913.92216229826</v>
      </c>
      <c r="AB14" s="32">
        <f t="shared" si="21"/>
        <v>18162.9327326641</v>
      </c>
      <c r="AC14" s="32">
        <f t="shared" si="12"/>
        <v>-12064.871937483935</v>
      </c>
      <c r="AD14" s="32">
        <f t="shared" si="18"/>
        <v>0</v>
      </c>
      <c r="AE14" s="59">
        <f t="shared" si="19"/>
        <v>0</v>
      </c>
      <c r="AF14" s="32">
        <f t="shared" ref="AF14:AF77" si="24">-(Z14-Z13)</f>
        <v>1137.2183807031543</v>
      </c>
      <c r="AG14" s="40">
        <f>IF(A14&gt;$D$6,"",SUM($AB$10:AE14)/($Y$10+Y14)*2/A14*12)</f>
        <v>9.5002290466509848E-2</v>
      </c>
      <c r="AH14" s="40">
        <f>IF(A14&gt;$D$6,"",SUM($AF$10:AF14)/($Y$10+Y14)*2/A14*12)</f>
        <v>-0.35765574518940235</v>
      </c>
      <c r="AI14" s="32">
        <f t="shared" ref="AI14:AI77" si="25">Y13-Y14+AB14+AD14+AE14</f>
        <v>29168.487753084213</v>
      </c>
      <c r="AQ14" s="32">
        <f>SUM(AB$10:AB14)</f>
        <v>73852.0857557196</v>
      </c>
      <c r="AR14" s="32">
        <f>SUM(AC$10:AC14)</f>
        <v>-49056.83295057527</v>
      </c>
      <c r="AS14" s="32">
        <f>SUM(AD$10:AD14)</f>
        <v>13860.000000000002</v>
      </c>
      <c r="AT14" s="32">
        <f>SUM(AE$10:AE14)</f>
        <v>5150</v>
      </c>
      <c r="AU14" s="32">
        <f>SUM(AF$10:AF14)</f>
        <v>-164913.92216229826</v>
      </c>
      <c r="AW14" s="32">
        <f t="shared" si="13"/>
        <v>1309812.9133284164</v>
      </c>
      <c r="AX14" s="32">
        <f t="shared" si="5"/>
        <v>40927.16722430638</v>
      </c>
      <c r="AY14" s="32">
        <f t="shared" si="5"/>
        <v>5276.4295527814684</v>
      </c>
      <c r="AZ14" s="32">
        <f t="shared" si="5"/>
        <v>4462.0258623913669</v>
      </c>
      <c r="BA14" s="32">
        <f t="shared" si="5"/>
        <v>6102.3068752481986</v>
      </c>
      <c r="BB14" s="32">
        <f t="shared" si="6"/>
        <v>2300.6922673358968</v>
      </c>
      <c r="BC14" s="32"/>
    </row>
    <row r="15" spans="1:63" x14ac:dyDescent="0.25">
      <c r="A15" s="29">
        <v>5</v>
      </c>
      <c r="B15" s="32">
        <f t="shared" si="7"/>
        <v>1341666.6666666663</v>
      </c>
      <c r="C15" s="32">
        <f t="shared" si="14"/>
        <v>11666.666666666666</v>
      </c>
      <c r="D15" s="32">
        <f t="shared" si="15"/>
        <v>20288.722222222219</v>
      </c>
      <c r="E15" s="32"/>
      <c r="F15" s="32">
        <f t="shared" si="8"/>
        <v>0</v>
      </c>
      <c r="G15" s="32"/>
      <c r="H15" s="32"/>
      <c r="I15" s="32"/>
      <c r="J15" s="32"/>
      <c r="K15" s="32"/>
      <c r="L15" s="32">
        <f t="shared" si="9"/>
        <v>31955.388888888883</v>
      </c>
      <c r="M15" s="32">
        <f t="shared" si="10"/>
        <v>31955.388888888883</v>
      </c>
      <c r="N15" s="80">
        <v>44348</v>
      </c>
      <c r="O15" s="39">
        <f t="shared" si="0"/>
        <v>0.95833333333333304</v>
      </c>
      <c r="P15" s="39">
        <f t="shared" si="1"/>
        <v>0.96781851865135959</v>
      </c>
      <c r="Q15" s="39">
        <f t="shared" si="11"/>
        <v>0.93183963829316163</v>
      </c>
      <c r="R15" s="39">
        <f t="shared" si="16"/>
        <v>2.3885664630154551E-2</v>
      </c>
      <c r="S15" s="39">
        <f t="shared" si="22"/>
        <v>2.923369087450456E-3</v>
      </c>
      <c r="T15" s="39">
        <f t="shared" si="20"/>
        <v>2.2613269511920575E-3</v>
      </c>
      <c r="U15" s="39">
        <f t="shared" si="23"/>
        <v>6.9085196894009228E-3</v>
      </c>
      <c r="V15" s="12"/>
      <c r="W15" s="32">
        <f t="shared" si="17"/>
        <v>1345273.9985467421</v>
      </c>
      <c r="X15" s="32">
        <f t="shared" si="2"/>
        <v>9671.9275651612916</v>
      </c>
      <c r="Y15" s="32">
        <f t="shared" si="3"/>
        <v>1354945.9261119035</v>
      </c>
      <c r="Z15" s="32">
        <f t="shared" si="4"/>
        <v>163774.0339553025</v>
      </c>
      <c r="AB15" s="32">
        <f>IFERROR(D15/O14*(Q14*(1-$X$2)+R14*(1-$X$3)+S14*(1-$X$4)+T14*(1-$X$5)+U14*(1-$X$6)),0)</f>
        <v>18014.989919207015</v>
      </c>
      <c r="AC15" s="32">
        <f t="shared" si="12"/>
        <v>-11966.599751780088</v>
      </c>
      <c r="AD15" s="32">
        <f t="shared" si="18"/>
        <v>0</v>
      </c>
      <c r="AE15" s="59">
        <f t="shared" si="19"/>
        <v>0</v>
      </c>
      <c r="AF15" s="32">
        <f t="shared" si="24"/>
        <v>1139.8882069957617</v>
      </c>
      <c r="AG15" s="40">
        <f>IF(A15&gt;$D$6,"",SUM($AB$10:AE15)/($Y$10+Y15)*2/A15*12)</f>
        <v>8.6861046527350966E-2</v>
      </c>
      <c r="AH15" s="40">
        <f>IF(A15&gt;$D$6,"",SUM($AF$10:AF15)/($Y$10+Y15)*2/A15*12)</f>
        <v>-0.28534693023717839</v>
      </c>
      <c r="AI15" s="32">
        <f>Y14-Y15+AB15+AD15+AE15</f>
        <v>29649.906650447476</v>
      </c>
      <c r="AQ15" s="32">
        <f>SUM(AB$10:AB15)</f>
        <v>91867.075674926615</v>
      </c>
      <c r="AR15" s="32">
        <f>SUM(AC$10:AC15)</f>
        <v>-61023.432702355356</v>
      </c>
      <c r="AS15" s="32">
        <f>SUM(AD$10:AD15)</f>
        <v>13860.000000000002</v>
      </c>
      <c r="AT15" s="32">
        <f>SUM(AE$10:AE15)</f>
        <v>5150</v>
      </c>
      <c r="AU15" s="32">
        <f>SUM(AF$10:AF15)</f>
        <v>-163774.0339553025</v>
      </c>
      <c r="AW15" s="32">
        <f t="shared" si="13"/>
        <v>1304575.4936104263</v>
      </c>
      <c r="AX15" s="32">
        <f t="shared" si="5"/>
        <v>33439.930482216369</v>
      </c>
      <c r="AY15" s="32">
        <f t="shared" si="5"/>
        <v>4092.7167224306386</v>
      </c>
      <c r="AZ15" s="32">
        <f t="shared" si="5"/>
        <v>3165.8577316688807</v>
      </c>
      <c r="BA15" s="32">
        <f t="shared" si="5"/>
        <v>9671.9275651612916</v>
      </c>
      <c r="BB15" s="32">
        <f t="shared" si="6"/>
        <v>2273.7323030152038</v>
      </c>
      <c r="BC15" s="32"/>
    </row>
    <row r="16" spans="1:63" x14ac:dyDescent="0.25">
      <c r="A16" s="29">
        <v>6</v>
      </c>
      <c r="B16" s="32">
        <f t="shared" si="7"/>
        <v>1329999.9999999995</v>
      </c>
      <c r="C16" s="32">
        <f t="shared" si="14"/>
        <v>11666.666666666666</v>
      </c>
      <c r="D16" s="32">
        <f t="shared" si="15"/>
        <v>20113.819444444438</v>
      </c>
      <c r="E16" s="32"/>
      <c r="F16" s="32">
        <f t="shared" si="8"/>
        <v>0</v>
      </c>
      <c r="G16" s="32"/>
      <c r="H16" s="32"/>
      <c r="I16" s="32"/>
      <c r="J16" s="32"/>
      <c r="K16" s="32"/>
      <c r="L16" s="32">
        <f t="shared" si="9"/>
        <v>31780.486111111102</v>
      </c>
      <c r="M16" s="32">
        <f t="shared" si="10"/>
        <v>31780.486111111102</v>
      </c>
      <c r="N16" s="80">
        <v>44378</v>
      </c>
      <c r="O16" s="39">
        <f t="shared" si="0"/>
        <v>0.94999999999999962</v>
      </c>
      <c r="P16" s="39">
        <f t="shared" si="1"/>
        <v>0.95951453300365952</v>
      </c>
      <c r="Q16" s="39">
        <f t="shared" si="11"/>
        <v>0.92645932214549032</v>
      </c>
      <c r="R16" s="39">
        <f t="shared" si="16"/>
        <v>2.0195041692328893E-2</v>
      </c>
      <c r="S16" s="39">
        <f t="shared" si="22"/>
        <v>2.3885664630154554E-3</v>
      </c>
      <c r="T16" s="39">
        <f t="shared" si="20"/>
        <v>1.7540214524702736E-3</v>
      </c>
      <c r="U16" s="39">
        <f t="shared" si="23"/>
        <v>8.717581250354569E-3</v>
      </c>
      <c r="V16" s="12"/>
      <c r="W16" s="32">
        <f t="shared" si="17"/>
        <v>1331115.7324546268</v>
      </c>
      <c r="X16" s="32">
        <f t="shared" si="2"/>
        <v>12204.613750496397</v>
      </c>
      <c r="Y16" s="32">
        <f t="shared" si="3"/>
        <v>1343320.3462051232</v>
      </c>
      <c r="Z16" s="32">
        <f t="shared" si="4"/>
        <v>162846.18456857241</v>
      </c>
      <c r="AB16" s="32">
        <f t="shared" si="21"/>
        <v>17857.65194991438</v>
      </c>
      <c r="AC16" s="32">
        <f t="shared" si="12"/>
        <v>-11862.08675939282</v>
      </c>
      <c r="AD16" s="32">
        <f t="shared" si="18"/>
        <v>0</v>
      </c>
      <c r="AE16" s="59">
        <f t="shared" si="19"/>
        <v>0</v>
      </c>
      <c r="AF16" s="32">
        <f t="shared" si="24"/>
        <v>927.84938673008583</v>
      </c>
      <c r="AG16" s="40">
        <f>IF(A16&gt;$D$6,"",SUM($AB$10:AE16)/($Y$10+Y16)*2/A16*12)</f>
        <v>8.1433009805580867E-2</v>
      </c>
      <c r="AH16" s="40">
        <f>IF(A16&gt;$D$6,"",SUM($AF$10:AF16)/($Y$10+Y16)*2/A16*12)</f>
        <v>-0.23744392053059354</v>
      </c>
      <c r="AI16" s="32">
        <f t="shared" si="25"/>
        <v>29483.231856694652</v>
      </c>
      <c r="AQ16" s="32">
        <f>SUM(AB$10:AB16)</f>
        <v>109724.72762484099</v>
      </c>
      <c r="AR16" s="32">
        <f>SUM(AC$10:AC16)</f>
        <v>-72885.519461748176</v>
      </c>
      <c r="AS16" s="32">
        <f>SUM(AD$10:AD16)</f>
        <v>13860.000000000002</v>
      </c>
      <c r="AT16" s="32">
        <f>SUM(AE$10:AE16)</f>
        <v>5150</v>
      </c>
      <c r="AU16" s="32">
        <f>SUM(AF$10:AF16)</f>
        <v>-162846.18456857241</v>
      </c>
      <c r="AW16" s="32">
        <f t="shared" si="13"/>
        <v>1297043.0510036864</v>
      </c>
      <c r="AX16" s="32">
        <f t="shared" si="5"/>
        <v>28273.058369260449</v>
      </c>
      <c r="AY16" s="32">
        <f t="shared" si="5"/>
        <v>3343.9930482216373</v>
      </c>
      <c r="AZ16" s="32">
        <f t="shared" si="5"/>
        <v>2455.630033458383</v>
      </c>
      <c r="BA16" s="32">
        <f t="shared" si="5"/>
        <v>12204.613750496397</v>
      </c>
      <c r="BB16" s="32">
        <f t="shared" si="6"/>
        <v>2256.1674945300583</v>
      </c>
      <c r="BC16" s="32"/>
    </row>
    <row r="17" spans="1:63" x14ac:dyDescent="0.25">
      <c r="A17" s="29">
        <v>7</v>
      </c>
      <c r="B17" s="32">
        <f t="shared" si="7"/>
        <v>1318333.3333333328</v>
      </c>
      <c r="C17" s="32">
        <f t="shared" si="14"/>
        <v>11666.666666666666</v>
      </c>
      <c r="D17" s="32">
        <f t="shared" si="15"/>
        <v>19938.916666666661</v>
      </c>
      <c r="E17" s="32"/>
      <c r="F17" s="32">
        <f t="shared" si="8"/>
        <v>0</v>
      </c>
      <c r="G17" s="32"/>
      <c r="H17" s="32"/>
      <c r="I17" s="32"/>
      <c r="J17" s="32"/>
      <c r="K17" s="32"/>
      <c r="L17" s="32">
        <f t="shared" si="9"/>
        <v>31605.583333333328</v>
      </c>
      <c r="M17" s="32">
        <f t="shared" si="10"/>
        <v>31605.583333333328</v>
      </c>
      <c r="N17" s="80">
        <v>44409</v>
      </c>
      <c r="O17" s="39">
        <f t="shared" si="0"/>
        <v>0.94166666666666632</v>
      </c>
      <c r="P17" s="39">
        <f t="shared" si="1"/>
        <v>0.95121680413923593</v>
      </c>
      <c r="Q17" s="39">
        <f t="shared" si="11"/>
        <v>0.92014962085232421</v>
      </c>
      <c r="R17" s="39">
        <f t="shared" si="16"/>
        <v>1.7493740827538753E-2</v>
      </c>
      <c r="S17" s="39">
        <f t="shared" si="22"/>
        <v>2.0195041692328895E-3</v>
      </c>
      <c r="T17" s="39">
        <f t="shared" si="20"/>
        <v>1.4331398778092731E-3</v>
      </c>
      <c r="U17" s="39">
        <f t="shared" si="23"/>
        <v>1.0120798412330788E-2</v>
      </c>
      <c r="V17" s="12"/>
      <c r="W17" s="32">
        <f t="shared" si="17"/>
        <v>1317534.4080176672</v>
      </c>
      <c r="X17" s="32">
        <f t="shared" si="2"/>
        <v>14169.117777263104</v>
      </c>
      <c r="Y17" s="32">
        <f t="shared" si="3"/>
        <v>1331703.5257949303</v>
      </c>
      <c r="Z17" s="32">
        <f t="shared" si="4"/>
        <v>162006.85012212628</v>
      </c>
      <c r="AB17" s="32">
        <f t="shared" si="21"/>
        <v>17697.275139867961</v>
      </c>
      <c r="AC17" s="32">
        <f t="shared" si="12"/>
        <v>-11755.555192963986</v>
      </c>
      <c r="AD17" s="32">
        <f t="shared" si="18"/>
        <v>0</v>
      </c>
      <c r="AE17" s="59">
        <f t="shared" si="19"/>
        <v>0</v>
      </c>
      <c r="AF17" s="32">
        <f t="shared" si="24"/>
        <v>839.33444644612609</v>
      </c>
      <c r="AG17" s="40">
        <f>IF(A17&gt;$D$6,"",SUM($AB$10:AE17)/($Y$10+Y17)*2/A17*12)</f>
        <v>7.7554027610370391E-2</v>
      </c>
      <c r="AH17" s="40">
        <f>IF(A17&gt;$D$6,"",SUM($AF$10:AF17)/($Y$10+Y17)*2/A17*12)</f>
        <v>-0.20333541041937864</v>
      </c>
      <c r="AI17" s="32">
        <f t="shared" si="25"/>
        <v>29314.095550060905</v>
      </c>
      <c r="AQ17" s="32">
        <f>SUM(AB$10:AB17)</f>
        <v>127422.00276470894</v>
      </c>
      <c r="AR17" s="32">
        <f>SUM(AC$10:AC17)</f>
        <v>-84641.074654712167</v>
      </c>
      <c r="AS17" s="32">
        <f>SUM(AD$10:AD17)</f>
        <v>13860.000000000002</v>
      </c>
      <c r="AT17" s="32">
        <f>SUM(AE$10:AE17)</f>
        <v>5150</v>
      </c>
      <c r="AU17" s="32">
        <f>SUM(AF$10:AF17)</f>
        <v>-162006.85012212628</v>
      </c>
      <c r="AW17" s="32">
        <f t="shared" si="13"/>
        <v>1288209.4691932539</v>
      </c>
      <c r="AX17" s="32">
        <f t="shared" si="5"/>
        <v>24491.237158554253</v>
      </c>
      <c r="AY17" s="32">
        <f t="shared" si="5"/>
        <v>2827.3058369260452</v>
      </c>
      <c r="AZ17" s="32">
        <f t="shared" si="5"/>
        <v>2006.3958289329823</v>
      </c>
      <c r="BA17" s="32">
        <f t="shared" si="5"/>
        <v>14169.117777263104</v>
      </c>
      <c r="BB17" s="32">
        <f t="shared" si="6"/>
        <v>2241.6415267986995</v>
      </c>
      <c r="BC17" s="32"/>
    </row>
    <row r="18" spans="1:63" x14ac:dyDescent="0.25">
      <c r="A18" s="29">
        <v>8</v>
      </c>
      <c r="B18" s="32">
        <f t="shared" si="7"/>
        <v>1306666.666666666</v>
      </c>
      <c r="C18" s="32">
        <f t="shared" si="14"/>
        <v>11666.666666666666</v>
      </c>
      <c r="D18" s="32">
        <f t="shared" si="15"/>
        <v>19764.01388888888</v>
      </c>
      <c r="E18" s="32"/>
      <c r="F18" s="32">
        <f t="shared" si="8"/>
        <v>0</v>
      </c>
      <c r="G18" s="32"/>
      <c r="H18" s="32"/>
      <c r="I18" s="32"/>
      <c r="J18" s="32"/>
      <c r="K18" s="32"/>
      <c r="L18" s="32">
        <f t="shared" si="9"/>
        <v>31430.680555555547</v>
      </c>
      <c r="M18" s="32">
        <f t="shared" si="10"/>
        <v>31430.680555555547</v>
      </c>
      <c r="N18" s="80">
        <v>44440</v>
      </c>
      <c r="O18" s="39">
        <f t="shared" si="0"/>
        <v>0.9333333333333329</v>
      </c>
      <c r="P18" s="39">
        <f t="shared" si="1"/>
        <v>0.94292487124330315</v>
      </c>
      <c r="Q18" s="39">
        <f t="shared" si="11"/>
        <v>0.91326591135963997</v>
      </c>
      <c r="R18" s="39">
        <f t="shared" si="16"/>
        <v>1.5430572984791502E-2</v>
      </c>
      <c r="S18" s="39">
        <f t="shared" si="22"/>
        <v>1.7493740827538755E-3</v>
      </c>
      <c r="T18" s="39">
        <f t="shared" si="20"/>
        <v>1.2117025015397336E-3</v>
      </c>
      <c r="U18" s="39">
        <f t="shared" si="23"/>
        <v>1.1267310314578206E-2</v>
      </c>
      <c r="V18" s="12"/>
      <c r="W18" s="32">
        <f t="shared" si="17"/>
        <v>1304320.5853002151</v>
      </c>
      <c r="X18" s="32">
        <f t="shared" si="2"/>
        <v>15774.234440409489</v>
      </c>
      <c r="Y18" s="32">
        <f t="shared" si="3"/>
        <v>1320094.8197406246</v>
      </c>
      <c r="Z18" s="32">
        <f t="shared" si="4"/>
        <v>161202.75082188676</v>
      </c>
      <c r="AB18" s="32">
        <f t="shared" si="21"/>
        <v>17535.702662794789</v>
      </c>
      <c r="AC18" s="32">
        <f t="shared" si="12"/>
        <v>-11648.229395241675</v>
      </c>
      <c r="AD18" s="32">
        <f t="shared" si="18"/>
        <v>0</v>
      </c>
      <c r="AE18" s="59">
        <f t="shared" si="19"/>
        <v>0</v>
      </c>
      <c r="AF18" s="32">
        <f t="shared" si="24"/>
        <v>804.0993002395262</v>
      </c>
      <c r="AG18" s="40">
        <f>IF(A18&gt;$D$6,"",SUM($AB$10:AE18)/($Y$10+Y18)*2/A18*12)</f>
        <v>7.464269357786954E-2</v>
      </c>
      <c r="AH18" s="40">
        <f>IF(A18&gt;$D$6,"",SUM($AF$10:AF18)/($Y$10+Y18)*2/A18*12)</f>
        <v>-0.17779095381379936</v>
      </c>
      <c r="AI18" s="32">
        <f t="shared" si="25"/>
        <v>29144.408717100447</v>
      </c>
      <c r="AQ18" s="32">
        <f>SUM(AB$10:AB18)</f>
        <v>144957.70542750374</v>
      </c>
      <c r="AR18" s="32">
        <f>SUM(AC$10:AC18)</f>
        <v>-96289.304049953847</v>
      </c>
      <c r="AS18" s="32">
        <f>SUM(AD$10:AD18)</f>
        <v>13860.000000000002</v>
      </c>
      <c r="AT18" s="32">
        <f>SUM(AE$10:AE18)</f>
        <v>5150</v>
      </c>
      <c r="AU18" s="32">
        <f>SUM(AF$10:AF18)</f>
        <v>-161202.75082188676</v>
      </c>
      <c r="AW18" s="32">
        <f t="shared" si="13"/>
        <v>1278572.275903496</v>
      </c>
      <c r="AX18" s="32">
        <f t="shared" si="5"/>
        <v>21602.802178708102</v>
      </c>
      <c r="AY18" s="32">
        <f t="shared" si="5"/>
        <v>2449.1237158554259</v>
      </c>
      <c r="AZ18" s="32">
        <f t="shared" si="5"/>
        <v>1696.383502155627</v>
      </c>
      <c r="BA18" s="32">
        <f t="shared" si="5"/>
        <v>15774.234440409489</v>
      </c>
      <c r="BB18" s="32">
        <f t="shared" si="6"/>
        <v>2228.3112260940907</v>
      </c>
      <c r="BC18" s="32"/>
    </row>
    <row r="19" spans="1:63" x14ac:dyDescent="0.25">
      <c r="A19" s="29">
        <v>9</v>
      </c>
      <c r="B19" s="32">
        <f t="shared" si="7"/>
        <v>1294999.9999999993</v>
      </c>
      <c r="C19" s="32">
        <f t="shared" si="14"/>
        <v>11666.666666666666</v>
      </c>
      <c r="D19" s="32">
        <f t="shared" si="15"/>
        <v>19589.111111111102</v>
      </c>
      <c r="E19" s="32"/>
      <c r="F19" s="32">
        <f t="shared" si="8"/>
        <v>0</v>
      </c>
      <c r="G19" s="32"/>
      <c r="H19" s="32"/>
      <c r="I19" s="32"/>
      <c r="J19" s="32"/>
      <c r="K19" s="32"/>
      <c r="L19" s="32">
        <f t="shared" si="9"/>
        <v>31255.777777777766</v>
      </c>
      <c r="M19" s="32">
        <f t="shared" si="10"/>
        <v>31255.777777777766</v>
      </c>
      <c r="N19" s="80">
        <v>44470</v>
      </c>
      <c r="O19" s="39">
        <f t="shared" si="0"/>
        <v>0.92499999999999949</v>
      </c>
      <c r="P19" s="39">
        <f t="shared" si="1"/>
        <v>0.93463830412563031</v>
      </c>
      <c r="Q19" s="39">
        <f t="shared" si="11"/>
        <v>0.90600583217197572</v>
      </c>
      <c r="R19" s="39">
        <f t="shared" si="16"/>
        <v>1.3803117889713131E-2</v>
      </c>
      <c r="S19" s="39">
        <f t="shared" si="22"/>
        <v>1.5430572984791503E-3</v>
      </c>
      <c r="T19" s="39">
        <f t="shared" si="20"/>
        <v>1.0496244496523252E-3</v>
      </c>
      <c r="U19" s="39">
        <f t="shared" si="23"/>
        <v>1.2236672315809993E-2</v>
      </c>
      <c r="V19" s="12"/>
      <c r="W19" s="32">
        <f t="shared" si="17"/>
        <v>1291362.2845337484</v>
      </c>
      <c r="X19" s="32">
        <f t="shared" si="2"/>
        <v>17131.341242133989</v>
      </c>
      <c r="Y19" s="32">
        <f t="shared" si="3"/>
        <v>1308493.6257758825</v>
      </c>
      <c r="Z19" s="32">
        <f t="shared" si="4"/>
        <v>160408.58563167742</v>
      </c>
      <c r="AB19" s="32">
        <f t="shared" si="21"/>
        <v>17373.72359987341</v>
      </c>
      <c r="AC19" s="32">
        <f t="shared" si="12"/>
        <v>-11540.633519649096</v>
      </c>
      <c r="AD19" s="32">
        <f t="shared" si="18"/>
        <v>0</v>
      </c>
      <c r="AE19" s="59">
        <f t="shared" si="19"/>
        <v>0</v>
      </c>
      <c r="AF19" s="32">
        <f t="shared" si="24"/>
        <v>794.16519020934356</v>
      </c>
      <c r="AG19" s="40">
        <f>IF(A19&gt;$D$6,"",SUM($AB$10:AE19)/($Y$10+Y19)*2/A19*12)</f>
        <v>7.2376261853391827E-2</v>
      </c>
      <c r="AH19" s="40">
        <f>IF(A19&gt;$D$6,"",SUM($AF$10:AF19)/($Y$10+Y19)*2/A19*12)</f>
        <v>-0.15793141408210015</v>
      </c>
      <c r="AI19" s="32">
        <f t="shared" si="25"/>
        <v>28974.917564615535</v>
      </c>
      <c r="AQ19" s="32">
        <f>SUM(AB$10:AB19)</f>
        <v>162331.42902737716</v>
      </c>
      <c r="AR19" s="32">
        <f>SUM(AC$10:AC19)</f>
        <v>-107829.93756960295</v>
      </c>
      <c r="AS19" s="32">
        <f>SUM(AD$10:AD19)</f>
        <v>13860.000000000002</v>
      </c>
      <c r="AT19" s="32">
        <f>SUM(AE$10:AE19)</f>
        <v>5150</v>
      </c>
      <c r="AU19" s="32">
        <f>SUM(AF$10:AF19)</f>
        <v>-160408.58563167742</v>
      </c>
      <c r="AW19" s="32">
        <f t="shared" si="13"/>
        <v>1268408.1650407661</v>
      </c>
      <c r="AX19" s="32">
        <f t="shared" si="5"/>
        <v>19324.365045598384</v>
      </c>
      <c r="AY19" s="32">
        <f t="shared" si="5"/>
        <v>2160.2802178708102</v>
      </c>
      <c r="AZ19" s="32">
        <f t="shared" si="5"/>
        <v>1469.4742295132553</v>
      </c>
      <c r="BA19" s="32">
        <f t="shared" si="5"/>
        <v>17131.341242133989</v>
      </c>
      <c r="BB19" s="32">
        <f t="shared" si="6"/>
        <v>2215.3875112376918</v>
      </c>
      <c r="BC19" s="32"/>
    </row>
    <row r="20" spans="1:63" x14ac:dyDescent="0.25">
      <c r="A20" s="29">
        <v>10</v>
      </c>
      <c r="B20" s="32">
        <f t="shared" si="7"/>
        <v>1283333.3333333326</v>
      </c>
      <c r="C20" s="32">
        <f t="shared" si="14"/>
        <v>11666.666666666666</v>
      </c>
      <c r="D20" s="32">
        <f t="shared" si="15"/>
        <v>19414.208333333325</v>
      </c>
      <c r="E20" s="32"/>
      <c r="F20" s="32">
        <f t="shared" si="8"/>
        <v>0</v>
      </c>
      <c r="G20" s="32"/>
      <c r="H20" s="32"/>
      <c r="I20" s="32"/>
      <c r="J20" s="32"/>
      <c r="K20" s="32"/>
      <c r="L20" s="32">
        <f t="shared" si="9"/>
        <v>31080.874999999993</v>
      </c>
      <c r="M20" s="32">
        <f t="shared" si="10"/>
        <v>31080.874999999993</v>
      </c>
      <c r="N20" s="80">
        <v>44501</v>
      </c>
      <c r="O20" s="39">
        <f t="shared" si="0"/>
        <v>0.91666666666666607</v>
      </c>
      <c r="P20" s="39">
        <f t="shared" si="1"/>
        <v>0.92635672046723361</v>
      </c>
      <c r="Q20" s="39">
        <f t="shared" si="11"/>
        <v>0.89848776346010006</v>
      </c>
      <c r="R20" s="39">
        <f t="shared" si="16"/>
        <v>1.2486438963542843E-2</v>
      </c>
      <c r="S20" s="39">
        <f t="shared" si="22"/>
        <v>1.3803117889713131E-3</v>
      </c>
      <c r="T20" s="39">
        <f t="shared" si="20"/>
        <v>9.2583437908749008E-4</v>
      </c>
      <c r="U20" s="39">
        <f t="shared" si="23"/>
        <v>1.3076371875531853E-2</v>
      </c>
      <c r="V20" s="12"/>
      <c r="W20" s="32">
        <f t="shared" si="17"/>
        <v>1278592.4880283824</v>
      </c>
      <c r="X20" s="32">
        <f t="shared" si="2"/>
        <v>18306.920625744595</v>
      </c>
      <c r="Y20" s="32">
        <f t="shared" si="3"/>
        <v>1296899.408654127</v>
      </c>
      <c r="Z20" s="32">
        <f t="shared" si="4"/>
        <v>159611.73947140403</v>
      </c>
      <c r="AB20" s="32">
        <f t="shared" si="21"/>
        <v>17211.708226828541</v>
      </c>
      <c r="AC20" s="32">
        <f t="shared" si="12"/>
        <v>-11433.013524769376</v>
      </c>
      <c r="AD20" s="32">
        <f t="shared" si="18"/>
        <v>0</v>
      </c>
      <c r="AE20" s="59">
        <f t="shared" si="19"/>
        <v>0</v>
      </c>
      <c r="AF20" s="32">
        <f t="shared" si="24"/>
        <v>796.8461602733878</v>
      </c>
      <c r="AG20" s="40">
        <f>IF(A20&gt;$D$6,"",SUM($AB$10:AE20)/($Y$10+Y20)*2/A20*12)</f>
        <v>7.0561195635608281E-2</v>
      </c>
      <c r="AH20" s="40">
        <f>IF(A20&gt;$D$6,"",SUM($AF$10:AF20)/($Y$10+Y20)*2/A20*12)</f>
        <v>-0.14204021607262604</v>
      </c>
      <c r="AI20" s="32">
        <f t="shared" si="25"/>
        <v>28805.925348584013</v>
      </c>
      <c r="AQ20" s="32">
        <f>SUM(AB$10:AB20)</f>
        <v>179543.13725420571</v>
      </c>
      <c r="AR20" s="32">
        <f>SUM(AC$10:AC20)</f>
        <v>-119262.95109437231</v>
      </c>
      <c r="AS20" s="32">
        <f>SUM(AD$10:AD20)</f>
        <v>13860.000000000002</v>
      </c>
      <c r="AT20" s="32">
        <f>SUM(AE$10:AE20)</f>
        <v>5150</v>
      </c>
      <c r="AU20" s="32">
        <f>SUM(AF$10:AF20)</f>
        <v>-159611.73947140403</v>
      </c>
      <c r="AW20" s="32">
        <f t="shared" si="13"/>
        <v>1257882.8688441401</v>
      </c>
      <c r="AX20" s="32">
        <f t="shared" si="5"/>
        <v>17481.014548959982</v>
      </c>
      <c r="AY20" s="32">
        <f t="shared" si="5"/>
        <v>1932.4365045598383</v>
      </c>
      <c r="AZ20" s="32">
        <f t="shared" si="5"/>
        <v>1296.168130722486</v>
      </c>
      <c r="BA20" s="32">
        <f t="shared" si="5"/>
        <v>18306.920625744595</v>
      </c>
      <c r="BB20" s="32">
        <f t="shared" si="6"/>
        <v>2202.5001065047836</v>
      </c>
      <c r="BC20" s="32"/>
    </row>
    <row r="21" spans="1:63" x14ac:dyDescent="0.25">
      <c r="A21" s="29">
        <v>11</v>
      </c>
      <c r="B21" s="32">
        <f t="shared" si="7"/>
        <v>1271666.6666666658</v>
      </c>
      <c r="C21" s="32">
        <f t="shared" si="14"/>
        <v>11666.666666666666</v>
      </c>
      <c r="D21" s="32">
        <f t="shared" si="15"/>
        <v>19239.305555555544</v>
      </c>
      <c r="E21" s="32"/>
      <c r="F21" s="32">
        <f t="shared" si="8"/>
        <v>0</v>
      </c>
      <c r="G21" s="32"/>
      <c r="H21" s="32"/>
      <c r="I21" s="32"/>
      <c r="J21" s="32"/>
      <c r="K21" s="32"/>
      <c r="L21" s="32">
        <f t="shared" si="9"/>
        <v>30905.972222222212</v>
      </c>
      <c r="M21" s="32">
        <f t="shared" si="10"/>
        <v>30905.972222222212</v>
      </c>
      <c r="N21" s="80">
        <v>44531</v>
      </c>
      <c r="O21" s="39">
        <f t="shared" si="0"/>
        <v>0.90833333333333277</v>
      </c>
      <c r="P21" s="39">
        <f t="shared" si="1"/>
        <v>0.91807978546615465</v>
      </c>
      <c r="Q21" s="39">
        <f t="shared" si="11"/>
        <v>0.89078668945100403</v>
      </c>
      <c r="R21" s="39">
        <f t="shared" si="16"/>
        <v>1.1399225666611671E-2</v>
      </c>
      <c r="S21" s="39">
        <f t="shared" si="22"/>
        <v>1.2486438963542844E-3</v>
      </c>
      <c r="T21" s="39">
        <f t="shared" si="20"/>
        <v>8.2818707338278789E-4</v>
      </c>
      <c r="U21" s="39">
        <f t="shared" si="23"/>
        <v>1.3817039378801846E-2</v>
      </c>
      <c r="V21" s="12"/>
      <c r="W21" s="32">
        <f t="shared" si="17"/>
        <v>1265967.8445222939</v>
      </c>
      <c r="X21" s="32">
        <f t="shared" si="2"/>
        <v>19343.855130322583</v>
      </c>
      <c r="Y21" s="32">
        <f t="shared" si="3"/>
        <v>1285311.6996526164</v>
      </c>
      <c r="Z21" s="32">
        <f t="shared" si="4"/>
        <v>158805.8429405397</v>
      </c>
      <c r="AB21" s="32">
        <f t="shared" si="21"/>
        <v>17049.837640497659</v>
      </c>
      <c r="AC21" s="32">
        <f t="shared" si="12"/>
        <v>-11325.489705611282</v>
      </c>
      <c r="AD21" s="32">
        <f t="shared" si="18"/>
        <v>0</v>
      </c>
      <c r="AE21" s="59">
        <f t="shared" si="19"/>
        <v>0</v>
      </c>
      <c r="AF21" s="32">
        <f t="shared" si="24"/>
        <v>805.89653086432372</v>
      </c>
      <c r="AG21" s="40">
        <f>IF(A21&gt;$D$6,"",SUM($AB$10:AE21)/($Y$10+Y21)*2/A21*12)</f>
        <v>6.9074385752185344E-2</v>
      </c>
      <c r="AH21" s="40">
        <f>IF(A21&gt;$D$6,"",SUM($AF$10:AF21)/($Y$10+Y21)*2/A21*12)</f>
        <v>-0.12902989085082933</v>
      </c>
      <c r="AI21" s="32">
        <f t="shared" si="25"/>
        <v>28637.546642008296</v>
      </c>
      <c r="AQ21" s="32">
        <f>SUM(AB$10:AB21)</f>
        <v>196592.97489470337</v>
      </c>
      <c r="AR21" s="32">
        <f>SUM(AC$10:AC21)</f>
        <v>-130588.4407999836</v>
      </c>
      <c r="AS21" s="32">
        <f>SUM(AD$10:AD21)</f>
        <v>13860.000000000002</v>
      </c>
      <c r="AT21" s="32">
        <f>SUM(AE$10:AE21)</f>
        <v>5150</v>
      </c>
      <c r="AU21" s="32">
        <f>SUM(AF$10:AF21)</f>
        <v>-158805.8429405397</v>
      </c>
      <c r="AW21" s="32">
        <f t="shared" si="13"/>
        <v>1247101.3652314057</v>
      </c>
      <c r="AX21" s="32">
        <f t="shared" si="5"/>
        <v>15958.915933256339</v>
      </c>
      <c r="AY21" s="32">
        <f t="shared" si="5"/>
        <v>1748.1014548959981</v>
      </c>
      <c r="AZ21" s="32">
        <f t="shared" si="5"/>
        <v>1159.4619027359031</v>
      </c>
      <c r="BA21" s="32">
        <f t="shared" si="5"/>
        <v>19343.855130322583</v>
      </c>
      <c r="BB21" s="32">
        <f t="shared" si="6"/>
        <v>2189.467915057885</v>
      </c>
      <c r="BC21" s="32"/>
    </row>
    <row r="22" spans="1:63" s="48" customFormat="1" x14ac:dyDescent="0.25">
      <c r="A22" s="66">
        <v>12</v>
      </c>
      <c r="B22" s="67">
        <f t="shared" si="7"/>
        <v>1259999.9999999991</v>
      </c>
      <c r="C22" s="67">
        <f t="shared" si="14"/>
        <v>11666.666666666666</v>
      </c>
      <c r="D22" s="67">
        <f t="shared" si="15"/>
        <v>19064.402777777766</v>
      </c>
      <c r="E22" s="67"/>
      <c r="F22" s="67">
        <f t="shared" si="8"/>
        <v>0</v>
      </c>
      <c r="G22" s="67">
        <f>IF(B22&gt;0,B22*$J$1,0)</f>
        <v>6299.9999999999955</v>
      </c>
      <c r="H22" s="67">
        <f>IF(B22&gt;0,H10,0)</f>
        <v>6000</v>
      </c>
      <c r="I22" s="67"/>
      <c r="J22" s="67"/>
      <c r="K22" s="67"/>
      <c r="L22" s="67">
        <f t="shared" si="9"/>
        <v>43031.069444444423</v>
      </c>
      <c r="M22" s="67">
        <f t="shared" si="10"/>
        <v>35636.069444444431</v>
      </c>
      <c r="N22" s="80">
        <v>44562</v>
      </c>
      <c r="O22" s="47">
        <f t="shared" si="0"/>
        <v>0.89999999999999936</v>
      </c>
      <c r="P22" s="47">
        <f>SUM(Q22:U22)</f>
        <v>0.90980720668152926</v>
      </c>
      <c r="Q22" s="47">
        <f t="shared" si="11"/>
        <v>0.88295223764138953</v>
      </c>
      <c r="R22" s="47">
        <f t="shared" si="16"/>
        <v>1.0486271098157827E-2</v>
      </c>
      <c r="S22" s="47">
        <f t="shared" si="22"/>
        <v>1.1399225666611672E-3</v>
      </c>
      <c r="T22" s="47">
        <f t="shared" si="20"/>
        <v>7.4918633781257066E-4</v>
      </c>
      <c r="U22" s="47">
        <f t="shared" si="23"/>
        <v>1.4479589037508076E-2</v>
      </c>
      <c r="V22" s="46"/>
      <c r="W22" s="45">
        <f t="shared" si="17"/>
        <v>1253458.6647016297</v>
      </c>
      <c r="X22" s="45">
        <f t="shared" si="2"/>
        <v>20271.424652511305</v>
      </c>
      <c r="Y22" s="45">
        <f>X22+W22</f>
        <v>1273730.0893541409</v>
      </c>
      <c r="Z22" s="45">
        <f t="shared" si="4"/>
        <v>157987.77673661237</v>
      </c>
      <c r="AB22" s="45">
        <f t="shared" si="21"/>
        <v>16888.200301875215</v>
      </c>
      <c r="AC22" s="45">
        <f t="shared" si="12"/>
        <v>-11218.120823091098</v>
      </c>
      <c r="AD22" s="32">
        <f t="shared" si="18"/>
        <v>0</v>
      </c>
      <c r="AE22" s="59">
        <f t="shared" si="19"/>
        <v>4343.4254312610956</v>
      </c>
      <c r="AF22" s="45">
        <f t="shared" si="24"/>
        <v>818.06620392733021</v>
      </c>
      <c r="AG22" s="49">
        <f>IF(A22&gt;$D$6,"",SUM($AB$10:AE22)/($Y$10+Y22)*2/A22*12)</f>
        <v>7.1082746447095349E-2</v>
      </c>
      <c r="AH22" s="49">
        <f>IF(A22&gt;$D$6,"",SUM($AF$10:AF22)/($Y$10+Y22)*2/A22*12)</f>
        <v>-0.11817780513123932</v>
      </c>
      <c r="AI22" s="45">
        <f t="shared" si="25"/>
        <v>32813.236031611792</v>
      </c>
      <c r="AQ22" s="45">
        <f>SUM(AB$10:AB22)</f>
        <v>213481.17519657858</v>
      </c>
      <c r="AR22" s="45">
        <f>SUM(AC$10:AC22)</f>
        <v>-141806.5616230747</v>
      </c>
      <c r="AS22" s="45">
        <f>SUM(AD$10:AD22)</f>
        <v>13860.000000000002</v>
      </c>
      <c r="AT22" s="45">
        <f>SUM(AE$10:AE22)</f>
        <v>9493.4254312610956</v>
      </c>
      <c r="AU22" s="45">
        <f>SUM(AF$10:AF22)</f>
        <v>-157987.77673661237</v>
      </c>
      <c r="AW22" s="45">
        <f t="shared" si="13"/>
        <v>1236133.1326979452</v>
      </c>
      <c r="AX22" s="45">
        <f t="shared" si="5"/>
        <v>14680.779537420958</v>
      </c>
      <c r="AY22" s="45">
        <f t="shared" si="5"/>
        <v>1595.8915933256342</v>
      </c>
      <c r="AZ22" s="45">
        <f t="shared" si="5"/>
        <v>1048.860872937599</v>
      </c>
      <c r="BA22" s="45">
        <f t="shared" si="5"/>
        <v>20271.424652511305</v>
      </c>
      <c r="BB22" s="45">
        <f t="shared" si="6"/>
        <v>4132.7770446414524</v>
      </c>
      <c r="BC22" s="45"/>
      <c r="BD22"/>
      <c r="BE22"/>
      <c r="BF22"/>
      <c r="BG22"/>
      <c r="BH22"/>
      <c r="BI22"/>
      <c r="BJ22"/>
      <c r="BK22"/>
    </row>
    <row r="23" spans="1:63" x14ac:dyDescent="0.25">
      <c r="A23" s="29">
        <v>13</v>
      </c>
      <c r="B23" s="32">
        <f t="shared" si="7"/>
        <v>1248333.3333333323</v>
      </c>
      <c r="C23" s="32">
        <f t="shared" ref="C23:C86" si="26">MIN(B22,IF($D$4="Ануїтет",-PMT($G$2/12,$D$6-12,$B$22,0,0)-D23,$D$3/$D$6))</f>
        <v>11666.666666666666</v>
      </c>
      <c r="D23" s="32">
        <f t="shared" ref="D23:D86" si="27">B22*$G$2/12</f>
        <v>18889.499999999985</v>
      </c>
      <c r="E23" s="32"/>
      <c r="F23" s="32">
        <f t="shared" si="8"/>
        <v>0</v>
      </c>
      <c r="G23" s="32"/>
      <c r="H23" s="32"/>
      <c r="I23" s="32"/>
      <c r="J23" s="32"/>
      <c r="K23" s="32"/>
      <c r="L23" s="32">
        <f t="shared" si="9"/>
        <v>30556.16666666665</v>
      </c>
      <c r="M23" s="32">
        <f t="shared" si="10"/>
        <v>30556.16666666665</v>
      </c>
      <c r="N23" s="80">
        <v>44593</v>
      </c>
      <c r="O23" s="39">
        <f t="shared" si="0"/>
        <v>0.89166666666666594</v>
      </c>
      <c r="P23" s="39">
        <f t="shared" si="1"/>
        <v>0.90153872808964064</v>
      </c>
      <c r="Q23" s="39">
        <f t="shared" si="11"/>
        <v>0.87501843873789886</v>
      </c>
      <c r="R23" s="39">
        <f t="shared" si="16"/>
        <v>9.708770594171065E-3</v>
      </c>
      <c r="S23" s="39">
        <f t="shared" si="22"/>
        <v>1.0486271098157829E-3</v>
      </c>
      <c r="T23" s="39">
        <f t="shared" si="20"/>
        <v>6.839535399967003E-4</v>
      </c>
      <c r="U23" s="39">
        <f t="shared" si="23"/>
        <v>1.5078938107758132E-2</v>
      </c>
      <c r="V23" s="12"/>
      <c r="W23" s="32">
        <f t="shared" si="17"/>
        <v>1241043.7059746354</v>
      </c>
      <c r="X23" s="32">
        <f t="shared" si="2"/>
        <v>21110.513350861384</v>
      </c>
      <c r="Y23" s="32">
        <f t="shared" si="3"/>
        <v>1262154.2193254968</v>
      </c>
      <c r="Z23" s="32">
        <f t="shared" si="4"/>
        <v>157156.17561760766</v>
      </c>
      <c r="AB23" s="32">
        <f t="shared" si="21"/>
        <v>16726.836836657782</v>
      </c>
      <c r="AC23" s="32">
        <f t="shared" si="12"/>
        <v>-11110.933863149556</v>
      </c>
      <c r="AD23" s="32">
        <f t="shared" si="18"/>
        <v>0</v>
      </c>
      <c r="AE23" s="59">
        <f t="shared" si="19"/>
        <v>0</v>
      </c>
      <c r="AF23" s="32">
        <f t="shared" si="24"/>
        <v>831.60111900471384</v>
      </c>
      <c r="AG23" s="40">
        <f>IF(A23&gt;$D$6,"",SUM($AB$10:AE23)/($Y$10+Y23)*2/A23*12)</f>
        <v>6.9794679521740996E-2</v>
      </c>
      <c r="AH23" s="40">
        <f>IF(A23&gt;$D$6,"",SUM($AF$10:AF23)/($Y$10+Y23)*2/A23*12)</f>
        <v>-0.10898484992232581</v>
      </c>
      <c r="AI23" s="32">
        <f t="shared" si="25"/>
        <v>28302.706865301883</v>
      </c>
      <c r="AQ23" s="32">
        <f>SUM(AB$10:AB23)</f>
        <v>230208.01203323636</v>
      </c>
      <c r="AR23" s="32">
        <f>SUM(AC$10:AC23)</f>
        <v>-152917.49548622424</v>
      </c>
      <c r="AS23" s="32">
        <f>SUM(AD$10:AD23)</f>
        <v>13860.000000000002</v>
      </c>
      <c r="AT23" s="32">
        <f>SUM(AE$10:AE23)</f>
        <v>9493.4254312610956</v>
      </c>
      <c r="AU23" s="32">
        <f>SUM(AF$10:AF23)</f>
        <v>-157156.17561760766</v>
      </c>
      <c r="AW23" s="32">
        <f t="shared" si="13"/>
        <v>1225025.8142330584</v>
      </c>
      <c r="AX23" s="32">
        <f t="shared" si="5"/>
        <v>13592.278831839491</v>
      </c>
      <c r="AY23" s="32">
        <f t="shared" si="5"/>
        <v>1468.077953742096</v>
      </c>
      <c r="AZ23" s="32">
        <f t="shared" si="5"/>
        <v>957.53495599538041</v>
      </c>
      <c r="BA23" s="32">
        <f t="shared" si="5"/>
        <v>21110.513350861384</v>
      </c>
      <c r="BB23" s="32">
        <f t="shared" si="6"/>
        <v>2162.6631633422039</v>
      </c>
      <c r="BC23" s="32"/>
    </row>
    <row r="24" spans="1:63" s="48" customFormat="1" x14ac:dyDescent="0.25">
      <c r="A24" s="44">
        <v>14</v>
      </c>
      <c r="B24" s="45">
        <f t="shared" si="7"/>
        <v>1236666.6666666656</v>
      </c>
      <c r="C24" s="45">
        <f t="shared" si="26"/>
        <v>11666.666666666666</v>
      </c>
      <c r="D24" s="45">
        <f t="shared" si="27"/>
        <v>18714.597222222208</v>
      </c>
      <c r="E24" s="45"/>
      <c r="F24" s="32">
        <f t="shared" si="8"/>
        <v>0</v>
      </c>
      <c r="G24" s="45"/>
      <c r="H24" s="45"/>
      <c r="I24" s="45"/>
      <c r="J24" s="45"/>
      <c r="K24" s="45"/>
      <c r="L24" s="45">
        <f t="shared" si="9"/>
        <v>30381.263888888876</v>
      </c>
      <c r="M24" s="45">
        <f t="shared" si="10"/>
        <v>30381.263888888876</v>
      </c>
      <c r="N24" s="80">
        <v>44621</v>
      </c>
      <c r="O24" s="47">
        <f t="shared" si="0"/>
        <v>0.88333333333333253</v>
      </c>
      <c r="P24" s="47">
        <f t="shared" si="1"/>
        <v>0.89327412459595279</v>
      </c>
      <c r="Q24" s="47">
        <f t="shared" si="11"/>
        <v>0.8670093211487151</v>
      </c>
      <c r="R24" s="47">
        <f t="shared" si="16"/>
        <v>9.0386491821756662E-3</v>
      </c>
      <c r="S24" s="47">
        <f t="shared" si="22"/>
        <v>9.7087705941710663E-4</v>
      </c>
      <c r="T24" s="47">
        <f t="shared" si="20"/>
        <v>6.2917626588946968E-4</v>
      </c>
      <c r="U24" s="47">
        <f t="shared" si="23"/>
        <v>1.5626100939755493E-2</v>
      </c>
      <c r="V24" s="46"/>
      <c r="W24" s="45">
        <f t="shared" si="17"/>
        <v>1228707.2331186763</v>
      </c>
      <c r="X24" s="45">
        <f t="shared" si="2"/>
        <v>21876.541315657691</v>
      </c>
      <c r="Y24" s="45">
        <f t="shared" si="3"/>
        <v>1250583.7744343341</v>
      </c>
      <c r="Z24" s="45">
        <f t="shared" si="4"/>
        <v>156310.64060146047</v>
      </c>
      <c r="AB24" s="45">
        <f t="shared" si="21"/>
        <v>16565.762338587443</v>
      </c>
      <c r="AC24" s="45">
        <f t="shared" si="12"/>
        <v>-11003.938851924397</v>
      </c>
      <c r="AD24" s="32">
        <f t="shared" si="18"/>
        <v>0</v>
      </c>
      <c r="AE24" s="59">
        <f t="shared" si="19"/>
        <v>0</v>
      </c>
      <c r="AF24" s="45">
        <f t="shared" si="24"/>
        <v>845.53501614718698</v>
      </c>
      <c r="AG24" s="49">
        <f>IF(A24&gt;$D$6,"",SUM($AB$10:AE24)/($Y$10+Y24)*2/A24*12)</f>
        <v>6.8689406562965377E-2</v>
      </c>
      <c r="AH24" s="49">
        <f>IF(A24&gt;$D$6,"",SUM($AF$10:AF24)/($Y$10+Y24)*2/A24*12)</f>
        <v>-0.10109512506584263</v>
      </c>
      <c r="AI24" s="45">
        <f t="shared" si="25"/>
        <v>28136.207229750125</v>
      </c>
      <c r="AQ24" s="45">
        <f>SUM(AB$10:AB24)</f>
        <v>246773.77437182379</v>
      </c>
      <c r="AR24" s="45">
        <f>SUM(AC$10:AC24)</f>
        <v>-163921.43433814865</v>
      </c>
      <c r="AS24" s="45">
        <f>SUM(AD$10:AD24)</f>
        <v>13860.000000000002</v>
      </c>
      <c r="AT24" s="45">
        <f>SUM(AE$10:AE24)</f>
        <v>9493.4254312610956</v>
      </c>
      <c r="AU24" s="45">
        <f>SUM(AF$10:AF24)</f>
        <v>-156310.64060146047</v>
      </c>
      <c r="AW24" s="45">
        <f t="shared" si="13"/>
        <v>1213813.049608201</v>
      </c>
      <c r="AX24" s="45">
        <f t="shared" si="5"/>
        <v>12654.108855045934</v>
      </c>
      <c r="AY24" s="45">
        <f t="shared" si="5"/>
        <v>1359.2278831839492</v>
      </c>
      <c r="AZ24" s="45">
        <f t="shared" si="5"/>
        <v>880.84677224525751</v>
      </c>
      <c r="BA24" s="45">
        <f t="shared" si="5"/>
        <v>21876.541315657691</v>
      </c>
      <c r="BB24" s="45">
        <f t="shared" si="6"/>
        <v>2148.834883634765</v>
      </c>
      <c r="BC24" s="45"/>
      <c r="BD24"/>
      <c r="BE24"/>
      <c r="BF24"/>
      <c r="BG24"/>
      <c r="BH24"/>
      <c r="BI24"/>
      <c r="BJ24"/>
      <c r="BK24"/>
    </row>
    <row r="25" spans="1:63" x14ac:dyDescent="0.25">
      <c r="A25" s="29">
        <v>15</v>
      </c>
      <c r="B25" s="32">
        <f t="shared" si="7"/>
        <v>1224999.9999999988</v>
      </c>
      <c r="C25" s="32">
        <f t="shared" si="26"/>
        <v>11666.666666666666</v>
      </c>
      <c r="D25" s="32">
        <f t="shared" si="27"/>
        <v>18539.694444444427</v>
      </c>
      <c r="E25" s="32"/>
      <c r="F25" s="32">
        <f t="shared" si="8"/>
        <v>0</v>
      </c>
      <c r="G25" s="32"/>
      <c r="H25" s="32"/>
      <c r="I25" s="32"/>
      <c r="J25" s="32"/>
      <c r="K25" s="32"/>
      <c r="L25" s="32">
        <f t="shared" si="9"/>
        <v>30206.361111111095</v>
      </c>
      <c r="M25" s="32">
        <f t="shared" si="10"/>
        <v>30206.361111111095</v>
      </c>
      <c r="N25" s="80">
        <v>44652</v>
      </c>
      <c r="O25" s="39">
        <f t="shared" si="0"/>
        <v>0.87499999999999922</v>
      </c>
      <c r="P25" s="39">
        <f t="shared" si="1"/>
        <v>0.88501319731774886</v>
      </c>
      <c r="Q25" s="39">
        <f t="shared" si="11"/>
        <v>0.85894227256605094</v>
      </c>
      <c r="R25" s="39">
        <f t="shared" si="16"/>
        <v>8.4550916453630508E-3</v>
      </c>
      <c r="S25" s="39">
        <f t="shared" si="22"/>
        <v>9.0386491821756675E-4</v>
      </c>
      <c r="T25" s="39">
        <f t="shared" si="20"/>
        <v>5.8252623565026394E-4</v>
      </c>
      <c r="U25" s="39">
        <f t="shared" si="23"/>
        <v>1.6129441952467068E-2</v>
      </c>
      <c r="V25" s="12"/>
      <c r="W25" s="32">
        <f t="shared" si="17"/>
        <v>1216437.2575113946</v>
      </c>
      <c r="X25" s="32">
        <f t="shared" si="2"/>
        <v>22581.218733453894</v>
      </c>
      <c r="Y25" s="32">
        <f t="shared" si="3"/>
        <v>1239018.4762448485</v>
      </c>
      <c r="Z25" s="32">
        <f t="shared" si="4"/>
        <v>155451.30720350306</v>
      </c>
      <c r="AB25" s="32">
        <f t="shared" si="21"/>
        <v>16404.978064711162</v>
      </c>
      <c r="AC25" s="32">
        <f t="shared" si="12"/>
        <v>-10897.136624419032</v>
      </c>
      <c r="AD25" s="32">
        <f t="shared" si="18"/>
        <v>0</v>
      </c>
      <c r="AE25" s="59">
        <f t="shared" si="19"/>
        <v>0</v>
      </c>
      <c r="AF25" s="32">
        <f t="shared" si="24"/>
        <v>859.33339795740903</v>
      </c>
      <c r="AG25" s="40">
        <f>IF(A25&gt;$D$6,"",SUM($AB$10:AE25)/($Y$10+Y25)*2/A25*12)</f>
        <v>6.7730397743445636E-2</v>
      </c>
      <c r="AH25" s="40">
        <f>IF(A25&gt;$D$6,"",SUM($AF$10:AF25)/($Y$10+Y25)*2/A25*12)</f>
        <v>-9.4247953837564749E-2</v>
      </c>
      <c r="AI25" s="32">
        <f t="shared" si="25"/>
        <v>27970.27625419684</v>
      </c>
      <c r="AQ25" s="32">
        <f>SUM(AB$10:AB25)</f>
        <v>263178.75243653497</v>
      </c>
      <c r="AR25" s="32">
        <f>SUM(AC$10:AC25)</f>
        <v>-174818.5709625677</v>
      </c>
      <c r="AS25" s="32">
        <f>SUM(AD$10:AD25)</f>
        <v>13860.000000000002</v>
      </c>
      <c r="AT25" s="32">
        <f>SUM(AE$10:AE25)</f>
        <v>9493.4254312610956</v>
      </c>
      <c r="AU25" s="32">
        <f>SUM(AF$10:AF25)</f>
        <v>-155451.30720350306</v>
      </c>
      <c r="AW25" s="32">
        <f t="shared" si="13"/>
        <v>1202519.1815924712</v>
      </c>
      <c r="AX25" s="32">
        <f t="shared" si="5"/>
        <v>11837.128303508271</v>
      </c>
      <c r="AY25" s="32">
        <f t="shared" si="5"/>
        <v>1265.4108855045934</v>
      </c>
      <c r="AZ25" s="32">
        <f t="shared" si="5"/>
        <v>815.53672991036956</v>
      </c>
      <c r="BA25" s="32">
        <f t="shared" si="5"/>
        <v>22581.218733453894</v>
      </c>
      <c r="BB25" s="32">
        <f t="shared" si="6"/>
        <v>2134.7163797332651</v>
      </c>
      <c r="BC25" s="32"/>
    </row>
    <row r="26" spans="1:63" x14ac:dyDescent="0.25">
      <c r="A26" s="29">
        <v>16</v>
      </c>
      <c r="B26" s="32">
        <f t="shared" si="7"/>
        <v>1213333.3333333321</v>
      </c>
      <c r="C26" s="32">
        <f t="shared" si="26"/>
        <v>11666.666666666666</v>
      </c>
      <c r="D26" s="32">
        <f t="shared" si="27"/>
        <v>18364.79166666665</v>
      </c>
      <c r="E26" s="32"/>
      <c r="F26" s="32">
        <f t="shared" si="8"/>
        <v>0</v>
      </c>
      <c r="G26" s="32"/>
      <c r="H26" s="32"/>
      <c r="I26" s="32"/>
      <c r="J26" s="32"/>
      <c r="K26" s="32"/>
      <c r="L26" s="32">
        <f t="shared" si="9"/>
        <v>30031.458333333314</v>
      </c>
      <c r="M26" s="32">
        <f t="shared" si="10"/>
        <v>30031.458333333314</v>
      </c>
      <c r="N26" s="80">
        <v>44682</v>
      </c>
      <c r="O26" s="39">
        <f t="shared" si="0"/>
        <v>0.86666666666666581</v>
      </c>
      <c r="P26" s="39">
        <f t="shared" si="1"/>
        <v>0.87675576963906965</v>
      </c>
      <c r="Q26" s="39">
        <f t="shared" si="11"/>
        <v>0.85083014082233743</v>
      </c>
      <c r="R26" s="39">
        <f t="shared" si="16"/>
        <v>7.9423377602781554E-3</v>
      </c>
      <c r="S26" s="39">
        <f t="shared" si="22"/>
        <v>8.4550916453630508E-4</v>
      </c>
      <c r="T26" s="39">
        <f t="shared" si="20"/>
        <v>5.4231895093054001E-4</v>
      </c>
      <c r="U26" s="39">
        <f t="shared" si="23"/>
        <v>1.6595462940987279E-2</v>
      </c>
      <c r="V26" s="12"/>
      <c r="W26" s="32">
        <f t="shared" si="17"/>
        <v>1204224.4293773153</v>
      </c>
      <c r="X26" s="32">
        <f t="shared" si="2"/>
        <v>23233.648117382192</v>
      </c>
      <c r="Y26" s="32">
        <f t="shared" si="3"/>
        <v>1227458.0774946974</v>
      </c>
      <c r="Z26" s="32">
        <f t="shared" si="4"/>
        <v>154578.60167670946</v>
      </c>
      <c r="AB26" s="32">
        <f t="shared" si="21"/>
        <v>16244.477809211505</v>
      </c>
      <c r="AC26" s="32">
        <f t="shared" si="12"/>
        <v>-10790.523058370067</v>
      </c>
      <c r="AD26" s="32">
        <f t="shared" si="18"/>
        <v>0</v>
      </c>
      <c r="AE26" s="59">
        <f t="shared" si="19"/>
        <v>0</v>
      </c>
      <c r="AF26" s="32">
        <f t="shared" si="24"/>
        <v>872.70552679360844</v>
      </c>
      <c r="AG26" s="40">
        <f>IF(A26&gt;$D$6,"",SUM($AB$10:AE26)/($Y$10+Y26)*2/A26*12)</f>
        <v>6.6890255638896834E-2</v>
      </c>
      <c r="AH26" s="40">
        <f>IF(A26&gt;$D$6,"",SUM($AF$10:AF26)/($Y$10+Y26)*2/A26*12)</f>
        <v>-8.8247993184405848E-2</v>
      </c>
      <c r="AI26" s="32">
        <f t="shared" si="25"/>
        <v>27804.876559362547</v>
      </c>
      <c r="AQ26" s="32">
        <f>SUM(AB$10:AB26)</f>
        <v>279423.2302457465</v>
      </c>
      <c r="AR26" s="32">
        <f>SUM(AC$10:AC26)</f>
        <v>-185609.09402093777</v>
      </c>
      <c r="AS26" s="32">
        <f>SUM(AD$10:AD26)</f>
        <v>13860.000000000002</v>
      </c>
      <c r="AT26" s="32">
        <f>SUM(AE$10:AE26)</f>
        <v>9493.4254312610956</v>
      </c>
      <c r="AU26" s="32">
        <f>SUM(AF$10:AF26)</f>
        <v>-154578.60167670946</v>
      </c>
      <c r="AW26" s="32">
        <f t="shared" si="13"/>
        <v>1191162.1971512723</v>
      </c>
      <c r="AX26" s="32">
        <f t="shared" si="5"/>
        <v>11119.272864389417</v>
      </c>
      <c r="AY26" s="32">
        <f t="shared" si="5"/>
        <v>1183.7128303508271</v>
      </c>
      <c r="AZ26" s="32">
        <f t="shared" si="5"/>
        <v>759.24653130275601</v>
      </c>
      <c r="BA26" s="32">
        <f t="shared" si="5"/>
        <v>23233.648117382192</v>
      </c>
      <c r="BB26" s="32">
        <f t="shared" si="6"/>
        <v>2120.3138574551449</v>
      </c>
      <c r="BC26" s="32"/>
    </row>
    <row r="27" spans="1:63" x14ac:dyDescent="0.25">
      <c r="A27" s="29">
        <v>17</v>
      </c>
      <c r="B27" s="32">
        <f t="shared" si="7"/>
        <v>1201666.6666666653</v>
      </c>
      <c r="C27" s="32">
        <f t="shared" si="26"/>
        <v>11666.666666666666</v>
      </c>
      <c r="D27" s="32">
        <f t="shared" si="27"/>
        <v>18189.888888888872</v>
      </c>
      <c r="E27" s="32"/>
      <c r="F27" s="32">
        <f t="shared" si="8"/>
        <v>0</v>
      </c>
      <c r="G27" s="32"/>
      <c r="H27" s="32"/>
      <c r="I27" s="32"/>
      <c r="J27" s="32"/>
      <c r="K27" s="32"/>
      <c r="L27" s="32">
        <f t="shared" si="9"/>
        <v>29856.55555555554</v>
      </c>
      <c r="M27" s="32">
        <f t="shared" si="10"/>
        <v>29856.55555555554</v>
      </c>
      <c r="N27" s="80">
        <v>44713</v>
      </c>
      <c r="O27" s="39">
        <f t="shared" si="0"/>
        <v>0.85833333333333239</v>
      </c>
      <c r="P27" s="39">
        <f t="shared" si="1"/>
        <v>0.8685016839442371</v>
      </c>
      <c r="Q27" s="39">
        <f t="shared" si="11"/>
        <v>0.84268259134324253</v>
      </c>
      <c r="R27" s="39">
        <f t="shared" si="16"/>
        <v>7.4882352245132728E-3</v>
      </c>
      <c r="S27" s="39">
        <f t="shared" si="22"/>
        <v>7.9423377602781567E-4</v>
      </c>
      <c r="T27" s="39">
        <f t="shared" si="20"/>
        <v>5.0730549872178305E-4</v>
      </c>
      <c r="U27" s="39">
        <f t="shared" si="23"/>
        <v>1.7029318101731711E-2</v>
      </c>
      <c r="V27" s="12"/>
      <c r="W27" s="32">
        <f t="shared" si="17"/>
        <v>1192061.3121795075</v>
      </c>
      <c r="X27" s="32">
        <f t="shared" si="2"/>
        <v>23841.045342424397</v>
      </c>
      <c r="Y27" s="32">
        <f t="shared" si="3"/>
        <v>1215902.3575219319</v>
      </c>
      <c r="Z27" s="32">
        <f t="shared" si="4"/>
        <v>153693.10050725148</v>
      </c>
      <c r="AB27" s="32">
        <f t="shared" si="21"/>
        <v>16084.251474971339</v>
      </c>
      <c r="AC27" s="32">
        <f t="shared" si="12"/>
        <v>-10684.091446687466</v>
      </c>
      <c r="AD27" s="32">
        <f t="shared" si="18"/>
        <v>0</v>
      </c>
      <c r="AE27" s="59">
        <f t="shared" si="19"/>
        <v>0</v>
      </c>
      <c r="AF27" s="32">
        <f t="shared" si="24"/>
        <v>885.50116945797345</v>
      </c>
      <c r="AG27" s="40">
        <f>IF(A27&gt;$D$6,"",SUM($AB$10:AE27)/($Y$10+Y27)*2/A27*12)</f>
        <v>6.6148028444877077E-2</v>
      </c>
      <c r="AH27" s="40">
        <f>IF(A27&gt;$D$6,"",SUM($AF$10:AF27)/($Y$10+Y27)*2/A27*12)</f>
        <v>-8.2945945673336408E-2</v>
      </c>
      <c r="AI27" s="32">
        <f t="shared" si="25"/>
        <v>27639.971447736876</v>
      </c>
      <c r="AQ27" s="32">
        <f>SUM(AB$10:AB27)</f>
        <v>295507.48172071786</v>
      </c>
      <c r="AR27" s="32">
        <f>SUM(AC$10:AC27)</f>
        <v>-196293.18546762524</v>
      </c>
      <c r="AS27" s="32">
        <f>SUM(AD$10:AD27)</f>
        <v>13860.000000000002</v>
      </c>
      <c r="AT27" s="32">
        <f>SUM(AE$10:AE27)</f>
        <v>9493.4254312610956</v>
      </c>
      <c r="AU27" s="32">
        <f>SUM(AF$10:AF27)</f>
        <v>-153693.10050725148</v>
      </c>
      <c r="AW27" s="32">
        <f t="shared" si="13"/>
        <v>1179755.6278805395</v>
      </c>
      <c r="AX27" s="32">
        <f t="shared" si="5"/>
        <v>10483.529314318583</v>
      </c>
      <c r="AY27" s="32">
        <f t="shared" si="5"/>
        <v>1111.927286438942</v>
      </c>
      <c r="AZ27" s="32">
        <f t="shared" si="5"/>
        <v>710.22769821049621</v>
      </c>
      <c r="BA27" s="32">
        <f t="shared" si="5"/>
        <v>23841.045342424397</v>
      </c>
      <c r="BB27" s="32">
        <f t="shared" si="6"/>
        <v>2105.6374139175332</v>
      </c>
      <c r="BC27" s="32"/>
    </row>
    <row r="28" spans="1:63" x14ac:dyDescent="0.25">
      <c r="A28" s="29">
        <v>18</v>
      </c>
      <c r="B28" s="32">
        <f t="shared" si="7"/>
        <v>1189999.9999999986</v>
      </c>
      <c r="C28" s="32">
        <f t="shared" si="26"/>
        <v>11666.666666666666</v>
      </c>
      <c r="D28" s="32">
        <f t="shared" si="27"/>
        <v>18014.986111111091</v>
      </c>
      <c r="E28" s="32"/>
      <c r="F28" s="32">
        <f t="shared" si="8"/>
        <v>0</v>
      </c>
      <c r="G28" s="32"/>
      <c r="H28" s="32"/>
      <c r="I28" s="32"/>
      <c r="J28" s="32"/>
      <c r="K28" s="32"/>
      <c r="L28" s="32">
        <f t="shared" si="9"/>
        <v>29681.652777777759</v>
      </c>
      <c r="M28" s="32">
        <f t="shared" si="10"/>
        <v>29681.652777777759</v>
      </c>
      <c r="N28" s="80">
        <v>44743</v>
      </c>
      <c r="O28" s="39">
        <f t="shared" si="0"/>
        <v>0.84999999999999898</v>
      </c>
      <c r="P28" s="39">
        <f t="shared" si="1"/>
        <v>0.86025079891845579</v>
      </c>
      <c r="Q28" s="39">
        <f t="shared" si="11"/>
        <v>0.83450700975360725</v>
      </c>
      <c r="R28" s="39">
        <f t="shared" si="16"/>
        <v>7.0832628760714193E-3</v>
      </c>
      <c r="S28" s="39">
        <f t="shared" si="22"/>
        <v>7.4882352245132734E-4</v>
      </c>
      <c r="T28" s="39">
        <f t="shared" si="20"/>
        <v>4.7654026561668936E-4</v>
      </c>
      <c r="U28" s="39">
        <f t="shared" si="23"/>
        <v>1.7435162500709138E-2</v>
      </c>
      <c r="V28" s="12"/>
      <c r="W28" s="32">
        <f t="shared" si="17"/>
        <v>1179941.8909848453</v>
      </c>
      <c r="X28" s="32">
        <f t="shared" si="2"/>
        <v>24409.227500992794</v>
      </c>
      <c r="Y28" s="32">
        <f t="shared" si="3"/>
        <v>1204351.1184858382</v>
      </c>
      <c r="Z28" s="32">
        <f t="shared" si="4"/>
        <v>152795.44843977172</v>
      </c>
      <c r="AB28" s="32">
        <f t="shared" si="21"/>
        <v>15924.28711141175</v>
      </c>
      <c r="AC28" s="32">
        <f t="shared" si="12"/>
        <v>-10577.833851104526</v>
      </c>
      <c r="AD28" s="32">
        <f t="shared" si="18"/>
        <v>0</v>
      </c>
      <c r="AE28" s="59">
        <f t="shared" si="19"/>
        <v>0</v>
      </c>
      <c r="AF28" s="32">
        <f t="shared" si="24"/>
        <v>897.65206747976481</v>
      </c>
      <c r="AG28" s="40">
        <f>IF(A28&gt;$D$6,"",SUM($AB$10:AE28)/($Y$10+Y28)*2/A28*12)</f>
        <v>6.5487419130607266E-2</v>
      </c>
      <c r="AH28" s="40">
        <f>IF(A28&gt;$D$6,"",SUM($AF$10:AF28)/($Y$10+Y28)*2/A28*12)</f>
        <v>-7.8225728912009657E-2</v>
      </c>
      <c r="AI28" s="32">
        <f t="shared" si="25"/>
        <v>27475.52614750545</v>
      </c>
      <c r="AQ28" s="32">
        <f>SUM(AB$10:AB28)</f>
        <v>311431.7688321296</v>
      </c>
      <c r="AR28" s="32">
        <f>SUM(AC$10:AC28)</f>
        <v>-206871.01931872976</v>
      </c>
      <c r="AS28" s="32">
        <f>SUM(AD$10:AD28)</f>
        <v>13860.000000000002</v>
      </c>
      <c r="AT28" s="32">
        <f>SUM(AE$10:AE28)</f>
        <v>9493.4254312610956</v>
      </c>
      <c r="AU28" s="32">
        <f>SUM(AF$10:AF28)</f>
        <v>-152795.44843977172</v>
      </c>
      <c r="AW28" s="32">
        <f t="shared" si="13"/>
        <v>1168309.8136550502</v>
      </c>
      <c r="AX28" s="32">
        <f t="shared" si="5"/>
        <v>9916.5680264999864</v>
      </c>
      <c r="AY28" s="32">
        <f t="shared" si="5"/>
        <v>1048.3529314318582</v>
      </c>
      <c r="AZ28" s="32">
        <f t="shared" si="5"/>
        <v>667.15637186336505</v>
      </c>
      <c r="BA28" s="32">
        <f t="shared" si="5"/>
        <v>24409.227500992794</v>
      </c>
      <c r="BB28" s="32">
        <f t="shared" si="6"/>
        <v>2090.6989996993416</v>
      </c>
      <c r="BC28" s="32"/>
    </row>
    <row r="29" spans="1:63" x14ac:dyDescent="0.25">
      <c r="A29" s="29">
        <v>19</v>
      </c>
      <c r="B29" s="32">
        <f t="shared" si="7"/>
        <v>1178333.3333333319</v>
      </c>
      <c r="C29" s="32">
        <f t="shared" si="26"/>
        <v>11666.666666666666</v>
      </c>
      <c r="D29" s="32">
        <f t="shared" si="27"/>
        <v>17840.083333333314</v>
      </c>
      <c r="E29" s="32"/>
      <c r="F29" s="32">
        <f t="shared" si="8"/>
        <v>0</v>
      </c>
      <c r="G29" s="32"/>
      <c r="H29" s="32"/>
      <c r="I29" s="32"/>
      <c r="J29" s="32"/>
      <c r="K29" s="32"/>
      <c r="L29" s="32">
        <f t="shared" si="9"/>
        <v>29506.749999999978</v>
      </c>
      <c r="M29" s="32">
        <f t="shared" si="10"/>
        <v>29506.749999999978</v>
      </c>
      <c r="N29" s="80">
        <v>44774</v>
      </c>
      <c r="O29" s="39">
        <f t="shared" si="0"/>
        <v>0.84166666666666556</v>
      </c>
      <c r="P29" s="39">
        <f t="shared" si="1"/>
        <v>0.85200298731253254</v>
      </c>
      <c r="Q29" s="39">
        <f t="shared" si="11"/>
        <v>0.82630911718461031</v>
      </c>
      <c r="R29" s="39">
        <f t="shared" si="16"/>
        <v>6.7198550136417122E-3</v>
      </c>
      <c r="S29" s="39">
        <f t="shared" si="22"/>
        <v>7.0832628760714199E-4</v>
      </c>
      <c r="T29" s="39">
        <f t="shared" si="20"/>
        <v>4.4929411347079638E-4</v>
      </c>
      <c r="U29" s="39">
        <f t="shared" si="23"/>
        <v>1.7816394713202489E-2</v>
      </c>
      <c r="V29" s="12"/>
      <c r="W29" s="32">
        <f t="shared" si="17"/>
        <v>1167861.229639062</v>
      </c>
      <c r="X29" s="32">
        <f t="shared" si="2"/>
        <v>24942.952598483484</v>
      </c>
      <c r="Y29" s="32">
        <f t="shared" si="3"/>
        <v>1192804.1822375455</v>
      </c>
      <c r="Z29" s="32">
        <f t="shared" si="4"/>
        <v>151886.31052435166</v>
      </c>
      <c r="AB29" s="32">
        <f t="shared" si="21"/>
        <v>15764.572086773951</v>
      </c>
      <c r="AC29" s="32">
        <f t="shared" si="12"/>
        <v>-10471.741880875414</v>
      </c>
      <c r="AD29" s="32">
        <f t="shared" si="18"/>
        <v>0</v>
      </c>
      <c r="AE29" s="59">
        <f t="shared" si="19"/>
        <v>0</v>
      </c>
      <c r="AF29" s="32">
        <f t="shared" si="24"/>
        <v>909.13791542005492</v>
      </c>
      <c r="AG29" s="40">
        <f>IF(A29&gt;$D$6,"",SUM($AB$10:AE29)/($Y$10+Y29)*2/A29*12)</f>
        <v>6.4895560313765616E-2</v>
      </c>
      <c r="AH29" s="40">
        <f>IF(A29&gt;$D$6,"",SUM($AF$10:AF29)/($Y$10+Y29)*2/A29*12)</f>
        <v>-7.3995712269993935E-2</v>
      </c>
      <c r="AI29" s="32">
        <f t="shared" si="25"/>
        <v>27311.508335066632</v>
      </c>
      <c r="AQ29" s="32">
        <f>SUM(AB$10:AB29)</f>
        <v>327196.34091890353</v>
      </c>
      <c r="AR29" s="32">
        <f>SUM(AC$10:AC29)</f>
        <v>-217342.76119960516</v>
      </c>
      <c r="AS29" s="32">
        <f>SUM(AD$10:AD29)</f>
        <v>13860.000000000002</v>
      </c>
      <c r="AT29" s="32">
        <f>SUM(AE$10:AE29)</f>
        <v>9493.4254312610956</v>
      </c>
      <c r="AU29" s="32">
        <f>SUM(AF$10:AF29)</f>
        <v>-151886.31052435166</v>
      </c>
      <c r="AW29" s="32">
        <f t="shared" si="13"/>
        <v>1156832.7640584544</v>
      </c>
      <c r="AX29" s="32">
        <f t="shared" si="5"/>
        <v>9407.7970190983979</v>
      </c>
      <c r="AY29" s="32">
        <f t="shared" si="5"/>
        <v>991.65680264999878</v>
      </c>
      <c r="AZ29" s="32">
        <f t="shared" si="5"/>
        <v>629.01175885911493</v>
      </c>
      <c r="BA29" s="32">
        <f t="shared" si="5"/>
        <v>24942.952598483484</v>
      </c>
      <c r="BB29" s="32">
        <f t="shared" si="6"/>
        <v>2075.5112465593629</v>
      </c>
      <c r="BC29" s="32"/>
    </row>
    <row r="30" spans="1:63" x14ac:dyDescent="0.25">
      <c r="A30" s="29">
        <v>20</v>
      </c>
      <c r="B30" s="32">
        <f t="shared" si="7"/>
        <v>1166666.6666666651</v>
      </c>
      <c r="C30" s="32">
        <f t="shared" si="26"/>
        <v>11666.666666666666</v>
      </c>
      <c r="D30" s="32">
        <f t="shared" si="27"/>
        <v>17665.180555555533</v>
      </c>
      <c r="E30" s="32"/>
      <c r="F30" s="32">
        <f t="shared" si="8"/>
        <v>0</v>
      </c>
      <c r="G30" s="32"/>
      <c r="H30" s="32"/>
      <c r="I30" s="32"/>
      <c r="J30" s="32"/>
      <c r="K30" s="32"/>
      <c r="L30" s="32">
        <f t="shared" si="9"/>
        <v>29331.847222222197</v>
      </c>
      <c r="M30" s="32">
        <f t="shared" si="10"/>
        <v>29331.847222222197</v>
      </c>
      <c r="N30" s="80">
        <v>44805</v>
      </c>
      <c r="O30" s="39">
        <f t="shared" si="0"/>
        <v>0.83333333333333226</v>
      </c>
      <c r="P30" s="39">
        <f t="shared" si="1"/>
        <v>0.84375813408446687</v>
      </c>
      <c r="Q30" s="39">
        <f t="shared" si="11"/>
        <v>0.81809339900394351</v>
      </c>
      <c r="R30" s="39">
        <f t="shared" si="16"/>
        <v>6.3919238026157619E-3</v>
      </c>
      <c r="S30" s="39">
        <f t="shared" si="22"/>
        <v>6.7198550136417126E-4</v>
      </c>
      <c r="T30" s="39">
        <f t="shared" si="20"/>
        <v>4.2499577256428517E-4</v>
      </c>
      <c r="U30" s="39">
        <f t="shared" si="23"/>
        <v>1.8175830003979127E-2</v>
      </c>
      <c r="V30" s="12"/>
      <c r="W30" s="32">
        <f t="shared" si="17"/>
        <v>1155815.2257126828</v>
      </c>
      <c r="X30" s="32">
        <f t="shared" si="2"/>
        <v>25446.162005570775</v>
      </c>
      <c r="Y30" s="32">
        <f t="shared" si="3"/>
        <v>1181261.3877182535</v>
      </c>
      <c r="Z30" s="32">
        <f t="shared" si="4"/>
        <v>150966.34432761581</v>
      </c>
      <c r="AB30" s="32">
        <f t="shared" si="21"/>
        <v>15605.093760100293</v>
      </c>
      <c r="AC30" s="32">
        <f t="shared" si="12"/>
        <v>-10365.807139143886</v>
      </c>
      <c r="AD30" s="32">
        <f t="shared" si="18"/>
        <v>0</v>
      </c>
      <c r="AE30" s="59">
        <f t="shared" si="19"/>
        <v>0</v>
      </c>
      <c r="AF30" s="32">
        <f t="shared" si="24"/>
        <v>919.96619673585519</v>
      </c>
      <c r="AG30" s="40">
        <f>IF(A30&gt;$D$6,"",SUM($AB$10:AE30)/($Y$10+Y30)*2/A30*12)</f>
        <v>6.4362156779742913E-2</v>
      </c>
      <c r="AH30" s="40">
        <f>IF(A30&gt;$D$6,"",SUM($AF$10:AF30)/($Y$10+Y30)*2/A30*12)</f>
        <v>-7.0182591369903E-2</v>
      </c>
      <c r="AI30" s="32">
        <f t="shared" si="25"/>
        <v>27147.888279392253</v>
      </c>
      <c r="AQ30" s="32">
        <f>SUM(AB$10:AB30)</f>
        <v>342801.43467900384</v>
      </c>
      <c r="AR30" s="32">
        <f>SUM(AC$10:AC30)</f>
        <v>-227708.56833874906</v>
      </c>
      <c r="AS30" s="32">
        <f>SUM(AD$10:AD30)</f>
        <v>13860.000000000002</v>
      </c>
      <c r="AT30" s="32">
        <f>SUM(AE$10:AE30)</f>
        <v>9493.4254312610956</v>
      </c>
      <c r="AU30" s="32">
        <f>SUM(AF$10:AF30)</f>
        <v>-150966.34432761581</v>
      </c>
      <c r="AW30" s="32">
        <f t="shared" si="13"/>
        <v>1145330.7586055209</v>
      </c>
      <c r="AX30" s="32">
        <f t="shared" si="5"/>
        <v>8948.6933236620662</v>
      </c>
      <c r="AY30" s="32">
        <f t="shared" si="5"/>
        <v>940.77970190983979</v>
      </c>
      <c r="AZ30" s="32">
        <f t="shared" si="5"/>
        <v>594.99408158999927</v>
      </c>
      <c r="BA30" s="32">
        <f t="shared" si="5"/>
        <v>25446.162005570775</v>
      </c>
      <c r="BB30" s="32">
        <f t="shared" si="6"/>
        <v>2060.0867954552396</v>
      </c>
      <c r="BC30" s="32"/>
    </row>
    <row r="31" spans="1:63" x14ac:dyDescent="0.25">
      <c r="A31" s="29">
        <v>21</v>
      </c>
      <c r="B31" s="32">
        <f t="shared" si="7"/>
        <v>1154999.9999999984</v>
      </c>
      <c r="C31" s="32">
        <f t="shared" si="26"/>
        <v>11666.666666666666</v>
      </c>
      <c r="D31" s="32">
        <f t="shared" si="27"/>
        <v>17490.277777777756</v>
      </c>
      <c r="E31" s="32"/>
      <c r="F31" s="32">
        <f t="shared" si="8"/>
        <v>0</v>
      </c>
      <c r="G31" s="32"/>
      <c r="H31" s="32"/>
      <c r="I31" s="32"/>
      <c r="J31" s="32"/>
      <c r="K31" s="32"/>
      <c r="L31" s="32">
        <f t="shared" si="9"/>
        <v>29156.944444444423</v>
      </c>
      <c r="M31" s="32">
        <f t="shared" si="10"/>
        <v>29156.944444444423</v>
      </c>
      <c r="N31" s="80">
        <v>44835</v>
      </c>
      <c r="O31" s="39">
        <f t="shared" si="0"/>
        <v>0.82499999999999885</v>
      </c>
      <c r="P31" s="39">
        <f t="shared" si="1"/>
        <v>0.83551613484665321</v>
      </c>
      <c r="Q31" s="39">
        <f t="shared" si="11"/>
        <v>0.80986340938261547</v>
      </c>
      <c r="R31" s="39">
        <f t="shared" si="16"/>
        <v>6.0945151609271908E-3</v>
      </c>
      <c r="S31" s="39">
        <f t="shared" si="22"/>
        <v>6.3919238026157626E-4</v>
      </c>
      <c r="T31" s="39">
        <f t="shared" si="20"/>
        <v>4.0319130081850271E-4</v>
      </c>
      <c r="U31" s="39">
        <f t="shared" si="23"/>
        <v>1.8515826622030555E-2</v>
      </c>
      <c r="V31" s="12"/>
      <c r="W31" s="32">
        <f t="shared" si="17"/>
        <v>1143800.4315144718</v>
      </c>
      <c r="X31" s="32">
        <f t="shared" si="2"/>
        <v>25922.157270842778</v>
      </c>
      <c r="Y31" s="32">
        <f t="shared" si="3"/>
        <v>1169722.5887853145</v>
      </c>
      <c r="Z31" s="32">
        <f t="shared" si="4"/>
        <v>150036.18426420269</v>
      </c>
      <c r="AB31" s="32">
        <f t="shared" si="21"/>
        <v>15445.839858831312</v>
      </c>
      <c r="AC31" s="32">
        <f t="shared" si="12"/>
        <v>-10260.021473765102</v>
      </c>
      <c r="AD31" s="32">
        <f t="shared" si="18"/>
        <v>0</v>
      </c>
      <c r="AE31" s="59">
        <f t="shared" si="19"/>
        <v>0</v>
      </c>
      <c r="AF31" s="32">
        <f t="shared" si="24"/>
        <v>930.16006341311731</v>
      </c>
      <c r="AG31" s="40">
        <f>IF(A31&gt;$D$6,"",SUM($AB$10:AE31)/($Y$10+Y31)*2/A31*12)</f>
        <v>6.3878873055198737E-2</v>
      </c>
      <c r="AH31" s="40">
        <f>IF(A31&gt;$D$6,"",SUM($AF$10:AF31)/($Y$10+Y31)*2/A31*12)</f>
        <v>-6.6727017780711828E-2</v>
      </c>
      <c r="AI31" s="32">
        <f t="shared" si="25"/>
        <v>26984.638791770383</v>
      </c>
      <c r="AQ31" s="32">
        <f>SUM(AB$10:AB31)</f>
        <v>358247.27453783515</v>
      </c>
      <c r="AR31" s="32">
        <f>SUM(AC$10:AC31)</f>
        <v>-237968.58981251417</v>
      </c>
      <c r="AS31" s="32">
        <f>SUM(AD$10:AD31)</f>
        <v>13860.000000000002</v>
      </c>
      <c r="AT31" s="32">
        <f>SUM(AE$10:AE31)</f>
        <v>9493.4254312610956</v>
      </c>
      <c r="AU31" s="32">
        <f>SUM(AF$10:AF31)</f>
        <v>-150036.18426420269</v>
      </c>
      <c r="AW31" s="32">
        <f t="shared" si="13"/>
        <v>1133808.7731356616</v>
      </c>
      <c r="AX31" s="32">
        <f t="shared" si="5"/>
        <v>8532.3212252980666</v>
      </c>
      <c r="AY31" s="32">
        <f t="shared" si="5"/>
        <v>894.86933236620678</v>
      </c>
      <c r="AZ31" s="32">
        <f t="shared" si="5"/>
        <v>564.46782114590383</v>
      </c>
      <c r="BA31" s="32">
        <f t="shared" si="5"/>
        <v>25922.157270842778</v>
      </c>
      <c r="BB31" s="32">
        <f t="shared" si="6"/>
        <v>2044.4379189464435</v>
      </c>
      <c r="BC31" s="32"/>
    </row>
    <row r="32" spans="1:63" x14ac:dyDescent="0.25">
      <c r="A32" s="29">
        <v>22</v>
      </c>
      <c r="B32" s="32">
        <f t="shared" si="7"/>
        <v>1143333.3333333316</v>
      </c>
      <c r="C32" s="32">
        <f t="shared" si="26"/>
        <v>11666.666666666666</v>
      </c>
      <c r="D32" s="32">
        <f t="shared" si="27"/>
        <v>17315.374999999975</v>
      </c>
      <c r="E32" s="32"/>
      <c r="F32" s="32">
        <f t="shared" si="8"/>
        <v>0</v>
      </c>
      <c r="G32" s="32"/>
      <c r="H32" s="32"/>
      <c r="I32" s="32"/>
      <c r="J32" s="32"/>
      <c r="K32" s="32"/>
      <c r="L32" s="32">
        <f t="shared" si="9"/>
        <v>28982.041666666642</v>
      </c>
      <c r="M32" s="32">
        <f t="shared" si="10"/>
        <v>28982.041666666642</v>
      </c>
      <c r="N32" s="80">
        <v>44866</v>
      </c>
      <c r="O32" s="39">
        <f t="shared" si="0"/>
        <v>0.81666666666666543</v>
      </c>
      <c r="P32" s="39">
        <f t="shared" si="1"/>
        <v>0.82727689456140352</v>
      </c>
      <c r="Q32" s="39">
        <f t="shared" si="11"/>
        <v>0.80162199142249957</v>
      </c>
      <c r="R32" s="39">
        <f t="shared" si="16"/>
        <v>5.8235565319689443E-3</v>
      </c>
      <c r="S32" s="39">
        <f t="shared" si="22"/>
        <v>6.0945151609271913E-4</v>
      </c>
      <c r="T32" s="39">
        <f t="shared" si="20"/>
        <v>3.8351542815694573E-4</v>
      </c>
      <c r="U32" s="39">
        <f t="shared" si="23"/>
        <v>1.8838379662685357E-2</v>
      </c>
      <c r="V32" s="12"/>
      <c r="W32" s="32">
        <f t="shared" si="17"/>
        <v>1131813.9208582055</v>
      </c>
      <c r="X32" s="32">
        <f t="shared" si="2"/>
        <v>26373.731527759501</v>
      </c>
      <c r="Y32" s="32">
        <f t="shared" si="3"/>
        <v>1158187.652385965</v>
      </c>
      <c r="Z32" s="32">
        <f t="shared" si="4"/>
        <v>149096.43327649211</v>
      </c>
      <c r="AB32" s="32">
        <f t="shared" si="21"/>
        <v>15286.798681112336</v>
      </c>
      <c r="AC32" s="32">
        <f t="shared" si="12"/>
        <v>-10154.377111689404</v>
      </c>
      <c r="AD32" s="32">
        <f t="shared" si="18"/>
        <v>0</v>
      </c>
      <c r="AE32" s="59">
        <f t="shared" si="19"/>
        <v>0</v>
      </c>
      <c r="AF32" s="32">
        <f t="shared" si="24"/>
        <v>939.75098771057674</v>
      </c>
      <c r="AG32" s="40">
        <f>IF(A32&gt;$D$6,"",SUM($AB$10:AE32)/($Y$10+Y32)*2/A32*12)</f>
        <v>6.343888803988626E-2</v>
      </c>
      <c r="AH32" s="40">
        <f>IF(A32&gt;$D$6,"",SUM($AF$10:AF32)/($Y$10+Y32)*2/A32*12)</f>
        <v>-6.3580423559524757E-2</v>
      </c>
      <c r="AI32" s="32">
        <f t="shared" si="25"/>
        <v>26821.735080461811</v>
      </c>
      <c r="AQ32" s="32">
        <f>SUM(AB$10:AB32)</f>
        <v>373534.07321894751</v>
      </c>
      <c r="AR32" s="32">
        <f>SUM(AC$10:AC32)</f>
        <v>-248122.96692420356</v>
      </c>
      <c r="AS32" s="32">
        <f>SUM(AD$10:AD32)</f>
        <v>13860.000000000002</v>
      </c>
      <c r="AT32" s="32">
        <f>SUM(AE$10:AE32)</f>
        <v>9493.4254312610956</v>
      </c>
      <c r="AU32" s="32">
        <f>SUM(AF$10:AF32)</f>
        <v>-149096.43327649211</v>
      </c>
      <c r="AW32" s="32">
        <f t="shared" si="13"/>
        <v>1122270.7879914993</v>
      </c>
      <c r="AX32" s="32">
        <f t="shared" si="5"/>
        <v>8152.9791447565221</v>
      </c>
      <c r="AY32" s="32">
        <f t="shared" si="5"/>
        <v>853.23212252980682</v>
      </c>
      <c r="AZ32" s="32">
        <f t="shared" si="5"/>
        <v>536.92159941972398</v>
      </c>
      <c r="BA32" s="32">
        <f t="shared" si="5"/>
        <v>26373.731527759501</v>
      </c>
      <c r="BB32" s="32">
        <f t="shared" si="6"/>
        <v>2028.576318887639</v>
      </c>
      <c r="BC32" s="32"/>
    </row>
    <row r="33" spans="1:63" x14ac:dyDescent="0.25">
      <c r="A33" s="29">
        <v>23</v>
      </c>
      <c r="B33" s="32">
        <f t="shared" si="7"/>
        <v>1131666.6666666649</v>
      </c>
      <c r="C33" s="32">
        <f t="shared" si="26"/>
        <v>11666.666666666666</v>
      </c>
      <c r="D33" s="32">
        <f t="shared" si="27"/>
        <v>17140.472222222197</v>
      </c>
      <c r="E33" s="32"/>
      <c r="F33" s="32">
        <f t="shared" si="8"/>
        <v>0</v>
      </c>
      <c r="G33" s="32"/>
      <c r="H33" s="32"/>
      <c r="I33" s="32"/>
      <c r="J33" s="32"/>
      <c r="K33" s="32"/>
      <c r="L33" s="32">
        <f t="shared" si="9"/>
        <v>28807.138888888861</v>
      </c>
      <c r="M33" s="32">
        <f t="shared" si="10"/>
        <v>28807.138888888861</v>
      </c>
      <c r="N33" s="80">
        <v>44896</v>
      </c>
      <c r="O33" s="39">
        <f t="shared" si="0"/>
        <v>0.80833333333333202</v>
      </c>
      <c r="P33" s="39">
        <f t="shared" si="1"/>
        <v>0.81904032643902225</v>
      </c>
      <c r="Q33" s="39">
        <f t="shared" si="11"/>
        <v>0.7933714387363161</v>
      </c>
      <c r="R33" s="39">
        <f t="shared" si="16"/>
        <v>5.5756691346427276E-3</v>
      </c>
      <c r="S33" s="39">
        <f t="shared" si="22"/>
        <v>5.8235565319689447E-4</v>
      </c>
      <c r="T33" s="39">
        <f t="shared" si="20"/>
        <v>3.6567090965563143E-4</v>
      </c>
      <c r="U33" s="39">
        <f t="shared" si="23"/>
        <v>1.9145192005210913E-2</v>
      </c>
      <c r="V33" s="12"/>
      <c r="W33" s="32">
        <f t="shared" si="17"/>
        <v>1119853.1882073358</v>
      </c>
      <c r="X33" s="32">
        <f t="shared" si="2"/>
        <v>26803.268807295281</v>
      </c>
      <c r="Y33" s="32">
        <f t="shared" si="3"/>
        <v>1146656.457014631</v>
      </c>
      <c r="Z33" s="32">
        <f t="shared" si="4"/>
        <v>148147.65898035697</v>
      </c>
      <c r="AB33" s="32">
        <f t="shared" si="21"/>
        <v>15127.959193149516</v>
      </c>
      <c r="AC33" s="32">
        <f t="shared" si="12"/>
        <v>-10048.866723631834</v>
      </c>
      <c r="AD33" s="32">
        <f t="shared" si="18"/>
        <v>0</v>
      </c>
      <c r="AE33" s="59">
        <f t="shared" si="19"/>
        <v>0</v>
      </c>
      <c r="AF33" s="32">
        <f t="shared" si="24"/>
        <v>948.77429613514687</v>
      </c>
      <c r="AG33" s="40">
        <f>IF(A33&gt;$D$6,"",SUM($AB$10:AE33)/($Y$10+Y33)*2/A33*12)</f>
        <v>6.3036565838802766E-2</v>
      </c>
      <c r="AH33" s="40">
        <f>IF(A33&gt;$D$6,"",SUM($AF$10:AF33)/($Y$10+Y33)*2/A33*12)</f>
        <v>-6.0702675902324178E-2</v>
      </c>
      <c r="AI33" s="32">
        <f t="shared" si="25"/>
        <v>26659.154564483491</v>
      </c>
      <c r="AQ33" s="32">
        <f>SUM(AB$10:AB33)</f>
        <v>388662.03241209703</v>
      </c>
      <c r="AR33" s="32">
        <f>SUM(AC$10:AC33)</f>
        <v>-258171.83364783539</v>
      </c>
      <c r="AS33" s="32">
        <f>SUM(AD$10:AD33)</f>
        <v>13860.000000000002</v>
      </c>
      <c r="AT33" s="32">
        <f>SUM(AE$10:AE33)</f>
        <v>9493.4254312610956</v>
      </c>
      <c r="AU33" s="32">
        <f>SUM(AF$10:AF33)</f>
        <v>-148147.65898035697</v>
      </c>
      <c r="AW33" s="32">
        <f t="shared" si="13"/>
        <v>1110720.0142308425</v>
      </c>
      <c r="AX33" s="32">
        <f t="shared" si="5"/>
        <v>7805.9367884998182</v>
      </c>
      <c r="AY33" s="32">
        <f t="shared" si="5"/>
        <v>815.29791447565231</v>
      </c>
      <c r="AZ33" s="32">
        <f t="shared" si="5"/>
        <v>511.93927351788403</v>
      </c>
      <c r="BA33" s="32">
        <f t="shared" si="5"/>
        <v>26803.268807295281</v>
      </c>
      <c r="BB33" s="32">
        <f t="shared" si="6"/>
        <v>2012.5130290726811</v>
      </c>
      <c r="BC33" s="32"/>
    </row>
    <row r="34" spans="1:63" s="48" customFormat="1" x14ac:dyDescent="0.25">
      <c r="A34" s="66">
        <v>24</v>
      </c>
      <c r="B34" s="67">
        <f t="shared" si="7"/>
        <v>1119999.9999999981</v>
      </c>
      <c r="C34" s="67">
        <f t="shared" si="26"/>
        <v>11666.666666666666</v>
      </c>
      <c r="D34" s="67">
        <f t="shared" si="27"/>
        <v>16965.56944444442</v>
      </c>
      <c r="E34" s="67"/>
      <c r="F34" s="67">
        <f t="shared" si="8"/>
        <v>0</v>
      </c>
      <c r="G34" s="67">
        <f>IF(B34&gt;0,B34*$J$1,0)</f>
        <v>5599.9999999999909</v>
      </c>
      <c r="H34" s="67">
        <f>IF(B34&gt;0,H22,0)</f>
        <v>6000</v>
      </c>
      <c r="I34" s="67"/>
      <c r="J34" s="67"/>
      <c r="K34" s="67"/>
      <c r="L34" s="67">
        <f t="shared" si="9"/>
        <v>40232.23611111108</v>
      </c>
      <c r="M34" s="67">
        <f t="shared" si="10"/>
        <v>33292.23611111108</v>
      </c>
      <c r="N34" s="80">
        <v>44927</v>
      </c>
      <c r="O34" s="47">
        <f t="shared" si="0"/>
        <v>0.79999999999999871</v>
      </c>
      <c r="P34" s="47">
        <f t="shared" si="1"/>
        <v>0.81080635100190168</v>
      </c>
      <c r="Q34" s="47">
        <f t="shared" si="11"/>
        <v>0.78511361571923388</v>
      </c>
      <c r="R34" s="47">
        <f t="shared" si="16"/>
        <v>5.3480262443499358E-3</v>
      </c>
      <c r="S34" s="47">
        <f t="shared" si="22"/>
        <v>5.5756691346427276E-4</v>
      </c>
      <c r="T34" s="47">
        <f t="shared" si="20"/>
        <v>3.4941339191813664E-4</v>
      </c>
      <c r="U34" s="47">
        <f t="shared" si="23"/>
        <v>1.9437728732935419E-2</v>
      </c>
      <c r="V34" s="46"/>
      <c r="W34" s="45">
        <f t="shared" si="17"/>
        <v>1107916.0711765529</v>
      </c>
      <c r="X34" s="45">
        <f t="shared" si="2"/>
        <v>27212.820226109587</v>
      </c>
      <c r="Y34" s="45">
        <f t="shared" si="3"/>
        <v>1135128.8914026625</v>
      </c>
      <c r="Z34" s="45">
        <f t="shared" si="4"/>
        <v>147190.39251124018</v>
      </c>
      <c r="AB34" s="45">
        <f t="shared" si="21"/>
        <v>14969.31106386383</v>
      </c>
      <c r="AC34" s="45">
        <f t="shared" si="12"/>
        <v>-9943.4834470913138</v>
      </c>
      <c r="AD34" s="32">
        <f t="shared" si="18"/>
        <v>0</v>
      </c>
      <c r="AE34" s="59">
        <f t="shared" si="19"/>
        <v>4110.5298257446702</v>
      </c>
      <c r="AF34" s="45">
        <f t="shared" si="24"/>
        <v>957.26646911678836</v>
      </c>
      <c r="AG34" s="49">
        <f>IF(A34&gt;$D$6,"",SUM($AB$10:AE34)/($Y$10+Y34)*2/A34*12)</f>
        <v>6.4288637232903997E-2</v>
      </c>
      <c r="AH34" s="49">
        <f>IF(A34&gt;$D$6,"",SUM($AF$10:AF34)/($Y$10+Y34)*2/A34*12)</f>
        <v>-5.806031914606169E-2</v>
      </c>
      <c r="AI34" s="45">
        <f t="shared" si="25"/>
        <v>30607.406501577017</v>
      </c>
      <c r="AQ34" s="45">
        <f>SUM(AB$10:AB34)</f>
        <v>403631.34347596084</v>
      </c>
      <c r="AR34" s="45">
        <f>SUM(AC$10:AC34)</f>
        <v>-268115.31709492672</v>
      </c>
      <c r="AS34" s="45">
        <f>SUM(AD$10:AD34)</f>
        <v>13860.000000000002</v>
      </c>
      <c r="AT34" s="45">
        <f>SUM(AE$10:AE34)</f>
        <v>13603.955257005766</v>
      </c>
      <c r="AU34" s="45">
        <f>SUM(AF$10:AF34)</f>
        <v>-147190.39251124018</v>
      </c>
      <c r="AW34" s="45">
        <f t="shared" si="13"/>
        <v>1099159.0620069273</v>
      </c>
      <c r="AX34" s="45">
        <f t="shared" si="5"/>
        <v>7487.23674208991</v>
      </c>
      <c r="AY34" s="45">
        <f t="shared" si="5"/>
        <v>780.59367884998187</v>
      </c>
      <c r="AZ34" s="45">
        <f t="shared" si="5"/>
        <v>489.17874868539127</v>
      </c>
      <c r="BA34" s="45">
        <f t="shared" si="5"/>
        <v>27212.820226109587</v>
      </c>
      <c r="BB34" s="45">
        <f t="shared" si="6"/>
        <v>3485.7285548359087</v>
      </c>
      <c r="BC34" s="45"/>
      <c r="BD34"/>
      <c r="BE34"/>
      <c r="BF34"/>
      <c r="BG34"/>
      <c r="BH34"/>
      <c r="BI34"/>
      <c r="BJ34"/>
      <c r="BK34"/>
    </row>
    <row r="35" spans="1:63" x14ac:dyDescent="0.25">
      <c r="A35" s="29">
        <v>25</v>
      </c>
      <c r="B35" s="32">
        <f t="shared" si="7"/>
        <v>1108333.3333333314</v>
      </c>
      <c r="C35" s="32">
        <f t="shared" si="26"/>
        <v>11666.666666666666</v>
      </c>
      <c r="D35" s="32">
        <f t="shared" si="27"/>
        <v>16790.666666666639</v>
      </c>
      <c r="E35" s="32"/>
      <c r="F35" s="32">
        <f t="shared" si="8"/>
        <v>0</v>
      </c>
      <c r="G35" s="32"/>
      <c r="H35" s="32"/>
      <c r="I35" s="32"/>
      <c r="J35" s="32"/>
      <c r="K35" s="32"/>
      <c r="L35" s="32">
        <f t="shared" si="9"/>
        <v>28457.333333333307</v>
      </c>
      <c r="M35" s="32">
        <f t="shared" si="10"/>
        <v>28457.333333333307</v>
      </c>
      <c r="N35" s="80">
        <v>44958</v>
      </c>
      <c r="O35" s="39">
        <f t="shared" si="0"/>
        <v>0.7916666666666653</v>
      </c>
      <c r="P35" s="39">
        <f t="shared" si="1"/>
        <v>0.80257489528541281</v>
      </c>
      <c r="Q35" s="39">
        <f t="shared" si="11"/>
        <v>0.77685004821262149</v>
      </c>
      <c r="R35" s="39">
        <f t="shared" si="16"/>
        <v>5.1382448538078917E-3</v>
      </c>
      <c r="S35" s="39">
        <f t="shared" si="22"/>
        <v>5.3480262443499364E-4</v>
      </c>
      <c r="T35" s="39">
        <f t="shared" si="20"/>
        <v>3.3454014807856366E-4</v>
      </c>
      <c r="U35" s="39">
        <f t="shared" si="23"/>
        <v>1.9717259446469928E-2</v>
      </c>
      <c r="V35" s="12"/>
      <c r="W35" s="32">
        <f t="shared" si="17"/>
        <v>1096000.69017452</v>
      </c>
      <c r="X35" s="32">
        <f t="shared" si="2"/>
        <v>27604.163225057899</v>
      </c>
      <c r="Y35" s="32">
        <f t="shared" si="3"/>
        <v>1123604.853399578</v>
      </c>
      <c r="Z35" s="32">
        <f t="shared" si="4"/>
        <v>146225.12897734981</v>
      </c>
      <c r="AB35" s="32">
        <f t="shared" si="21"/>
        <v>14810.844662547237</v>
      </c>
      <c r="AC35" s="32">
        <f t="shared" si="12"/>
        <v>-9838.2208847937454</v>
      </c>
      <c r="AD35" s="32">
        <f t="shared" si="18"/>
        <v>0</v>
      </c>
      <c r="AE35" s="59">
        <f t="shared" si="19"/>
        <v>0</v>
      </c>
      <c r="AF35" s="32">
        <f t="shared" si="24"/>
        <v>965.26353389036376</v>
      </c>
      <c r="AG35" s="40">
        <f>IF(A35&gt;$D$6,"",SUM($AB$10:AE35)/($Y$10+Y35)*2/A35*12)</f>
        <v>6.3890549656361886E-2</v>
      </c>
      <c r="AH35" s="40">
        <f>IF(A35&gt;$D$6,"",SUM($AF$10:AF35)/($Y$10+Y35)*2/A35*12)</f>
        <v>-5.5625239279894975E-2</v>
      </c>
      <c r="AI35" s="32">
        <f t="shared" si="25"/>
        <v>26334.882665631718</v>
      </c>
      <c r="AQ35" s="32">
        <f>SUM(AB$10:AB35)</f>
        <v>418442.18813850806</v>
      </c>
      <c r="AR35" s="32">
        <f>SUM(AC$10:AC35)</f>
        <v>-277953.53797972045</v>
      </c>
      <c r="AS35" s="32">
        <f>SUM(AD$10:AD35)</f>
        <v>13860.000000000002</v>
      </c>
      <c r="AT35" s="32">
        <f>SUM(AE$10:AE35)</f>
        <v>13603.955257005766</v>
      </c>
      <c r="AU35" s="32">
        <f>SUM(AF$10:AF35)</f>
        <v>-146225.12897734981</v>
      </c>
      <c r="AW35" s="32">
        <f t="shared" si="13"/>
        <v>1087590.0674976702</v>
      </c>
      <c r="AX35" s="32">
        <f t="shared" si="5"/>
        <v>7193.5427953310482</v>
      </c>
      <c r="AY35" s="32">
        <f t="shared" si="5"/>
        <v>748.72367420899104</v>
      </c>
      <c r="AZ35" s="32">
        <f t="shared" si="5"/>
        <v>468.35620730998914</v>
      </c>
      <c r="BA35" s="32">
        <f t="shared" si="5"/>
        <v>27604.163225057899</v>
      </c>
      <c r="BB35" s="32">
        <f t="shared" si="6"/>
        <v>1979.8220041194018</v>
      </c>
      <c r="BC35" s="32"/>
    </row>
    <row r="36" spans="1:63" x14ac:dyDescent="0.25">
      <c r="A36" s="29">
        <v>26</v>
      </c>
      <c r="B36" s="32">
        <f t="shared" si="7"/>
        <v>1096666.6666666646</v>
      </c>
      <c r="C36" s="32">
        <f t="shared" si="26"/>
        <v>11666.666666666666</v>
      </c>
      <c r="D36" s="32">
        <f t="shared" si="27"/>
        <v>16615.763888888861</v>
      </c>
      <c r="E36" s="32"/>
      <c r="F36" s="32">
        <f t="shared" si="8"/>
        <v>0</v>
      </c>
      <c r="G36" s="32"/>
      <c r="H36" s="32"/>
      <c r="I36" s="32"/>
      <c r="J36" s="32"/>
      <c r="K36" s="32"/>
      <c r="L36" s="32">
        <f t="shared" si="9"/>
        <v>28282.430555555526</v>
      </c>
      <c r="M36" s="32">
        <f t="shared" si="10"/>
        <v>28282.430555555526</v>
      </c>
      <c r="N36" s="80">
        <v>44986</v>
      </c>
      <c r="O36" s="39">
        <f t="shared" si="0"/>
        <v>0.78333333333333188</v>
      </c>
      <c r="P36" s="39">
        <f t="shared" si="1"/>
        <v>0.79434589215214513</v>
      </c>
      <c r="Q36" s="39">
        <f t="shared" si="11"/>
        <v>0.76858199264053695</v>
      </c>
      <c r="R36" s="39">
        <f t="shared" si="16"/>
        <v>4.9443018866335287E-3</v>
      </c>
      <c r="S36" s="39">
        <f t="shared" si="22"/>
        <v>5.1382448538078924E-4</v>
      </c>
      <c r="T36" s="39">
        <f t="shared" si="20"/>
        <v>3.2088157466099616E-4</v>
      </c>
      <c r="U36" s="39">
        <f t="shared" si="23"/>
        <v>1.9984891564932779E-2</v>
      </c>
      <c r="V36" s="12"/>
      <c r="W36" s="32">
        <f t="shared" si="17"/>
        <v>1084105.4008220972</v>
      </c>
      <c r="X36" s="32">
        <f t="shared" si="2"/>
        <v>27978.84819090589</v>
      </c>
      <c r="Y36" s="32">
        <f t="shared" si="3"/>
        <v>1112084.2490130032</v>
      </c>
      <c r="Z36" s="32">
        <f t="shared" si="4"/>
        <v>145252.32883850971</v>
      </c>
      <c r="AB36" s="32">
        <f t="shared" si="21"/>
        <v>14652.551035296572</v>
      </c>
      <c r="AC36" s="32">
        <f t="shared" si="12"/>
        <v>-9733.0730890380219</v>
      </c>
      <c r="AD36" s="32">
        <f t="shared" si="18"/>
        <v>0</v>
      </c>
      <c r="AE36" s="59">
        <f t="shared" si="19"/>
        <v>0</v>
      </c>
      <c r="AF36" s="32">
        <f t="shared" si="24"/>
        <v>972.80013884010259</v>
      </c>
      <c r="AG36" s="40">
        <f>IF(A36&gt;$D$6,"",SUM($AB$10:AE36)/($Y$10+Y36)*2/A36*12)</f>
        <v>6.3522642944175492E-2</v>
      </c>
      <c r="AH36" s="40">
        <f>IF(A36&gt;$D$6,"",SUM($AF$10:AF36)/($Y$10+Y36)*2/A36*12)</f>
        <v>-5.3373636981597486E-2</v>
      </c>
      <c r="AI36" s="32">
        <f t="shared" si="25"/>
        <v>26173.155421871394</v>
      </c>
      <c r="AQ36" s="32">
        <f>SUM(AB$10:AB36)</f>
        <v>433094.73917380464</v>
      </c>
      <c r="AR36" s="32">
        <f>SUM(AC$10:AC36)</f>
        <v>-287686.61106875847</v>
      </c>
      <c r="AS36" s="32">
        <f>SUM(AD$10:AD36)</f>
        <v>13860.000000000002</v>
      </c>
      <c r="AT36" s="32">
        <f>SUM(AE$10:AE36)</f>
        <v>13603.955257005766</v>
      </c>
      <c r="AU36" s="32">
        <f>SUM(AF$10:AF36)</f>
        <v>-145252.32883850971</v>
      </c>
      <c r="AW36" s="32">
        <f t="shared" si="13"/>
        <v>1076014.7896967516</v>
      </c>
      <c r="AX36" s="32">
        <f t="shared" si="5"/>
        <v>6922.0226412869397</v>
      </c>
      <c r="AY36" s="32">
        <f t="shared" si="5"/>
        <v>719.35427953310489</v>
      </c>
      <c r="AZ36" s="32">
        <f t="shared" si="5"/>
        <v>449.2342045253946</v>
      </c>
      <c r="BA36" s="32">
        <f t="shared" si="5"/>
        <v>27978.84819090589</v>
      </c>
      <c r="BB36" s="32">
        <f t="shared" si="6"/>
        <v>1963.2128535922893</v>
      </c>
      <c r="BC36" s="32"/>
    </row>
    <row r="37" spans="1:63" x14ac:dyDescent="0.25">
      <c r="A37" s="29">
        <v>27</v>
      </c>
      <c r="B37" s="32">
        <f t="shared" si="7"/>
        <v>1084999.9999999979</v>
      </c>
      <c r="C37" s="32">
        <f t="shared" si="26"/>
        <v>11666.666666666666</v>
      </c>
      <c r="D37" s="32">
        <f t="shared" si="27"/>
        <v>16440.86111111108</v>
      </c>
      <c r="E37" s="32"/>
      <c r="F37" s="32">
        <f t="shared" si="8"/>
        <v>0</v>
      </c>
      <c r="G37" s="32"/>
      <c r="H37" s="32"/>
      <c r="I37" s="32"/>
      <c r="J37" s="32"/>
      <c r="K37" s="32"/>
      <c r="L37" s="32">
        <f t="shared" si="9"/>
        <v>28107.527777777745</v>
      </c>
      <c r="M37" s="32">
        <f t="shared" si="10"/>
        <v>28107.527777777745</v>
      </c>
      <c r="N37" s="80">
        <v>45017</v>
      </c>
      <c r="O37" s="39">
        <f t="shared" si="0"/>
        <v>0.77499999999999847</v>
      </c>
      <c r="P37" s="39">
        <f t="shared" si="1"/>
        <v>0.78611927970057482</v>
      </c>
      <c r="Q37" s="39">
        <f t="shared" si="11"/>
        <v>0.76031048928848399</v>
      </c>
      <c r="R37" s="39">
        <f t="shared" si="16"/>
        <v>4.7644687075374644E-3</v>
      </c>
      <c r="S37" s="39">
        <f t="shared" si="22"/>
        <v>4.9443018866335287E-4</v>
      </c>
      <c r="T37" s="39">
        <f t="shared" si="20"/>
        <v>3.0829469122847352E-4</v>
      </c>
      <c r="U37" s="39">
        <f t="shared" si="23"/>
        <v>2.0241596824661576E-2</v>
      </c>
      <c r="V37" s="12"/>
      <c r="W37" s="32">
        <f t="shared" si="17"/>
        <v>1072228.7560262787</v>
      </c>
      <c r="X37" s="32">
        <f t="shared" si="2"/>
        <v>28338.235554526207</v>
      </c>
      <c r="Y37" s="32">
        <f t="shared" si="3"/>
        <v>1100566.9915808048</v>
      </c>
      <c r="Z37" s="32">
        <f t="shared" si="4"/>
        <v>144272.41978478327</v>
      </c>
      <c r="AB37" s="32">
        <f t="shared" si="21"/>
        <v>14494.421869949279</v>
      </c>
      <c r="AC37" s="32">
        <f t="shared" si="12"/>
        <v>-9628.0345384043303</v>
      </c>
      <c r="AD37" s="32">
        <f t="shared" si="18"/>
        <v>0</v>
      </c>
      <c r="AE37" s="59">
        <f t="shared" si="19"/>
        <v>0</v>
      </c>
      <c r="AF37" s="32">
        <f t="shared" si="24"/>
        <v>979.90905372644193</v>
      </c>
      <c r="AG37" s="40">
        <f>IF(A37&gt;$D$6,"",SUM($AB$10:AE37)/($Y$10+Y37)*2/A37*12)</f>
        <v>6.3181571323455699E-2</v>
      </c>
      <c r="AH37" s="40">
        <f>IF(A37&gt;$D$6,"",SUM($AF$10:AF37)/($Y$10+Y37)*2/A37*12)</f>
        <v>-5.1285229050686387E-2</v>
      </c>
      <c r="AI37" s="32">
        <f t="shared" si="25"/>
        <v>26011.679302147662</v>
      </c>
      <c r="AQ37" s="32">
        <f>SUM(AB$10:AB37)</f>
        <v>447589.16104375391</v>
      </c>
      <c r="AR37" s="32">
        <f>SUM(AC$10:AC37)</f>
        <v>-297314.64560716279</v>
      </c>
      <c r="AS37" s="32">
        <f>SUM(AD$10:AD37)</f>
        <v>13860.000000000002</v>
      </c>
      <c r="AT37" s="32">
        <f>SUM(AE$10:AE37)</f>
        <v>13603.955257005766</v>
      </c>
      <c r="AU37" s="32">
        <f>SUM(AF$10:AF37)</f>
        <v>-144272.41978478327</v>
      </c>
      <c r="AW37" s="32">
        <f t="shared" si="13"/>
        <v>1064434.6850038776</v>
      </c>
      <c r="AX37" s="32">
        <f t="shared" si="5"/>
        <v>6670.2561905524499</v>
      </c>
      <c r="AY37" s="32">
        <f t="shared" si="5"/>
        <v>692.20226412869397</v>
      </c>
      <c r="AZ37" s="32">
        <f t="shared" si="5"/>
        <v>431.61256771986291</v>
      </c>
      <c r="BA37" s="32">
        <f t="shared" si="5"/>
        <v>28338.235554526207</v>
      </c>
      <c r="BB37" s="32">
        <f t="shared" si="6"/>
        <v>1946.439241161801</v>
      </c>
      <c r="BC37" s="32"/>
    </row>
    <row r="38" spans="1:63" x14ac:dyDescent="0.25">
      <c r="A38" s="29">
        <v>28</v>
      </c>
      <c r="B38" s="32">
        <f t="shared" si="7"/>
        <v>1073333.3333333312</v>
      </c>
      <c r="C38" s="32">
        <f t="shared" si="26"/>
        <v>11666.666666666666</v>
      </c>
      <c r="D38" s="32">
        <f t="shared" si="27"/>
        <v>16265.958333333301</v>
      </c>
      <c r="E38" s="32"/>
      <c r="F38" s="32">
        <f t="shared" si="8"/>
        <v>0</v>
      </c>
      <c r="G38" s="32"/>
      <c r="H38" s="32"/>
      <c r="I38" s="32"/>
      <c r="J38" s="32"/>
      <c r="K38" s="32"/>
      <c r="L38" s="32">
        <f t="shared" si="9"/>
        <v>27932.624999999967</v>
      </c>
      <c r="M38" s="32">
        <f t="shared" si="10"/>
        <v>27932.624999999967</v>
      </c>
      <c r="N38" s="80">
        <v>45047</v>
      </c>
      <c r="O38" s="39">
        <f t="shared" si="0"/>
        <v>0.76666666666666516</v>
      </c>
      <c r="P38" s="39">
        <f t="shared" si="1"/>
        <v>0.7778950007528439</v>
      </c>
      <c r="Q38" s="39">
        <f t="shared" si="11"/>
        <v>0.75203640376027037</v>
      </c>
      <c r="R38" s="39">
        <f t="shared" si="16"/>
        <v>4.5972594309774883E-3</v>
      </c>
      <c r="S38" s="39">
        <f t="shared" si="22"/>
        <v>4.764468707537465E-4</v>
      </c>
      <c r="T38" s="39">
        <f t="shared" si="20"/>
        <v>2.9665811319801172E-4</v>
      </c>
      <c r="U38" s="39">
        <f t="shared" si="23"/>
        <v>2.0488232577644355E-2</v>
      </c>
      <c r="V38" s="12"/>
      <c r="W38" s="32">
        <f t="shared" si="17"/>
        <v>1060369.4754452794</v>
      </c>
      <c r="X38" s="32">
        <f t="shared" si="2"/>
        <v>28683.525608702097</v>
      </c>
      <c r="Y38" s="32">
        <f t="shared" si="3"/>
        <v>1089053.0010539815</v>
      </c>
      <c r="Z38" s="32">
        <f t="shared" si="4"/>
        <v>143285.79884940916</v>
      </c>
      <c r="AB38" s="32">
        <f t="shared" si="21"/>
        <v>14336.449455508688</v>
      </c>
      <c r="AC38" s="32">
        <f t="shared" si="12"/>
        <v>-9523.1001108020464</v>
      </c>
      <c r="AD38" s="32">
        <f t="shared" si="18"/>
        <v>0</v>
      </c>
      <c r="AE38" s="59">
        <f t="shared" si="19"/>
        <v>0</v>
      </c>
      <c r="AF38" s="32">
        <f t="shared" si="24"/>
        <v>986.6209353741142</v>
      </c>
      <c r="AG38" s="40">
        <f>IF(A38&gt;$D$6,"",SUM($AB$10:AE38)/($Y$10+Y38)*2/A38*12)</f>
        <v>6.2864466340412262E-2</v>
      </c>
      <c r="AH38" s="40">
        <f>IF(A38&gt;$D$6,"",SUM($AF$10:AF38)/($Y$10+Y38)*2/A38*12)</f>
        <v>-4.9342621053779526E-2</v>
      </c>
      <c r="AI38" s="32">
        <f t="shared" si="25"/>
        <v>25850.439982332013</v>
      </c>
      <c r="AQ38" s="32">
        <f>SUM(AB$10:AB38)</f>
        <v>461925.61049926258</v>
      </c>
      <c r="AR38" s="32">
        <f>SUM(AC$10:AC38)</f>
        <v>-306837.74571796483</v>
      </c>
      <c r="AS38" s="32">
        <f>SUM(AD$10:AD38)</f>
        <v>13860.000000000002</v>
      </c>
      <c r="AT38" s="32">
        <f>SUM(AE$10:AE38)</f>
        <v>13603.955257005766</v>
      </c>
      <c r="AU38" s="32">
        <f>SUM(AF$10:AF38)</f>
        <v>-143285.79884940916</v>
      </c>
      <c r="AW38" s="32">
        <f t="shared" si="13"/>
        <v>1052850.9652643786</v>
      </c>
      <c r="AX38" s="32">
        <f t="shared" si="5"/>
        <v>6436.1632033684837</v>
      </c>
      <c r="AY38" s="32">
        <f t="shared" si="5"/>
        <v>667.0256190552451</v>
      </c>
      <c r="AZ38" s="32">
        <f t="shared" si="5"/>
        <v>415.32135847721639</v>
      </c>
      <c r="BA38" s="32">
        <f t="shared" si="5"/>
        <v>28683.525608702097</v>
      </c>
      <c r="BB38" s="32">
        <f t="shared" si="6"/>
        <v>1929.5088778246136</v>
      </c>
      <c r="BC38" s="32"/>
    </row>
    <row r="39" spans="1:63" x14ac:dyDescent="0.25">
      <c r="A39" s="29">
        <v>29</v>
      </c>
      <c r="B39" s="32">
        <f t="shared" si="7"/>
        <v>1061666.6666666644</v>
      </c>
      <c r="C39" s="32">
        <f t="shared" si="26"/>
        <v>11666.666666666666</v>
      </c>
      <c r="D39" s="32">
        <f t="shared" si="27"/>
        <v>16091.055555555524</v>
      </c>
      <c r="E39" s="32"/>
      <c r="F39" s="32">
        <f t="shared" si="8"/>
        <v>0</v>
      </c>
      <c r="G39" s="32"/>
      <c r="H39" s="32"/>
      <c r="I39" s="32"/>
      <c r="J39" s="32"/>
      <c r="K39" s="32"/>
      <c r="L39" s="32">
        <f t="shared" si="9"/>
        <v>27757.72222222219</v>
      </c>
      <c r="M39" s="32">
        <f t="shared" si="10"/>
        <v>27757.72222222219</v>
      </c>
      <c r="N39" s="80">
        <v>45078</v>
      </c>
      <c r="O39" s="39">
        <f t="shared" si="0"/>
        <v>0.75833333333333175</v>
      </c>
      <c r="P39" s="39">
        <f t="shared" si="1"/>
        <v>0.76967300240915804</v>
      </c>
      <c r="Q39" s="39">
        <f t="shared" si="11"/>
        <v>0.74376045952420711</v>
      </c>
      <c r="R39" s="39">
        <f t="shared" si="16"/>
        <v>4.4413897511982508E-3</v>
      </c>
      <c r="S39" s="39">
        <f t="shared" si="22"/>
        <v>4.597259430977489E-4</v>
      </c>
      <c r="T39" s="39">
        <f t="shared" si="20"/>
        <v>2.8586812245224788E-4</v>
      </c>
      <c r="U39" s="39">
        <f t="shared" si="23"/>
        <v>2.0725559068202764E-2</v>
      </c>
      <c r="V39" s="12"/>
      <c r="W39" s="32">
        <f t="shared" si="17"/>
        <v>1048526.4206773374</v>
      </c>
      <c r="X39" s="32">
        <f t="shared" si="2"/>
        <v>29015.782695483871</v>
      </c>
      <c r="Y39" s="32">
        <f t="shared" si="3"/>
        <v>1077542.2033728212</v>
      </c>
      <c r="Z39" s="32">
        <f t="shared" si="4"/>
        <v>142292.8345921404</v>
      </c>
      <c r="AB39" s="32">
        <f t="shared" si="21"/>
        <v>14178.62663971688</v>
      </c>
      <c r="AC39" s="32">
        <f t="shared" si="12"/>
        <v>-9418.2650552872001</v>
      </c>
      <c r="AD39" s="32">
        <f t="shared" si="18"/>
        <v>0</v>
      </c>
      <c r="AE39" s="59">
        <f t="shared" si="19"/>
        <v>0</v>
      </c>
      <c r="AF39" s="32">
        <f t="shared" si="24"/>
        <v>992.96425726875896</v>
      </c>
      <c r="AG39" s="40">
        <f>IF(A39&gt;$D$6,"",SUM($AB$10:AE39)/($Y$10+Y39)*2/A39*12)</f>
        <v>6.2568854602614729E-2</v>
      </c>
      <c r="AH39" s="40">
        <f>IF(A39&gt;$D$6,"",SUM($AF$10:AF39)/($Y$10+Y39)*2/A39*12)</f>
        <v>-4.7530809803504048E-2</v>
      </c>
      <c r="AI39" s="32">
        <f t="shared" si="25"/>
        <v>25689.424320877151</v>
      </c>
      <c r="AQ39" s="32">
        <f>SUM(AB$10:AB39)</f>
        <v>476104.23713897949</v>
      </c>
      <c r="AR39" s="32">
        <f>SUM(AC$10:AC39)</f>
        <v>-316256.01077325206</v>
      </c>
      <c r="AS39" s="32">
        <f>SUM(AD$10:AD39)</f>
        <v>13860.000000000002</v>
      </c>
      <c r="AT39" s="32">
        <f>SUM(AE$10:AE39)</f>
        <v>13603.955257005766</v>
      </c>
      <c r="AU39" s="32">
        <f>SUM(AF$10:AF39)</f>
        <v>-142292.8345921404</v>
      </c>
      <c r="AW39" s="32">
        <f t="shared" si="13"/>
        <v>1041264.6433338899</v>
      </c>
      <c r="AX39" s="32">
        <f t="shared" si="5"/>
        <v>6217.9456516775508</v>
      </c>
      <c r="AY39" s="32">
        <f t="shared" si="5"/>
        <v>643.6163203368485</v>
      </c>
      <c r="AZ39" s="32">
        <f t="shared" si="5"/>
        <v>400.21537143314703</v>
      </c>
      <c r="BA39" s="32">
        <f t="shared" si="5"/>
        <v>29015.782695483871</v>
      </c>
      <c r="BB39" s="32">
        <f t="shared" si="6"/>
        <v>1912.4289158386437</v>
      </c>
      <c r="BC39" s="32"/>
    </row>
    <row r="40" spans="1:63" s="48" customFormat="1" x14ac:dyDescent="0.25">
      <c r="A40" s="44">
        <v>30</v>
      </c>
      <c r="B40" s="45">
        <f t="shared" si="7"/>
        <v>1049999.9999999977</v>
      </c>
      <c r="C40" s="45">
        <f t="shared" si="26"/>
        <v>11666.666666666666</v>
      </c>
      <c r="D40" s="45">
        <f t="shared" si="27"/>
        <v>15916.152777777745</v>
      </c>
      <c r="E40" s="45"/>
      <c r="F40" s="32">
        <f t="shared" si="8"/>
        <v>0</v>
      </c>
      <c r="G40" s="45"/>
      <c r="H40" s="45"/>
      <c r="I40" s="45"/>
      <c r="J40" s="45"/>
      <c r="K40" s="45"/>
      <c r="L40" s="45">
        <f t="shared" si="9"/>
        <v>27582.819444444409</v>
      </c>
      <c r="M40" s="45">
        <f t="shared" si="10"/>
        <v>27582.819444444409</v>
      </c>
      <c r="N40" s="80">
        <v>45108</v>
      </c>
      <c r="O40" s="47">
        <f t="shared" si="0"/>
        <v>0.74999999999999833</v>
      </c>
      <c r="P40" s="47">
        <f t="shared" si="1"/>
        <v>0.76145323565858636</v>
      </c>
      <c r="Q40" s="47">
        <f t="shared" si="11"/>
        <v>0.73548326367450145</v>
      </c>
      <c r="R40" s="47">
        <f t="shared" si="16"/>
        <v>4.2957438769418953E-3</v>
      </c>
      <c r="S40" s="47">
        <f t="shared" si="22"/>
        <v>4.4413897511982506E-4</v>
      </c>
      <c r="T40" s="47">
        <f t="shared" si="20"/>
        <v>2.7583556585864932E-4</v>
      </c>
      <c r="U40" s="47">
        <f t="shared" si="23"/>
        <v>2.0954253566164562E-2</v>
      </c>
      <c r="V40" s="46"/>
      <c r="W40" s="45">
        <f t="shared" si="17"/>
        <v>1036698.5749293906</v>
      </c>
      <c r="X40" s="45">
        <f t="shared" si="2"/>
        <v>29335.954992630388</v>
      </c>
      <c r="Y40" s="45">
        <f t="shared" si="3"/>
        <v>1066034.5299220209</v>
      </c>
      <c r="Z40" s="45">
        <f t="shared" si="4"/>
        <v>141293.86925373742</v>
      </c>
      <c r="AB40" s="45">
        <f t="shared" si="21"/>
        <v>14020.946786970375</v>
      </c>
      <c r="AC40" s="45">
        <f t="shared" si="12"/>
        <v>-9313.5249641076152</v>
      </c>
      <c r="AD40" s="32">
        <f t="shared" si="18"/>
        <v>0</v>
      </c>
      <c r="AE40" s="59">
        <f t="shared" si="19"/>
        <v>0</v>
      </c>
      <c r="AF40" s="45">
        <f t="shared" si="24"/>
        <v>998.96533840298071</v>
      </c>
      <c r="AG40" s="49">
        <f>IF(A40&gt;$D$6,"",SUM($AB$10:AE40)/($Y$10+Y40)*2/A40*12)</f>
        <v>6.2292591970046059E-2</v>
      </c>
      <c r="AH40" s="49">
        <f>IF(A40&gt;$D$6,"",SUM($AF$10:AF40)/($Y$10+Y40)*2/A40*12)</f>
        <v>-4.5836785345647314E-2</v>
      </c>
      <c r="AI40" s="45">
        <f t="shared" si="25"/>
        <v>25528.62023777073</v>
      </c>
      <c r="AQ40" s="45">
        <f>SUM(AB$10:AB40)</f>
        <v>490125.18392594985</v>
      </c>
      <c r="AR40" s="45">
        <f>SUM(AC$10:AC40)</f>
        <v>-325569.53573735966</v>
      </c>
      <c r="AS40" s="45">
        <f>SUM(AD$10:AD40)</f>
        <v>13860.000000000002</v>
      </c>
      <c r="AT40" s="45">
        <f>SUM(AE$10:AE40)</f>
        <v>13603.955257005766</v>
      </c>
      <c r="AU40" s="45">
        <f>SUM(AF$10:AF40)</f>
        <v>-141293.86925373742</v>
      </c>
      <c r="AW40" s="45">
        <f t="shared" si="13"/>
        <v>1029676.569144302</v>
      </c>
      <c r="AX40" s="45">
        <f t="shared" si="5"/>
        <v>6014.0414277186537</v>
      </c>
      <c r="AY40" s="45">
        <f t="shared" si="5"/>
        <v>621.79456516775508</v>
      </c>
      <c r="AZ40" s="45">
        <f t="shared" si="5"/>
        <v>386.16979220210902</v>
      </c>
      <c r="BA40" s="45">
        <f t="shared" si="5"/>
        <v>29335.954992630388</v>
      </c>
      <c r="BB40" s="45">
        <f t="shared" si="6"/>
        <v>1895.2059908073697</v>
      </c>
      <c r="BC40" s="45"/>
      <c r="BD40"/>
      <c r="BE40"/>
      <c r="BF40"/>
      <c r="BG40"/>
      <c r="BH40"/>
      <c r="BI40"/>
      <c r="BJ40"/>
      <c r="BK40"/>
    </row>
    <row r="41" spans="1:63" x14ac:dyDescent="0.25">
      <c r="A41" s="29">
        <v>31</v>
      </c>
      <c r="B41" s="32">
        <f t="shared" si="7"/>
        <v>1038333.333333331</v>
      </c>
      <c r="C41" s="32">
        <f t="shared" si="26"/>
        <v>11666.666666666666</v>
      </c>
      <c r="D41" s="32">
        <f t="shared" si="27"/>
        <v>15741.249999999965</v>
      </c>
      <c r="E41" s="32"/>
      <c r="F41" s="32">
        <f t="shared" si="8"/>
        <v>0</v>
      </c>
      <c r="G41" s="32"/>
      <c r="H41" s="32"/>
      <c r="I41" s="32"/>
      <c r="J41" s="32"/>
      <c r="K41" s="32"/>
      <c r="L41" s="32">
        <f t="shared" si="9"/>
        <v>27407.916666666631</v>
      </c>
      <c r="M41" s="32">
        <f t="shared" si="10"/>
        <v>27407.916666666631</v>
      </c>
      <c r="N41" s="80">
        <v>45139</v>
      </c>
      <c r="O41" s="39">
        <f t="shared" si="0"/>
        <v>0.74166666666666503</v>
      </c>
      <c r="P41" s="39">
        <f t="shared" si="1"/>
        <v>0.75323565503784229</v>
      </c>
      <c r="Q41" s="39">
        <f t="shared" si="11"/>
        <v>0.72720532747780353</v>
      </c>
      <c r="R41" s="39">
        <f t="shared" si="16"/>
        <v>4.1593477684212276E-3</v>
      </c>
      <c r="S41" s="39">
        <f t="shared" si="22"/>
        <v>4.2957438769418953E-4</v>
      </c>
      <c r="T41" s="39">
        <f t="shared" si="20"/>
        <v>2.6648338507189503E-4</v>
      </c>
      <c r="U41" s="39">
        <f t="shared" si="23"/>
        <v>2.1174922018851482E-2</v>
      </c>
      <c r="V41" s="12"/>
      <c r="W41" s="32">
        <f t="shared" si="17"/>
        <v>1024885.0262265871</v>
      </c>
      <c r="X41" s="32">
        <f t="shared" si="2"/>
        <v>29644.890826392075</v>
      </c>
      <c r="Y41" s="32">
        <f t="shared" si="3"/>
        <v>1054529.9170529791</v>
      </c>
      <c r="Z41" s="32">
        <f t="shared" si="4"/>
        <v>140289.22082364367</v>
      </c>
      <c r="AB41" s="32">
        <f t="shared" si="21"/>
        <v>13863.403737852017</v>
      </c>
      <c r="AC41" s="32">
        <f t="shared" si="12"/>
        <v>-9208.8757458216569</v>
      </c>
      <c r="AD41" s="32">
        <f t="shared" si="18"/>
        <v>0</v>
      </c>
      <c r="AE41" s="59">
        <f t="shared" si="19"/>
        <v>0</v>
      </c>
      <c r="AF41" s="32">
        <f t="shared" si="24"/>
        <v>1004.6484300937445</v>
      </c>
      <c r="AG41" s="40">
        <f>IF(A41&gt;$D$6,"",SUM($AB$10:AE41)/($Y$10+Y41)*2/A41*12)</f>
        <v>6.2033810480689157E-2</v>
      </c>
      <c r="AH41" s="40">
        <f>IF(A41&gt;$D$6,"",SUM($AF$10:AF41)/($Y$10+Y41)*2/A41*12)</f>
        <v>-4.424920996698261E-2</v>
      </c>
      <c r="AI41" s="32">
        <f t="shared" si="25"/>
        <v>25368.016606893754</v>
      </c>
      <c r="AQ41" s="32">
        <f>SUM(AB$10:AB41)</f>
        <v>503988.58766380185</v>
      </c>
      <c r="AR41" s="32">
        <f>SUM(AC$10:AC41)</f>
        <v>-334778.41148318129</v>
      </c>
      <c r="AS41" s="32">
        <f>SUM(AD$10:AD41)</f>
        <v>13860.000000000002</v>
      </c>
      <c r="AT41" s="32">
        <f>SUM(AE$10:AE41)</f>
        <v>13603.955257005766</v>
      </c>
      <c r="AU41" s="32">
        <f>SUM(AF$10:AF41)</f>
        <v>-140289.22082364367</v>
      </c>
      <c r="AW41" s="32">
        <f t="shared" si="13"/>
        <v>1018087.458468925</v>
      </c>
      <c r="AX41" s="32">
        <f t="shared" si="5"/>
        <v>5823.0868757897188</v>
      </c>
      <c r="AY41" s="32">
        <f t="shared" si="5"/>
        <v>601.40414277186539</v>
      </c>
      <c r="AZ41" s="32">
        <f t="shared" si="5"/>
        <v>373.07673910065301</v>
      </c>
      <c r="BA41" s="32">
        <f t="shared" si="5"/>
        <v>29644.890826392075</v>
      </c>
      <c r="BB41" s="32">
        <f t="shared" si="6"/>
        <v>1877.8462621479484</v>
      </c>
      <c r="BC41" s="32"/>
    </row>
    <row r="42" spans="1:63" x14ac:dyDescent="0.25">
      <c r="A42" s="29">
        <v>32</v>
      </c>
      <c r="B42" s="32">
        <f t="shared" si="7"/>
        <v>1026666.6666666644</v>
      </c>
      <c r="C42" s="32">
        <f t="shared" si="26"/>
        <v>11666.666666666666</v>
      </c>
      <c r="D42" s="32">
        <f t="shared" si="27"/>
        <v>15566.347222222188</v>
      </c>
      <c r="E42" s="32"/>
      <c r="F42" s="32">
        <f t="shared" si="8"/>
        <v>0</v>
      </c>
      <c r="G42" s="32"/>
      <c r="H42" s="32"/>
      <c r="I42" s="32"/>
      <c r="J42" s="32"/>
      <c r="K42" s="32"/>
      <c r="L42" s="32">
        <f t="shared" si="9"/>
        <v>27233.013888888854</v>
      </c>
      <c r="M42" s="32">
        <f t="shared" si="10"/>
        <v>27233.013888888854</v>
      </c>
      <c r="N42" s="80">
        <v>45170</v>
      </c>
      <c r="O42" s="39">
        <f t="shared" si="0"/>
        <v>0.73333333333333173</v>
      </c>
      <c r="P42" s="39">
        <f t="shared" ref="P42:P105" si="28">SUM(Q42:U42)</f>
        <v>0.74502021833108412</v>
      </c>
      <c r="Q42" s="39">
        <f t="shared" si="11"/>
        <v>0.71892708287653684</v>
      </c>
      <c r="R42" s="39">
        <f t="shared" si="16"/>
        <v>4.0313473181796851E-3</v>
      </c>
      <c r="S42" s="39">
        <f t="shared" si="22"/>
        <v>4.1593477684212282E-4</v>
      </c>
      <c r="T42" s="39">
        <f t="shared" si="20"/>
        <v>2.5774463261651372E-4</v>
      </c>
      <c r="U42" s="39">
        <f t="shared" si="23"/>
        <v>2.1388108726908998E-2</v>
      </c>
      <c r="V42" s="12"/>
      <c r="W42" s="32">
        <f t="shared" si="17"/>
        <v>1013084.9534458452</v>
      </c>
      <c r="X42" s="32">
        <f t="shared" si="2"/>
        <v>29943.352217672596</v>
      </c>
      <c r="Y42" s="32">
        <f t="shared" si="3"/>
        <v>1043028.3056635178</v>
      </c>
      <c r="Z42" s="32">
        <f t="shared" si="4"/>
        <v>139279.18498919791</v>
      </c>
      <c r="AB42" s="32">
        <f t="shared" si="21"/>
        <v>13705.991770971455</v>
      </c>
      <c r="AC42" s="32">
        <f t="shared" si="12"/>
        <v>-9104.3135999504666</v>
      </c>
      <c r="AD42" s="32">
        <f t="shared" si="18"/>
        <v>0</v>
      </c>
      <c r="AE42" s="59">
        <f t="shared" si="19"/>
        <v>0</v>
      </c>
      <c r="AF42" s="32">
        <f t="shared" si="24"/>
        <v>1010.0358344457636</v>
      </c>
      <c r="AG42" s="40">
        <f>IF(A42&gt;$D$6,"",SUM($AB$10:AE42)/($Y$10+Y42)*2/A42*12)</f>
        <v>6.1790875225035985E-2</v>
      </c>
      <c r="AH42" s="40">
        <f>IF(A42&gt;$D$6,"",SUM($AF$10:AF42)/($Y$10+Y42)*2/A42*12)</f>
        <v>-4.2758157365486452E-2</v>
      </c>
      <c r="AI42" s="32">
        <f t="shared" si="25"/>
        <v>25207.60316043278</v>
      </c>
      <c r="AQ42" s="32">
        <f>SUM(AB$10:AB42)</f>
        <v>517694.5794347733</v>
      </c>
      <c r="AR42" s="32">
        <f>SUM(AC$10:AC42)</f>
        <v>-343882.72508313175</v>
      </c>
      <c r="AS42" s="32">
        <f>SUM(AD$10:AD42)</f>
        <v>13860.000000000002</v>
      </c>
      <c r="AT42" s="32">
        <f>SUM(AE$10:AE42)</f>
        <v>13603.955257005766</v>
      </c>
      <c r="AU42" s="32">
        <f>SUM(AF$10:AF42)</f>
        <v>-139279.18498919791</v>
      </c>
      <c r="AW42" s="32">
        <f t="shared" si="13"/>
        <v>1006497.9160271516</v>
      </c>
      <c r="AX42" s="32">
        <f t="shared" si="5"/>
        <v>5643.8862454515593</v>
      </c>
      <c r="AY42" s="32">
        <f t="shared" si="5"/>
        <v>582.3086875789719</v>
      </c>
      <c r="AZ42" s="32">
        <f t="shared" si="5"/>
        <v>360.84248566311919</v>
      </c>
      <c r="BA42" s="32">
        <f t="shared" si="5"/>
        <v>29943.352217672596</v>
      </c>
      <c r="BB42" s="32">
        <f t="shared" ref="BB42:BB105" si="29">MAX(SUM(D42:G42)-AB42-AD42-AE42,0)</f>
        <v>1860.3554512507326</v>
      </c>
      <c r="BC42" s="32"/>
    </row>
    <row r="43" spans="1:63" x14ac:dyDescent="0.25">
      <c r="A43" s="29">
        <v>33</v>
      </c>
      <c r="B43" s="32">
        <f t="shared" si="7"/>
        <v>1014999.9999999978</v>
      </c>
      <c r="C43" s="32">
        <f t="shared" si="26"/>
        <v>11666.666666666666</v>
      </c>
      <c r="D43" s="32">
        <f t="shared" si="27"/>
        <v>15391.444444444411</v>
      </c>
      <c r="E43" s="32"/>
      <c r="F43" s="32">
        <f t="shared" si="8"/>
        <v>0</v>
      </c>
      <c r="G43" s="32"/>
      <c r="H43" s="32"/>
      <c r="I43" s="32"/>
      <c r="J43" s="32"/>
      <c r="K43" s="32"/>
      <c r="L43" s="32">
        <f t="shared" si="9"/>
        <v>27058.111111111077</v>
      </c>
      <c r="M43" s="32">
        <f t="shared" si="10"/>
        <v>27058.111111111077</v>
      </c>
      <c r="N43" s="80">
        <v>45200</v>
      </c>
      <c r="O43" s="39">
        <f t="shared" si="0"/>
        <v>0.72499999999999842</v>
      </c>
      <c r="P43" s="39">
        <f t="shared" si="28"/>
        <v>0.73680688630494595</v>
      </c>
      <c r="Q43" s="39">
        <f t="shared" si="11"/>
        <v>0.71064889583192203</v>
      </c>
      <c r="R43" s="39">
        <f t="shared" si="16"/>
        <v>3.9109904420983983E-3</v>
      </c>
      <c r="S43" s="39">
        <f t="shared" si="22"/>
        <v>4.0313473181796851E-4</v>
      </c>
      <c r="T43" s="39">
        <f t="shared" si="20"/>
        <v>2.4956086610527367E-4</v>
      </c>
      <c r="U43" s="39">
        <f t="shared" si="23"/>
        <v>2.1594304433002209E-2</v>
      </c>
      <c r="V43" s="12"/>
      <c r="W43" s="32">
        <f t="shared" si="17"/>
        <v>1001297.6146207212</v>
      </c>
      <c r="X43" s="32">
        <f t="shared" si="2"/>
        <v>30232.026206203092</v>
      </c>
      <c r="Y43" s="32">
        <f t="shared" si="3"/>
        <v>1031529.6408269242</v>
      </c>
      <c r="Z43" s="32">
        <f t="shared" si="4"/>
        <v>138264.03695143235</v>
      </c>
      <c r="AB43" s="32">
        <f t="shared" si="21"/>
        <v>13548.705567442514</v>
      </c>
      <c r="AC43" s="32">
        <f t="shared" si="12"/>
        <v>-8999.8349933817699</v>
      </c>
      <c r="AD43" s="32">
        <f t="shared" si="18"/>
        <v>0</v>
      </c>
      <c r="AE43" s="59">
        <f t="shared" si="19"/>
        <v>0</v>
      </c>
      <c r="AF43" s="32">
        <f t="shared" si="24"/>
        <v>1015.1480377655535</v>
      </c>
      <c r="AG43" s="40">
        <f>IF(A43&gt;$D$6,"",SUM($AB$10:AE43)/($Y$10+Y43)*2/A43*12)</f>
        <v>6.1562349059256206E-2</v>
      </c>
      <c r="AH43" s="40">
        <f>IF(A43&gt;$D$6,"",SUM($AF$10:AF43)/($Y$10+Y43)*2/A43*12)</f>
        <v>-4.1354899216119768E-2</v>
      </c>
      <c r="AI43" s="32">
        <f t="shared" si="25"/>
        <v>25047.370404036068</v>
      </c>
      <c r="AQ43" s="32">
        <f>SUM(AB$10:AB43)</f>
        <v>531243.28500221577</v>
      </c>
      <c r="AR43" s="32">
        <f>SUM(AC$10:AC43)</f>
        <v>-352882.5600765135</v>
      </c>
      <c r="AS43" s="32">
        <f>SUM(AD$10:AD43)</f>
        <v>13860.000000000002</v>
      </c>
      <c r="AT43" s="32">
        <f>SUM(AE$10:AE43)</f>
        <v>13603.955257005766</v>
      </c>
      <c r="AU43" s="32">
        <f>SUM(AF$10:AF43)</f>
        <v>-138264.03695143235</v>
      </c>
      <c r="AW43" s="32">
        <f t="shared" si="13"/>
        <v>994908.4541646908</v>
      </c>
      <c r="AX43" s="32">
        <f t="shared" si="5"/>
        <v>5475.3866189377577</v>
      </c>
      <c r="AY43" s="32">
        <f t="shared" si="5"/>
        <v>564.38862454515595</v>
      </c>
      <c r="AZ43" s="32">
        <f t="shared" si="5"/>
        <v>349.38521254738316</v>
      </c>
      <c r="BA43" s="32">
        <f t="shared" si="5"/>
        <v>30232.026206203092</v>
      </c>
      <c r="BB43" s="32">
        <f t="shared" si="29"/>
        <v>1842.738877001897</v>
      </c>
      <c r="BC43" s="32"/>
    </row>
    <row r="44" spans="1:63" x14ac:dyDescent="0.25">
      <c r="A44" s="29">
        <v>34</v>
      </c>
      <c r="B44" s="32">
        <f t="shared" si="7"/>
        <v>1003333.3333333312</v>
      </c>
      <c r="C44" s="32">
        <f t="shared" si="26"/>
        <v>11666.666666666666</v>
      </c>
      <c r="D44" s="32">
        <f t="shared" si="27"/>
        <v>15216.541666666633</v>
      </c>
      <c r="E44" s="32"/>
      <c r="F44" s="32">
        <f t="shared" si="8"/>
        <v>0</v>
      </c>
      <c r="G44" s="32"/>
      <c r="H44" s="32"/>
      <c r="I44" s="32"/>
      <c r="J44" s="32"/>
      <c r="K44" s="32"/>
      <c r="L44" s="32">
        <f t="shared" si="9"/>
        <v>26883.208333333299</v>
      </c>
      <c r="M44" s="32">
        <f t="shared" si="10"/>
        <v>26883.208333333299</v>
      </c>
      <c r="N44" s="80">
        <v>45231</v>
      </c>
      <c r="O44" s="39">
        <f t="shared" si="0"/>
        <v>0.71666666666666512</v>
      </c>
      <c r="P44" s="39">
        <f t="shared" si="28"/>
        <v>0.72859562247396015</v>
      </c>
      <c r="Q44" s="39">
        <f t="shared" si="11"/>
        <v>0.70237107717808545</v>
      </c>
      <c r="R44" s="39">
        <f t="shared" si="16"/>
        <v>3.7976122866876147E-3</v>
      </c>
      <c r="S44" s="39">
        <f t="shared" si="22"/>
        <v>3.9109904420983989E-4</v>
      </c>
      <c r="T44" s="39">
        <f t="shared" si="20"/>
        <v>2.4188083909078111E-4</v>
      </c>
      <c r="U44" s="39">
        <f t="shared" si="23"/>
        <v>2.1793953125886428E-2</v>
      </c>
      <c r="V44" s="12"/>
      <c r="W44" s="32">
        <f t="shared" si="17"/>
        <v>989522.33708730328</v>
      </c>
      <c r="X44" s="32">
        <f t="shared" si="2"/>
        <v>30511.534376240998</v>
      </c>
      <c r="Y44" s="32">
        <f t="shared" si="3"/>
        <v>1020033.8714635443</v>
      </c>
      <c r="Z44" s="32">
        <f t="shared" si="4"/>
        <v>137244.03310296245</v>
      </c>
      <c r="AB44" s="32">
        <f t="shared" si="21"/>
        <v>13391.540178100084</v>
      </c>
      <c r="AC44" s="32">
        <f t="shared" si="12"/>
        <v>-8895.4366385934409</v>
      </c>
      <c r="AD44" s="32">
        <f t="shared" si="18"/>
        <v>0</v>
      </c>
      <c r="AE44" s="59">
        <f t="shared" si="19"/>
        <v>0</v>
      </c>
      <c r="AF44" s="32">
        <f t="shared" si="24"/>
        <v>1020.0038484699035</v>
      </c>
      <c r="AG44" s="40">
        <f>IF(A44&gt;$D$6,"",SUM($AB$10:AE44)/($Y$10+Y44)*2/A44*12)</f>
        <v>6.1346963543318186E-2</v>
      </c>
      <c r="AH44" s="40">
        <f>IF(A44&gt;$D$6,"",SUM($AF$10:AF44)/($Y$10+Y44)*2/A44*12)</f>
        <v>-4.0031729372146205E-2</v>
      </c>
      <c r="AI44" s="32">
        <f t="shared" si="25"/>
        <v>24887.309541480005</v>
      </c>
      <c r="AQ44" s="32">
        <f>SUM(AB$10:AB44)</f>
        <v>544634.82518031588</v>
      </c>
      <c r="AR44" s="32">
        <f>SUM(AC$10:AC44)</f>
        <v>-361777.99671510694</v>
      </c>
      <c r="AS44" s="32">
        <f>SUM(AD$10:AD44)</f>
        <v>13860.000000000002</v>
      </c>
      <c r="AT44" s="32">
        <f>SUM(AE$10:AE44)</f>
        <v>13603.955257005766</v>
      </c>
      <c r="AU44" s="32">
        <f>SUM(AF$10:AF44)</f>
        <v>-137244.03310296245</v>
      </c>
      <c r="AW44" s="32">
        <f t="shared" si="13"/>
        <v>983319.50804931961</v>
      </c>
      <c r="AX44" s="32">
        <f t="shared" si="5"/>
        <v>5316.657201362661</v>
      </c>
      <c r="AY44" s="32">
        <f t="shared" si="5"/>
        <v>547.53866189377584</v>
      </c>
      <c r="AZ44" s="32">
        <f t="shared" si="5"/>
        <v>338.63317472709355</v>
      </c>
      <c r="BA44" s="32">
        <f t="shared" si="5"/>
        <v>30511.534376240998</v>
      </c>
      <c r="BB44" s="32">
        <f t="shared" si="29"/>
        <v>1825.0014885665496</v>
      </c>
      <c r="BC44" s="32"/>
    </row>
    <row r="45" spans="1:63" x14ac:dyDescent="0.25">
      <c r="A45" s="29">
        <v>35</v>
      </c>
      <c r="B45" s="32">
        <f t="shared" si="7"/>
        <v>991666.66666666453</v>
      </c>
      <c r="C45" s="32">
        <f t="shared" si="26"/>
        <v>11666.666666666666</v>
      </c>
      <c r="D45" s="32">
        <f t="shared" si="27"/>
        <v>15041.638888888856</v>
      </c>
      <c r="E45" s="32"/>
      <c r="F45" s="32">
        <f t="shared" si="8"/>
        <v>0</v>
      </c>
      <c r="G45" s="32"/>
      <c r="H45" s="32"/>
      <c r="I45" s="32"/>
      <c r="J45" s="32"/>
      <c r="K45" s="32"/>
      <c r="L45" s="32">
        <f t="shared" si="9"/>
        <v>26708.305555555522</v>
      </c>
      <c r="M45" s="32">
        <f t="shared" si="10"/>
        <v>26708.305555555522</v>
      </c>
      <c r="N45" s="80">
        <v>45261</v>
      </c>
      <c r="O45" s="39">
        <f t="shared" si="0"/>
        <v>0.70833333333333182</v>
      </c>
      <c r="P45" s="39">
        <f t="shared" si="28"/>
        <v>0.72038639289231354</v>
      </c>
      <c r="Q45" s="39">
        <f t="shared" si="11"/>
        <v>0.69409389150213419</v>
      </c>
      <c r="R45" s="39">
        <f t="shared" si="16"/>
        <v>3.6906229378256585E-3</v>
      </c>
      <c r="S45" s="39">
        <f t="shared" si="22"/>
        <v>3.797612286687615E-4</v>
      </c>
      <c r="T45" s="39">
        <f t="shared" si="20"/>
        <v>2.3465942652590391E-4</v>
      </c>
      <c r="U45" s="39">
        <f t="shared" si="23"/>
        <v>2.1987457797159052E-2</v>
      </c>
      <c r="V45" s="12"/>
      <c r="W45" s="32">
        <f t="shared" si="17"/>
        <v>977758.50913321634</v>
      </c>
      <c r="X45" s="32">
        <f t="shared" si="2"/>
        <v>30782.440916022675</v>
      </c>
      <c r="Y45" s="32">
        <f t="shared" si="3"/>
        <v>1008540.950049239</v>
      </c>
      <c r="Z45" s="32">
        <f t="shared" si="4"/>
        <v>136219.41256988543</v>
      </c>
      <c r="AB45" s="32">
        <f t="shared" si="21"/>
        <v>13234.490993422385</v>
      </c>
      <c r="AC45" s="32">
        <f t="shared" si="12"/>
        <v>-8791.1154736741246</v>
      </c>
      <c r="AD45" s="32">
        <f t="shared" si="18"/>
        <v>0</v>
      </c>
      <c r="AE45" s="59">
        <f t="shared" si="19"/>
        <v>0</v>
      </c>
      <c r="AF45" s="32">
        <f t="shared" si="24"/>
        <v>1024.6205330770172</v>
      </c>
      <c r="AG45" s="40">
        <f>IF(A45&gt;$D$6,"",SUM($AB$10:AE45)/($Y$10+Y45)*2/A45*12)</f>
        <v>6.1143594859211794E-2</v>
      </c>
      <c r="AH45" s="40">
        <f>IF(A45&gt;$D$6,"",SUM($AF$10:AF45)/($Y$10+Y45)*2/A45*12)</f>
        <v>-3.8781818174554596E-2</v>
      </c>
      <c r="AI45" s="32">
        <f t="shared" si="25"/>
        <v>24727.412407727723</v>
      </c>
      <c r="AQ45" s="32">
        <f>SUM(AB$10:AB45)</f>
        <v>557869.31617373822</v>
      </c>
      <c r="AR45" s="32">
        <f>SUM(AC$10:AC45)</f>
        <v>-370569.11218878109</v>
      </c>
      <c r="AS45" s="32">
        <f>SUM(AD$10:AD45)</f>
        <v>13860.000000000002</v>
      </c>
      <c r="AT45" s="32">
        <f>SUM(AE$10:AE45)</f>
        <v>13603.955257005766</v>
      </c>
      <c r="AU45" s="32">
        <f>SUM(AF$10:AF45)</f>
        <v>-136219.41256988543</v>
      </c>
      <c r="AW45" s="32">
        <f t="shared" si="13"/>
        <v>971731.44810298784</v>
      </c>
      <c r="AX45" s="32">
        <f t="shared" si="5"/>
        <v>5166.8721129559217</v>
      </c>
      <c r="AY45" s="32">
        <f t="shared" si="5"/>
        <v>531.66572013626615</v>
      </c>
      <c r="AZ45" s="32">
        <f t="shared" si="5"/>
        <v>328.52319713626548</v>
      </c>
      <c r="BA45" s="32">
        <f t="shared" si="5"/>
        <v>30782.440916022675</v>
      </c>
      <c r="BB45" s="32">
        <f t="shared" si="29"/>
        <v>1807.1478954664708</v>
      </c>
      <c r="BC45" s="32"/>
    </row>
    <row r="46" spans="1:63" x14ac:dyDescent="0.25">
      <c r="A46" s="66">
        <v>36</v>
      </c>
      <c r="B46" s="67">
        <f t="shared" si="7"/>
        <v>979999.9999999979</v>
      </c>
      <c r="C46" s="67">
        <f t="shared" si="26"/>
        <v>11666.666666666666</v>
      </c>
      <c r="D46" s="67">
        <f t="shared" si="27"/>
        <v>14866.73611111108</v>
      </c>
      <c r="E46" s="67"/>
      <c r="F46" s="67">
        <f t="shared" si="8"/>
        <v>0</v>
      </c>
      <c r="G46" s="67">
        <f>IF(B46&gt;0,B46*$J$1,0)</f>
        <v>4899.99999999999</v>
      </c>
      <c r="H46" s="67">
        <f>IF(B46&gt;0,H34,0)</f>
        <v>6000</v>
      </c>
      <c r="I46" s="67"/>
      <c r="J46" s="67"/>
      <c r="K46" s="67"/>
      <c r="L46" s="67">
        <f t="shared" si="9"/>
        <v>37433.402777777737</v>
      </c>
      <c r="M46" s="67">
        <f t="shared" si="10"/>
        <v>30948.402777777741</v>
      </c>
      <c r="N46" s="80">
        <v>45292</v>
      </c>
      <c r="O46" s="39">
        <f t="shared" si="0"/>
        <v>0.69999999999999851</v>
      </c>
      <c r="P46" s="39">
        <f t="shared" si="28"/>
        <v>0.71217916596851416</v>
      </c>
      <c r="Q46" s="39">
        <f t="shared" si="11"/>
        <v>0.68581756444820663</v>
      </c>
      <c r="R46" s="39">
        <f t="shared" si="16"/>
        <v>3.5894971509439159E-3</v>
      </c>
      <c r="S46" s="39">
        <f t="shared" si="22"/>
        <v>3.6906229378256585E-4</v>
      </c>
      <c r="T46" s="39">
        <f t="shared" si="20"/>
        <v>2.2785673720125688E-4</v>
      </c>
      <c r="U46" s="39">
        <f t="shared" si="23"/>
        <v>2.2175185338379776E-2</v>
      </c>
      <c r="V46" s="12"/>
      <c r="W46" s="32">
        <f t="shared" si="17"/>
        <v>966005.57288218813</v>
      </c>
      <c r="X46" s="32">
        <f t="shared" si="2"/>
        <v>31045.259473731687</v>
      </c>
      <c r="Y46" s="32">
        <f t="shared" si="3"/>
        <v>997050.83235591988</v>
      </c>
      <c r="Z46" s="32">
        <f t="shared" si="4"/>
        <v>135190.39862338451</v>
      </c>
      <c r="AB46" s="32">
        <f t="shared" si="21"/>
        <v>13077.553716044646</v>
      </c>
      <c r="AC46" s="32">
        <f t="shared" si="12"/>
        <v>-8686.8686440652309</v>
      </c>
      <c r="AD46" s="32">
        <f t="shared" si="18"/>
        <v>0</v>
      </c>
      <c r="AE46" s="59">
        <f t="shared" si="19"/>
        <v>3882.7691989072946</v>
      </c>
      <c r="AF46" s="32">
        <f t="shared" si="24"/>
        <v>1029.013946500927</v>
      </c>
      <c r="AG46" s="40">
        <f>IF(A46&gt;$D$6,"",SUM($AB$10:AE46)/($Y$10+Y46)*2/A46*12)</f>
        <v>6.2031117711325079E-2</v>
      </c>
      <c r="AH46" s="40">
        <f>IF(A46&gt;$D$6,"",SUM($AF$10:AF46)/($Y$10+Y46)*2/A46*12)</f>
        <v>-3.7599091015941971E-2</v>
      </c>
      <c r="AI46" s="32">
        <f t="shared" si="25"/>
        <v>28450.440608271045</v>
      </c>
      <c r="AQ46" s="32">
        <f>SUM(AB$10:AB46)</f>
        <v>570946.86988978286</v>
      </c>
      <c r="AR46" s="32">
        <f>SUM(AC$10:AC46)</f>
        <v>-379255.98083284631</v>
      </c>
      <c r="AS46" s="32">
        <f>SUM(AD$10:AD46)</f>
        <v>13860.000000000002</v>
      </c>
      <c r="AT46" s="32">
        <f>SUM(AE$10:AE46)</f>
        <v>17486.72445591306</v>
      </c>
      <c r="AU46" s="32">
        <f>SUM(AF$10:AF46)</f>
        <v>-135190.39862338451</v>
      </c>
      <c r="AW46" s="32">
        <f t="shared" si="13"/>
        <v>960144.59022748924</v>
      </c>
      <c r="AX46" s="32">
        <f t="shared" si="5"/>
        <v>5025.2960113214822</v>
      </c>
      <c r="AY46" s="32">
        <f t="shared" si="5"/>
        <v>516.68721129559219</v>
      </c>
      <c r="AZ46" s="32">
        <f t="shared" si="5"/>
        <v>318.99943208175961</v>
      </c>
      <c r="BA46" s="32">
        <f t="shared" si="5"/>
        <v>31045.259473731687</v>
      </c>
      <c r="BB46" s="32">
        <f t="shared" si="29"/>
        <v>2806.4131961591293</v>
      </c>
      <c r="BC46" s="32"/>
    </row>
    <row r="47" spans="1:63" x14ac:dyDescent="0.25">
      <c r="A47" s="29">
        <v>37</v>
      </c>
      <c r="B47" s="32">
        <f t="shared" si="7"/>
        <v>968333.33333333128</v>
      </c>
      <c r="C47" s="32">
        <f t="shared" si="26"/>
        <v>11666.666666666666</v>
      </c>
      <c r="D47" s="32">
        <f t="shared" si="27"/>
        <v>14691.833333333301</v>
      </c>
      <c r="E47" s="32"/>
      <c r="F47" s="32">
        <f t="shared" si="8"/>
        <v>0</v>
      </c>
      <c r="G47" s="32"/>
      <c r="H47" s="32"/>
      <c r="I47" s="32"/>
      <c r="J47" s="32"/>
      <c r="K47" s="32"/>
      <c r="L47" s="32">
        <f t="shared" si="9"/>
        <v>26358.499999999967</v>
      </c>
      <c r="M47" s="32">
        <f t="shared" si="10"/>
        <v>26358.499999999967</v>
      </c>
      <c r="N47" s="80">
        <v>45323</v>
      </c>
      <c r="O47" s="39">
        <f t="shared" si="0"/>
        <v>0.69166666666666521</v>
      </c>
      <c r="P47" s="39">
        <f t="shared" si="28"/>
        <v>0.70397391230007356</v>
      </c>
      <c r="Q47" s="39">
        <f t="shared" si="11"/>
        <v>0.67754228875544131</v>
      </c>
      <c r="R47" s="39">
        <f t="shared" si="16"/>
        <v>3.4937657251275039E-3</v>
      </c>
      <c r="S47" s="39">
        <f t="shared" si="22"/>
        <v>3.5894971509439159E-4</v>
      </c>
      <c r="T47" s="39">
        <f t="shared" si="20"/>
        <v>2.2143737626953951E-4</v>
      </c>
      <c r="U47" s="39">
        <f t="shared" si="23"/>
        <v>2.2357470728140781E-2</v>
      </c>
      <c r="V47" s="12"/>
      <c r="W47" s="32">
        <f t="shared" si="17"/>
        <v>954263.01820070588</v>
      </c>
      <c r="X47" s="32">
        <f t="shared" si="2"/>
        <v>31300.459019397094</v>
      </c>
      <c r="Y47" s="32">
        <f t="shared" si="3"/>
        <v>985563.47722010291</v>
      </c>
      <c r="Z47" s="32">
        <f t="shared" si="4"/>
        <v>134157.19996881805</v>
      </c>
      <c r="AB47" s="32">
        <f t="shared" si="21"/>
        <v>12920.724335706924</v>
      </c>
      <c r="AC47" s="32">
        <f t="shared" si="12"/>
        <v>-8582.6934859198318</v>
      </c>
      <c r="AD47" s="32">
        <f t="shared" si="18"/>
        <v>0</v>
      </c>
      <c r="AE47" s="59">
        <f t="shared" si="19"/>
        <v>0</v>
      </c>
      <c r="AF47" s="32">
        <f t="shared" si="24"/>
        <v>1033.1986545664549</v>
      </c>
      <c r="AG47" s="40">
        <f>IF(A47&gt;$D$6,"",SUM($AB$10:AE47)/($Y$10+Y47)*2/A47*12)</f>
        <v>6.1824766290984032E-2</v>
      </c>
      <c r="AH47" s="40">
        <f>IF(A47&gt;$D$6,"",SUM($AF$10:AF47)/($Y$10+Y47)*2/A47*12)</f>
        <v>-3.647812657144877E-2</v>
      </c>
      <c r="AI47" s="32">
        <f t="shared" si="25"/>
        <v>24408.079471523888</v>
      </c>
      <c r="AQ47" s="32">
        <f>SUM(AB$10:AB47)</f>
        <v>583867.59422548977</v>
      </c>
      <c r="AR47" s="32">
        <f>SUM(AC$10:AC47)</f>
        <v>-387838.67431876616</v>
      </c>
      <c r="AS47" s="32">
        <f>SUM(AD$10:AD47)</f>
        <v>13860.000000000002</v>
      </c>
      <c r="AT47" s="32">
        <f>SUM(AE$10:AE47)</f>
        <v>17486.72445591306</v>
      </c>
      <c r="AU47" s="32">
        <f>SUM(AF$10:AF47)</f>
        <v>-134157.19996881805</v>
      </c>
      <c r="AW47" s="32">
        <f t="shared" si="13"/>
        <v>948559.20425761782</v>
      </c>
      <c r="AX47" s="32">
        <f t="shared" si="5"/>
        <v>4891.2720151785052</v>
      </c>
      <c r="AY47" s="32">
        <f t="shared" si="5"/>
        <v>502.52960113214823</v>
      </c>
      <c r="AZ47" s="32">
        <f t="shared" si="5"/>
        <v>310.01232677735533</v>
      </c>
      <c r="BA47" s="32">
        <f t="shared" si="5"/>
        <v>31300.459019397094</v>
      </c>
      <c r="BB47" s="32">
        <f t="shared" si="29"/>
        <v>1771.1089976263775</v>
      </c>
      <c r="BC47" s="32"/>
    </row>
    <row r="48" spans="1:63" x14ac:dyDescent="0.25">
      <c r="A48" s="29">
        <v>38</v>
      </c>
      <c r="B48" s="32">
        <f t="shared" si="7"/>
        <v>956666.66666666465</v>
      </c>
      <c r="C48" s="32">
        <f t="shared" si="26"/>
        <v>11666.666666666666</v>
      </c>
      <c r="D48" s="32">
        <f t="shared" si="27"/>
        <v>14516.930555555526</v>
      </c>
      <c r="E48" s="32"/>
      <c r="F48" s="32">
        <f t="shared" si="8"/>
        <v>0</v>
      </c>
      <c r="G48" s="32"/>
      <c r="H48" s="32"/>
      <c r="I48" s="32"/>
      <c r="J48" s="32"/>
      <c r="K48" s="32"/>
      <c r="L48" s="32">
        <f t="shared" si="9"/>
        <v>26183.59722222219</v>
      </c>
      <c r="M48" s="32">
        <f t="shared" si="10"/>
        <v>26183.59722222219</v>
      </c>
      <c r="N48" s="80">
        <v>45352</v>
      </c>
      <c r="O48" s="39">
        <f t="shared" si="0"/>
        <v>0.6833333333333319</v>
      </c>
      <c r="P48" s="39">
        <f t="shared" si="28"/>
        <v>0.69577060452574413</v>
      </c>
      <c r="Q48" s="39">
        <f t="shared" si="11"/>
        <v>0.66926822927293184</v>
      </c>
      <c r="R48" s="39">
        <f t="shared" si="16"/>
        <v>3.4030082220864086E-3</v>
      </c>
      <c r="S48" s="39">
        <f t="shared" si="22"/>
        <v>3.4937657251275041E-4</v>
      </c>
      <c r="T48" s="39">
        <f t="shared" si="20"/>
        <v>2.1536982905663495E-4</v>
      </c>
      <c r="U48" s="39">
        <f t="shared" si="23"/>
        <v>2.2534620629156413E-2</v>
      </c>
      <c r="V48" s="12"/>
      <c r="W48" s="32">
        <f t="shared" si="17"/>
        <v>942530.37745522277</v>
      </c>
      <c r="X48" s="32">
        <f t="shared" si="2"/>
        <v>31548.468880818979</v>
      </c>
      <c r="Y48" s="32">
        <f t="shared" si="3"/>
        <v>974078.84633604169</v>
      </c>
      <c r="Z48" s="32">
        <f t="shared" si="4"/>
        <v>133120.01192105951</v>
      </c>
      <c r="AB48" s="32">
        <f t="shared" si="21"/>
        <v>12763.999106458848</v>
      </c>
      <c r="AC48" s="32">
        <f t="shared" si="12"/>
        <v>-8478.5875109607114</v>
      </c>
      <c r="AD48" s="32">
        <f t="shared" si="18"/>
        <v>0</v>
      </c>
      <c r="AE48" s="59">
        <f t="shared" si="19"/>
        <v>0</v>
      </c>
      <c r="AF48" s="32">
        <f t="shared" si="24"/>
        <v>1037.1880477585364</v>
      </c>
      <c r="AG48" s="40">
        <f>IF(A48&gt;$D$6,"",SUM($AB$10:AE48)/($Y$10+Y48)*2/A48*12)</f>
        <v>6.1629059242957362E-2</v>
      </c>
      <c r="AH48" s="40">
        <f>IF(A48&gt;$D$6,"",SUM($AF$10:AF48)/($Y$10+Y48)*2/A48*12)</f>
        <v>-3.5414071075411044E-2</v>
      </c>
      <c r="AI48" s="32">
        <f t="shared" si="25"/>
        <v>24248.629990520065</v>
      </c>
      <c r="AQ48" s="32">
        <f>SUM(AB$10:AB48)</f>
        <v>596631.59333194862</v>
      </c>
      <c r="AR48" s="32">
        <f>SUM(AC$10:AC48)</f>
        <v>-396317.26182972686</v>
      </c>
      <c r="AS48" s="32">
        <f>SUM(AD$10:AD48)</f>
        <v>13860.000000000002</v>
      </c>
      <c r="AT48" s="32">
        <f>SUM(AE$10:AE48)</f>
        <v>17486.72445591306</v>
      </c>
      <c r="AU48" s="32">
        <f>SUM(AF$10:AF48)</f>
        <v>-133120.01192105951</v>
      </c>
      <c r="AW48" s="32">
        <f t="shared" si="13"/>
        <v>936975.52098210459</v>
      </c>
      <c r="AX48" s="32">
        <f t="shared" si="5"/>
        <v>4764.2115109209717</v>
      </c>
      <c r="AY48" s="32">
        <f t="shared" si="5"/>
        <v>489.12720151785055</v>
      </c>
      <c r="AZ48" s="32">
        <f t="shared" si="5"/>
        <v>301.51776067928893</v>
      </c>
      <c r="BA48" s="32">
        <f t="shared" si="5"/>
        <v>31548.468880818979</v>
      </c>
      <c r="BB48" s="32">
        <f t="shared" si="29"/>
        <v>1752.9314490966772</v>
      </c>
      <c r="BC48" s="32"/>
    </row>
    <row r="49" spans="1:55" x14ac:dyDescent="0.25">
      <c r="A49" s="29">
        <v>39</v>
      </c>
      <c r="B49" s="32">
        <f t="shared" si="7"/>
        <v>944999.99999999802</v>
      </c>
      <c r="C49" s="32">
        <f t="shared" si="26"/>
        <v>11666.666666666666</v>
      </c>
      <c r="D49" s="32">
        <f t="shared" si="27"/>
        <v>14342.027777777746</v>
      </c>
      <c r="E49" s="32"/>
      <c r="F49" s="32">
        <f t="shared" si="8"/>
        <v>0</v>
      </c>
      <c r="G49" s="32"/>
      <c r="H49" s="32"/>
      <c r="I49" s="32"/>
      <c r="J49" s="32"/>
      <c r="K49" s="32"/>
      <c r="L49" s="32">
        <f t="shared" si="9"/>
        <v>26008.694444444413</v>
      </c>
      <c r="M49" s="32">
        <f t="shared" si="10"/>
        <v>26008.694444444413</v>
      </c>
      <c r="N49" s="80">
        <v>45383</v>
      </c>
      <c r="O49" s="39">
        <f t="shared" si="0"/>
        <v>0.6749999999999986</v>
      </c>
      <c r="P49" s="39">
        <f t="shared" si="28"/>
        <v>0.68756921719321196</v>
      </c>
      <c r="Q49" s="39">
        <f t="shared" si="11"/>
        <v>0.6609955271435386</v>
      </c>
      <c r="R49" s="39">
        <f t="shared" si="16"/>
        <v>3.3168467915553755E-3</v>
      </c>
      <c r="S49" s="39">
        <f t="shared" si="22"/>
        <v>3.4030082220864088E-4</v>
      </c>
      <c r="T49" s="39">
        <f t="shared" si="20"/>
        <v>2.0962594350765022E-4</v>
      </c>
      <c r="U49" s="39">
        <f t="shared" si="23"/>
        <v>2.2706916492401721E-2</v>
      </c>
      <c r="V49" s="12"/>
      <c r="W49" s="32">
        <f t="shared" si="17"/>
        <v>930807.22098113433</v>
      </c>
      <c r="X49" s="32">
        <f t="shared" si="2"/>
        <v>31789.68308936241</v>
      </c>
      <c r="Y49" s="32">
        <f t="shared" si="3"/>
        <v>962596.90407049679</v>
      </c>
      <c r="Z49" s="32">
        <f t="shared" si="4"/>
        <v>132079.0174751528</v>
      </c>
      <c r="AB49" s="32">
        <f t="shared" si="21"/>
        <v>12607.374525937939</v>
      </c>
      <c r="AC49" s="32">
        <f t="shared" si="12"/>
        <v>-8374.5483927158621</v>
      </c>
      <c r="AD49" s="32">
        <f t="shared" si="18"/>
        <v>0</v>
      </c>
      <c r="AE49" s="59">
        <f t="shared" si="19"/>
        <v>0</v>
      </c>
      <c r="AF49" s="32">
        <f t="shared" si="24"/>
        <v>1040.9944459067192</v>
      </c>
      <c r="AG49" s="40">
        <f>IF(A49&gt;$D$6,"",SUM($AB$10:AE49)/($Y$10+Y49)*2/A49*12)</f>
        <v>6.1443179601340076E-2</v>
      </c>
      <c r="AH49" s="40">
        <f>IF(A49&gt;$D$6,"",SUM($AF$10:AF49)/($Y$10+Y49)*2/A49*12)</f>
        <v>-3.4402565765361527E-2</v>
      </c>
      <c r="AI49" s="32">
        <f t="shared" si="25"/>
        <v>24089.316791482841</v>
      </c>
      <c r="AQ49" s="32">
        <f>SUM(AB$10:AB49)</f>
        <v>609238.96785788657</v>
      </c>
      <c r="AR49" s="32">
        <f>SUM(AC$10:AC49)</f>
        <v>-404691.81022244273</v>
      </c>
      <c r="AS49" s="32">
        <f>SUM(AD$10:AD49)</f>
        <v>13860.000000000002</v>
      </c>
      <c r="AT49" s="32">
        <f>SUM(AE$10:AE49)</f>
        <v>17486.72445591306</v>
      </c>
      <c r="AU49" s="32">
        <f>SUM(AF$10:AF49)</f>
        <v>-132079.0174751528</v>
      </c>
      <c r="AW49" s="32">
        <f t="shared" si="13"/>
        <v>925393.73800095404</v>
      </c>
      <c r="AX49" s="32">
        <f t="shared" si="5"/>
        <v>4643.5855081775253</v>
      </c>
      <c r="AY49" s="32">
        <f t="shared" si="5"/>
        <v>476.42115109209726</v>
      </c>
      <c r="AZ49" s="32">
        <f t="shared" si="5"/>
        <v>293.47632091071029</v>
      </c>
      <c r="BA49" s="32">
        <f t="shared" si="5"/>
        <v>31789.68308936241</v>
      </c>
      <c r="BB49" s="32">
        <f t="shared" si="29"/>
        <v>1734.6532518398071</v>
      </c>
      <c r="BC49" s="32"/>
    </row>
    <row r="50" spans="1:55" x14ac:dyDescent="0.25">
      <c r="A50" s="29">
        <v>40</v>
      </c>
      <c r="B50" s="32">
        <f t="shared" si="7"/>
        <v>933333.33333333139</v>
      </c>
      <c r="C50" s="32">
        <f t="shared" si="26"/>
        <v>11666.666666666666</v>
      </c>
      <c r="D50" s="32">
        <f t="shared" si="27"/>
        <v>14167.124999999971</v>
      </c>
      <c r="E50" s="32"/>
      <c r="F50" s="32">
        <f t="shared" si="8"/>
        <v>0</v>
      </c>
      <c r="G50" s="32"/>
      <c r="H50" s="32"/>
      <c r="I50" s="32"/>
      <c r="J50" s="32"/>
      <c r="K50" s="32"/>
      <c r="L50" s="32">
        <f t="shared" si="9"/>
        <v>25833.791666666635</v>
      </c>
      <c r="M50" s="32">
        <f t="shared" si="10"/>
        <v>25833.791666666635</v>
      </c>
      <c r="N50" s="80">
        <v>45413</v>
      </c>
      <c r="O50" s="39">
        <f t="shared" si="0"/>
        <v>0.6666666666666653</v>
      </c>
      <c r="P50" s="39">
        <f t="shared" si="28"/>
        <v>0.67936972664045248</v>
      </c>
      <c r="Q50" s="39">
        <f t="shared" si="11"/>
        <v>0.65272430330896325</v>
      </c>
      <c r="R50" s="39">
        <f t="shared" si="16"/>
        <v>3.2349409118006202E-3</v>
      </c>
      <c r="S50" s="39">
        <f t="shared" si="22"/>
        <v>3.3168467915553759E-4</v>
      </c>
      <c r="T50" s="39">
        <f t="shared" si="20"/>
        <v>2.0418049332518451E-4</v>
      </c>
      <c r="U50" s="39">
        <f t="shared" si="23"/>
        <v>2.2874617247207841E-2</v>
      </c>
      <c r="V50" s="12"/>
      <c r="W50" s="32">
        <f t="shared" si="17"/>
        <v>919093.15315054252</v>
      </c>
      <c r="X50" s="32">
        <f t="shared" si="2"/>
        <v>32024.464146090977</v>
      </c>
      <c r="Y50" s="32">
        <f t="shared" si="3"/>
        <v>951117.61729663354</v>
      </c>
      <c r="Z50" s="32">
        <f t="shared" si="4"/>
        <v>131034.38828121558</v>
      </c>
      <c r="AB50" s="32">
        <f t="shared" si="21"/>
        <v>12450.847316541864</v>
      </c>
      <c r="AC50" s="32">
        <f t="shared" si="12"/>
        <v>-8270.5739540119666</v>
      </c>
      <c r="AD50" s="32">
        <f t="shared" si="18"/>
        <v>0</v>
      </c>
      <c r="AE50" s="59">
        <f t="shared" si="19"/>
        <v>0</v>
      </c>
      <c r="AF50" s="32">
        <f t="shared" si="24"/>
        <v>1044.6291939372168</v>
      </c>
      <c r="AG50" s="40">
        <f>IF(A50&gt;$D$6,"",SUM($AB$10:AE50)/($Y$10+Y50)*2/A50*12)</f>
        <v>6.126639186939431E-2</v>
      </c>
      <c r="AH50" s="40">
        <f>IF(A50&gt;$D$6,"",SUM($AF$10:AF50)/($Y$10+Y50)*2/A50*12)</f>
        <v>-3.3439685190709043E-2</v>
      </c>
      <c r="AI50" s="32">
        <f t="shared" si="25"/>
        <v>23930.13409040511</v>
      </c>
      <c r="AQ50" s="32">
        <f>SUM(AB$10:AB50)</f>
        <v>621689.8151744284</v>
      </c>
      <c r="AR50" s="32">
        <f>SUM(AC$10:AC50)</f>
        <v>-412962.38417645468</v>
      </c>
      <c r="AS50" s="32">
        <f>SUM(AD$10:AD50)</f>
        <v>13860.000000000002</v>
      </c>
      <c r="AT50" s="32">
        <f>SUM(AE$10:AE50)</f>
        <v>17486.72445591306</v>
      </c>
      <c r="AU50" s="32">
        <f>SUM(AF$10:AF50)</f>
        <v>-131034.38828121558</v>
      </c>
      <c r="AW50" s="32">
        <f t="shared" si="13"/>
        <v>913814.02463254856</v>
      </c>
      <c r="AX50" s="32">
        <f t="shared" si="5"/>
        <v>4528.9172765208687</v>
      </c>
      <c r="AY50" s="32">
        <f t="shared" si="5"/>
        <v>464.35855081775264</v>
      </c>
      <c r="AZ50" s="32">
        <f t="shared" si="5"/>
        <v>285.8526906552583</v>
      </c>
      <c r="BA50" s="32">
        <f t="shared" si="5"/>
        <v>32024.464146090977</v>
      </c>
      <c r="BB50" s="32">
        <f t="shared" si="29"/>
        <v>1716.2776834581073</v>
      </c>
      <c r="BC50" s="32"/>
    </row>
    <row r="51" spans="1:55" x14ac:dyDescent="0.25">
      <c r="A51" s="29">
        <v>41</v>
      </c>
      <c r="B51" s="32">
        <f t="shared" si="7"/>
        <v>921666.66666666477</v>
      </c>
      <c r="C51" s="32">
        <f t="shared" si="26"/>
        <v>11666.666666666666</v>
      </c>
      <c r="D51" s="32">
        <f t="shared" si="27"/>
        <v>13992.222222222192</v>
      </c>
      <c r="E51" s="32"/>
      <c r="F51" s="32">
        <f t="shared" si="8"/>
        <v>0</v>
      </c>
      <c r="G51" s="32"/>
      <c r="H51" s="32"/>
      <c r="I51" s="32"/>
      <c r="J51" s="32"/>
      <c r="K51" s="32"/>
      <c r="L51" s="32">
        <f t="shared" si="9"/>
        <v>25658.888888888858</v>
      </c>
      <c r="M51" s="32">
        <f t="shared" si="10"/>
        <v>25658.888888888858</v>
      </c>
      <c r="N51" s="80">
        <v>45444</v>
      </c>
      <c r="O51" s="39">
        <f t="shared" si="0"/>
        <v>0.65833333333333199</v>
      </c>
      <c r="P51" s="39">
        <f t="shared" si="28"/>
        <v>0.67117211088920359</v>
      </c>
      <c r="Q51" s="39">
        <f t="shared" si="11"/>
        <v>0.64445466145784713</v>
      </c>
      <c r="R51" s="39">
        <f t="shared" si="16"/>
        <v>3.1569828908151417E-3</v>
      </c>
      <c r="S51" s="39">
        <f t="shared" si="22"/>
        <v>3.2349409118006205E-4</v>
      </c>
      <c r="T51" s="39">
        <f t="shared" si="20"/>
        <v>1.9901080749332254E-4</v>
      </c>
      <c r="U51" s="39">
        <f t="shared" si="23"/>
        <v>2.3037961641867988E-2</v>
      </c>
      <c r="V51" s="12"/>
      <c r="W51" s="32">
        <f t="shared" si="17"/>
        <v>907387.8089462698</v>
      </c>
      <c r="X51" s="32">
        <f t="shared" si="2"/>
        <v>32253.146298615186</v>
      </c>
      <c r="Y51" s="32">
        <f t="shared" si="3"/>
        <v>939640.95524488494</v>
      </c>
      <c r="Z51" s="32">
        <f t="shared" si="4"/>
        <v>129986.28553214073</v>
      </c>
      <c r="AB51" s="32">
        <f t="shared" si="21"/>
        <v>12294.414408322808</v>
      </c>
      <c r="AC51" s="32">
        <f t="shared" si="12"/>
        <v>-8166.6621556118698</v>
      </c>
      <c r="AD51" s="32">
        <f t="shared" si="18"/>
        <v>0</v>
      </c>
      <c r="AE51" s="59">
        <f t="shared" si="19"/>
        <v>0</v>
      </c>
      <c r="AF51" s="32">
        <f t="shared" si="24"/>
        <v>1048.1027490748529</v>
      </c>
      <c r="AG51" s="40">
        <f>IF(A51&gt;$D$6,"",SUM($AB$10:AE51)/($Y$10+Y51)*2/A51*12)</f>
        <v>6.1098032093028498E-2</v>
      </c>
      <c r="AH51" s="40">
        <f>IF(A51&gt;$D$6,"",SUM($AF$10:AF51)/($Y$10+Y51)*2/A51*12)</f>
        <v>-3.252188453268879E-2</v>
      </c>
      <c r="AI51" s="32">
        <f t="shared" si="25"/>
        <v>23771.07646007141</v>
      </c>
      <c r="AQ51" s="32">
        <f>SUM(AB$10:AB51)</f>
        <v>633984.22958275117</v>
      </c>
      <c r="AR51" s="32">
        <f>SUM(AC$10:AC51)</f>
        <v>-421129.04633206653</v>
      </c>
      <c r="AS51" s="32">
        <f>SUM(AD$10:AD51)</f>
        <v>13860.000000000002</v>
      </c>
      <c r="AT51" s="32">
        <f>SUM(AE$10:AE51)</f>
        <v>17486.72445591306</v>
      </c>
      <c r="AU51" s="32">
        <f>SUM(AF$10:AF51)</f>
        <v>-129986.28553214073</v>
      </c>
      <c r="AW51" s="32">
        <f t="shared" si="13"/>
        <v>902236.52604098595</v>
      </c>
      <c r="AX51" s="32">
        <f t="shared" si="5"/>
        <v>4419.7760471411984</v>
      </c>
      <c r="AY51" s="32">
        <f t="shared" si="5"/>
        <v>452.8917276520869</v>
      </c>
      <c r="AZ51" s="32">
        <f t="shared" si="5"/>
        <v>278.61513049065155</v>
      </c>
      <c r="BA51" s="32">
        <f t="shared" si="5"/>
        <v>32253.146298615186</v>
      </c>
      <c r="BB51" s="32">
        <f t="shared" si="29"/>
        <v>1697.8078138993842</v>
      </c>
      <c r="BC51" s="32"/>
    </row>
    <row r="52" spans="1:55" x14ac:dyDescent="0.25">
      <c r="A52" s="29">
        <v>42</v>
      </c>
      <c r="B52" s="32">
        <f t="shared" si="7"/>
        <v>909999.99999999814</v>
      </c>
      <c r="C52" s="32">
        <f t="shared" si="26"/>
        <v>11666.666666666666</v>
      </c>
      <c r="D52" s="32">
        <f t="shared" si="27"/>
        <v>13817.319444444416</v>
      </c>
      <c r="E52" s="32"/>
      <c r="F52" s="32">
        <f t="shared" si="8"/>
        <v>0</v>
      </c>
      <c r="G52" s="32"/>
      <c r="H52" s="32"/>
      <c r="I52" s="32"/>
      <c r="J52" s="32"/>
      <c r="K52" s="32"/>
      <c r="L52" s="32">
        <f t="shared" si="9"/>
        <v>25483.98611111108</v>
      </c>
      <c r="M52" s="32">
        <f t="shared" si="10"/>
        <v>25483.98611111108</v>
      </c>
      <c r="N52" s="80">
        <v>45474</v>
      </c>
      <c r="O52" s="39">
        <f t="shared" si="0"/>
        <v>0.64999999999999869</v>
      </c>
      <c r="P52" s="39">
        <f t="shared" si="28"/>
        <v>0.66297634954923457</v>
      </c>
      <c r="Q52" s="39">
        <f t="shared" si="11"/>
        <v>0.63618669051472354</v>
      </c>
      <c r="R52" s="39">
        <f t="shared" si="16"/>
        <v>3.0826940028588247E-3</v>
      </c>
      <c r="S52" s="39">
        <f t="shared" si="22"/>
        <v>3.156982890815142E-4</v>
      </c>
      <c r="T52" s="39">
        <f t="shared" si="20"/>
        <v>1.9409645470803722E-4</v>
      </c>
      <c r="U52" s="39">
        <f t="shared" si="23"/>
        <v>2.3197170287862647E-2</v>
      </c>
      <c r="V52" s="12"/>
      <c r="W52" s="32">
        <f t="shared" si="17"/>
        <v>895690.85096592072</v>
      </c>
      <c r="X52" s="32">
        <f t="shared" si="2"/>
        <v>32476.038403007704</v>
      </c>
      <c r="Y52" s="32">
        <f t="shared" si="3"/>
        <v>928166.88936892839</v>
      </c>
      <c r="Z52" s="32">
        <f t="shared" si="4"/>
        <v>128934.86077211748</v>
      </c>
      <c r="AB52" s="32">
        <f t="shared" si="21"/>
        <v>12138.072923443558</v>
      </c>
      <c r="AC52" s="32">
        <f t="shared" si="12"/>
        <v>-8062.8110858894115</v>
      </c>
      <c r="AD52" s="32">
        <f t="shared" si="18"/>
        <v>0</v>
      </c>
      <c r="AE52" s="59">
        <f t="shared" si="19"/>
        <v>0</v>
      </c>
      <c r="AF52" s="32">
        <f t="shared" si="24"/>
        <v>1051.4247600232484</v>
      </c>
      <c r="AG52" s="40">
        <f>IF(A52&gt;$D$6,"",SUM($AB$10:AE52)/($Y$10+Y52)*2/A52*12)</f>
        <v>6.0937499351431779E-2</v>
      </c>
      <c r="AH52" s="40">
        <f>IF(A52&gt;$D$6,"",SUM($AF$10:AF52)/($Y$10+Y52)*2/A52*12)</f>
        <v>-3.1645954435132309E-2</v>
      </c>
      <c r="AI52" s="32">
        <f t="shared" si="25"/>
        <v>23612.138799400112</v>
      </c>
      <c r="AQ52" s="32">
        <f>SUM(AB$10:AB52)</f>
        <v>646122.30250619468</v>
      </c>
      <c r="AR52" s="32">
        <f>SUM(AC$10:AC52)</f>
        <v>-429191.85741795594</v>
      </c>
      <c r="AS52" s="32">
        <f>SUM(AD$10:AD52)</f>
        <v>13860.000000000002</v>
      </c>
      <c r="AT52" s="32">
        <f>SUM(AE$10:AE52)</f>
        <v>17486.72445591306</v>
      </c>
      <c r="AU52" s="32">
        <f>SUM(AF$10:AF52)</f>
        <v>-128934.86077211748</v>
      </c>
      <c r="AW52" s="32">
        <f t="shared" si="13"/>
        <v>890661.36672061298</v>
      </c>
      <c r="AX52" s="32">
        <f t="shared" si="5"/>
        <v>4315.7716040023543</v>
      </c>
      <c r="AY52" s="32">
        <f t="shared" si="5"/>
        <v>441.97760471411988</v>
      </c>
      <c r="AZ52" s="32">
        <f t="shared" si="5"/>
        <v>271.73503659125208</v>
      </c>
      <c r="BA52" s="32">
        <f t="shared" si="5"/>
        <v>32476.038403007704</v>
      </c>
      <c r="BB52" s="32">
        <f t="shared" si="29"/>
        <v>1679.2465210008577</v>
      </c>
      <c r="BC52" s="32"/>
    </row>
    <row r="53" spans="1:55" x14ac:dyDescent="0.25">
      <c r="A53" s="29">
        <v>43</v>
      </c>
      <c r="B53" s="32">
        <f t="shared" si="7"/>
        <v>898333.33333333151</v>
      </c>
      <c r="C53" s="32">
        <f t="shared" si="26"/>
        <v>11666.666666666666</v>
      </c>
      <c r="D53" s="32">
        <f t="shared" si="27"/>
        <v>13642.416666666641</v>
      </c>
      <c r="E53" s="32"/>
      <c r="F53" s="32">
        <f t="shared" si="8"/>
        <v>0</v>
      </c>
      <c r="G53" s="32"/>
      <c r="H53" s="32"/>
      <c r="I53" s="32"/>
      <c r="J53" s="32"/>
      <c r="K53" s="32"/>
      <c r="L53" s="32">
        <f t="shared" si="9"/>
        <v>25309.083333333307</v>
      </c>
      <c r="M53" s="32">
        <f t="shared" si="10"/>
        <v>25309.083333333307</v>
      </c>
      <c r="N53" s="80">
        <v>45505</v>
      </c>
      <c r="O53" s="39">
        <f t="shared" si="0"/>
        <v>0.64166666666666539</v>
      </c>
      <c r="P53" s="39">
        <f t="shared" si="28"/>
        <v>0.65478242373226192</v>
      </c>
      <c r="Q53" s="39">
        <f t="shared" si="11"/>
        <v>0.62792046674882984</v>
      </c>
      <c r="R53" s="39">
        <f t="shared" si="16"/>
        <v>3.0118211580682213E-3</v>
      </c>
      <c r="S53" s="39">
        <f t="shared" si="22"/>
        <v>3.0826940028588247E-4</v>
      </c>
      <c r="T53" s="39">
        <f t="shared" si="20"/>
        <v>1.8941897344890851E-4</v>
      </c>
      <c r="U53" s="39">
        <f t="shared" si="23"/>
        <v>2.3352447451629076E-2</v>
      </c>
      <c r="V53" s="12"/>
      <c r="W53" s="32">
        <f t="shared" si="17"/>
        <v>884001.96679288591</v>
      </c>
      <c r="X53" s="32">
        <f t="shared" si="2"/>
        <v>32693.426432280707</v>
      </c>
      <c r="Y53" s="32">
        <f t="shared" si="3"/>
        <v>916695.3932251666</v>
      </c>
      <c r="Z53" s="32">
        <f t="shared" si="4"/>
        <v>127880.25663340643</v>
      </c>
      <c r="AB53" s="32">
        <f t="shared" si="21"/>
        <v>11981.820162047192</v>
      </c>
      <c r="AC53" s="32">
        <f t="shared" si="12"/>
        <v>-7959.0189514432413</v>
      </c>
      <c r="AD53" s="32">
        <f t="shared" si="18"/>
        <v>0</v>
      </c>
      <c r="AE53" s="59">
        <f t="shared" si="19"/>
        <v>0</v>
      </c>
      <c r="AF53" s="32">
        <f t="shared" si="24"/>
        <v>1054.6041387110454</v>
      </c>
      <c r="AG53" s="40">
        <f>IF(A53&gt;$D$6,"",SUM($AB$10:AE53)/($Y$10+Y53)*2/A53*12)</f>
        <v>6.0784248434230539E-2</v>
      </c>
      <c r="AH53" s="40">
        <f>IF(A53&gt;$D$6,"",SUM($AF$10:AF53)/($Y$10+Y53)*2/A53*12)</f>
        <v>-3.0808982124670366E-2</v>
      </c>
      <c r="AI53" s="32">
        <f t="shared" si="25"/>
        <v>23453.316305808981</v>
      </c>
      <c r="AQ53" s="32">
        <f>SUM(AB$10:AB53)</f>
        <v>658104.12266824185</v>
      </c>
      <c r="AR53" s="32">
        <f>SUM(AC$10:AC53)</f>
        <v>-437150.87636939919</v>
      </c>
      <c r="AS53" s="32">
        <f>SUM(AD$10:AD53)</f>
        <v>13860.000000000002</v>
      </c>
      <c r="AT53" s="32">
        <f>SUM(AE$10:AE53)</f>
        <v>17486.72445591306</v>
      </c>
      <c r="AU53" s="32">
        <f>SUM(AF$10:AF53)</f>
        <v>-127880.25663340643</v>
      </c>
      <c r="AW53" s="32">
        <f t="shared" si="13"/>
        <v>879088.65344836179</v>
      </c>
      <c r="AX53" s="32">
        <f t="shared" si="5"/>
        <v>4216.5496212955095</v>
      </c>
      <c r="AY53" s="32">
        <f t="shared" si="5"/>
        <v>431.57716040023547</v>
      </c>
      <c r="AZ53" s="32">
        <f t="shared" si="5"/>
        <v>265.18656282847189</v>
      </c>
      <c r="BA53" s="32">
        <f t="shared" si="5"/>
        <v>32693.426432280707</v>
      </c>
      <c r="BB53" s="32">
        <f t="shared" si="29"/>
        <v>1660.5965046194488</v>
      </c>
      <c r="BC53" s="32"/>
    </row>
    <row r="54" spans="1:55" x14ac:dyDescent="0.25">
      <c r="A54" s="29">
        <v>44</v>
      </c>
      <c r="B54" s="32">
        <f t="shared" si="7"/>
        <v>886666.66666666488</v>
      </c>
      <c r="C54" s="32">
        <f t="shared" si="26"/>
        <v>11666.666666666666</v>
      </c>
      <c r="D54" s="32">
        <f t="shared" si="27"/>
        <v>13467.513888888861</v>
      </c>
      <c r="E54" s="32"/>
      <c r="F54" s="32">
        <f t="shared" si="8"/>
        <v>0</v>
      </c>
      <c r="G54" s="32"/>
      <c r="H54" s="32"/>
      <c r="I54" s="32"/>
      <c r="J54" s="32"/>
      <c r="K54" s="32"/>
      <c r="L54" s="32">
        <f t="shared" si="9"/>
        <v>25134.180555555526</v>
      </c>
      <c r="M54" s="32">
        <f t="shared" si="10"/>
        <v>25134.180555555526</v>
      </c>
      <c r="N54" s="80">
        <v>45536</v>
      </c>
      <c r="O54" s="39">
        <f t="shared" si="0"/>
        <v>0.63333333333333208</v>
      </c>
      <c r="P54" s="39">
        <f t="shared" si="28"/>
        <v>0.64659031597452321</v>
      </c>
      <c r="Q54" s="39">
        <f t="shared" si="11"/>
        <v>0.61965605556690795</v>
      </c>
      <c r="R54" s="39">
        <f t="shared" si="16"/>
        <v>2.9441340212485487E-3</v>
      </c>
      <c r="S54" s="39">
        <f t="shared" si="22"/>
        <v>3.0118211580682213E-4</v>
      </c>
      <c r="T54" s="39">
        <f t="shared" si="20"/>
        <v>1.8496164017152948E-4</v>
      </c>
      <c r="U54" s="39">
        <f t="shared" si="23"/>
        <v>2.3503982630388203E-2</v>
      </c>
      <c r="V54" s="12"/>
      <c r="W54" s="32">
        <f t="shared" si="17"/>
        <v>872320.86668178893</v>
      </c>
      <c r="X54" s="32">
        <f t="shared" si="2"/>
        <v>32905.575682543487</v>
      </c>
      <c r="Y54" s="32">
        <f t="shared" si="3"/>
        <v>905226.44236433238</v>
      </c>
      <c r="Z54" s="32">
        <f t="shared" si="4"/>
        <v>126822.60750818506</v>
      </c>
      <c r="AB54" s="32">
        <f t="shared" si="21"/>
        <v>11825.653589404807</v>
      </c>
      <c r="AC54" s="32">
        <f t="shared" si="12"/>
        <v>-7855.2840685596129</v>
      </c>
      <c r="AD54" s="32">
        <f t="shared" si="18"/>
        <v>0</v>
      </c>
      <c r="AE54" s="59">
        <f t="shared" si="19"/>
        <v>0</v>
      </c>
      <c r="AF54" s="32">
        <f t="shared" si="24"/>
        <v>1057.6491252213746</v>
      </c>
      <c r="AG54" s="40">
        <f>IF(A54&gt;$D$6,"",SUM($AB$10:AE54)/($Y$10+Y54)*2/A54*12)</f>
        <v>6.0637783516460916E-2</v>
      </c>
      <c r="AH54" s="40">
        <f>IF(A54&gt;$D$6,"",SUM($AF$10:AF54)/($Y$10+Y54)*2/A54*12)</f>
        <v>-3.0008317820954575E-2</v>
      </c>
      <c r="AI54" s="32">
        <f t="shared" si="25"/>
        <v>23294.604450239021</v>
      </c>
      <c r="AQ54" s="32">
        <f>SUM(AB$10:AB54)</f>
        <v>669929.77625764662</v>
      </c>
      <c r="AR54" s="32">
        <f>SUM(AC$10:AC54)</f>
        <v>-445006.16043795878</v>
      </c>
      <c r="AS54" s="32">
        <f>SUM(AD$10:AD54)</f>
        <v>13860.000000000002</v>
      </c>
      <c r="AT54" s="32">
        <f>SUM(AE$10:AE54)</f>
        <v>17486.72445591306</v>
      </c>
      <c r="AU54" s="32">
        <f>SUM(AF$10:AF54)</f>
        <v>-126822.60750818506</v>
      </c>
      <c r="AW54" s="32">
        <f t="shared" si="13"/>
        <v>867518.47779367107</v>
      </c>
      <c r="AX54" s="32">
        <f t="shared" si="5"/>
        <v>4121.7876297479679</v>
      </c>
      <c r="AY54" s="32">
        <f t="shared" si="5"/>
        <v>421.654962129551</v>
      </c>
      <c r="AZ54" s="32">
        <f t="shared" si="5"/>
        <v>258.94629624014129</v>
      </c>
      <c r="BA54" s="32">
        <f t="shared" si="5"/>
        <v>32905.575682543487</v>
      </c>
      <c r="BB54" s="32">
        <f t="shared" si="29"/>
        <v>1641.8602994840548</v>
      </c>
      <c r="BC54" s="32"/>
    </row>
    <row r="55" spans="1:55" x14ac:dyDescent="0.25">
      <c r="A55" s="29">
        <v>45</v>
      </c>
      <c r="B55" s="32">
        <f t="shared" si="7"/>
        <v>874999.99999999825</v>
      </c>
      <c r="C55" s="32">
        <f t="shared" si="26"/>
        <v>11666.666666666666</v>
      </c>
      <c r="D55" s="32">
        <f t="shared" si="27"/>
        <v>13292.611111111086</v>
      </c>
      <c r="E55" s="32"/>
      <c r="F55" s="32">
        <f t="shared" si="8"/>
        <v>0</v>
      </c>
      <c r="G55" s="32"/>
      <c r="H55" s="32"/>
      <c r="I55" s="32"/>
      <c r="J55" s="32"/>
      <c r="K55" s="32"/>
      <c r="L55" s="32">
        <f t="shared" si="9"/>
        <v>24959.277777777752</v>
      </c>
      <c r="M55" s="32">
        <f t="shared" si="10"/>
        <v>24959.277777777752</v>
      </c>
      <c r="N55" s="80">
        <v>45566</v>
      </c>
      <c r="O55" s="39">
        <f t="shared" si="0"/>
        <v>0.62499999999999878</v>
      </c>
      <c r="P55" s="39">
        <f t="shared" si="28"/>
        <v>0.63840001016714976</v>
      </c>
      <c r="Q55" s="39">
        <f t="shared" si="11"/>
        <v>0.61139351304229483</v>
      </c>
      <c r="R55" s="39">
        <f t="shared" si="16"/>
        <v>2.87942251072054E-3</v>
      </c>
      <c r="S55" s="39">
        <f t="shared" si="22"/>
        <v>2.9441340212485489E-4</v>
      </c>
      <c r="T55" s="39">
        <f t="shared" si="20"/>
        <v>1.8070926948409328E-4</v>
      </c>
      <c r="U55" s="39">
        <f t="shared" si="23"/>
        <v>2.3651951942525427E-2</v>
      </c>
      <c r="V55" s="12"/>
      <c r="W55" s="32">
        <f t="shared" si="17"/>
        <v>860647.28151447407</v>
      </c>
      <c r="X55" s="32">
        <f t="shared" si="2"/>
        <v>33112.732719535597</v>
      </c>
      <c r="Y55" s="32">
        <f t="shared" si="3"/>
        <v>893760.01423400966</v>
      </c>
      <c r="Z55" s="32">
        <f t="shared" si="4"/>
        <v>125762.04016168157</v>
      </c>
      <c r="AB55" s="32">
        <f t="shared" si="21"/>
        <v>11669.570824218408</v>
      </c>
      <c r="AC55" s="32">
        <f t="shared" si="12"/>
        <v>-7751.604855442466</v>
      </c>
      <c r="AD55" s="32">
        <f t="shared" si="18"/>
        <v>0</v>
      </c>
      <c r="AE55" s="59">
        <f t="shared" si="19"/>
        <v>0</v>
      </c>
      <c r="AF55" s="32">
        <f t="shared" si="24"/>
        <v>1060.5673465034924</v>
      </c>
      <c r="AG55" s="40">
        <f>IF(A55&gt;$D$6,"",SUM($AB$10:AE55)/($Y$10+Y55)*2/A55*12)</f>
        <v>6.0497652676192649E-2</v>
      </c>
      <c r="AH55" s="40">
        <f>IF(A55&gt;$D$6,"",SUM($AF$10:AF55)/($Y$10+Y55)*2/A55*12)</f>
        <v>-2.9241545615062488E-2</v>
      </c>
      <c r="AI55" s="32">
        <f t="shared" si="25"/>
        <v>23135.998954541126</v>
      </c>
      <c r="AQ55" s="32">
        <f>SUM(AB$10:AB55)</f>
        <v>681599.34708186507</v>
      </c>
      <c r="AR55" s="32">
        <f>SUM(AC$10:AC55)</f>
        <v>-452757.76529340126</v>
      </c>
      <c r="AS55" s="32">
        <f>SUM(AD$10:AD55)</f>
        <v>13860.000000000002</v>
      </c>
      <c r="AT55" s="32">
        <f>SUM(AE$10:AE55)</f>
        <v>17486.72445591306</v>
      </c>
      <c r="AU55" s="32">
        <f>SUM(AF$10:AF55)</f>
        <v>-125762.04016168157</v>
      </c>
      <c r="AW55" s="32">
        <f t="shared" si="13"/>
        <v>855950.91825921275</v>
      </c>
      <c r="AX55" s="32">
        <f t="shared" si="5"/>
        <v>4031.1915150087561</v>
      </c>
      <c r="AY55" s="32">
        <f t="shared" si="5"/>
        <v>412.17876297479683</v>
      </c>
      <c r="AZ55" s="32">
        <f t="shared" si="5"/>
        <v>252.9929772777306</v>
      </c>
      <c r="BA55" s="32">
        <f t="shared" si="5"/>
        <v>33112.732719535597</v>
      </c>
      <c r="BB55" s="32">
        <f t="shared" si="29"/>
        <v>1623.0402868926776</v>
      </c>
      <c r="BC55" s="32"/>
    </row>
    <row r="56" spans="1:55" x14ac:dyDescent="0.25">
      <c r="A56" s="29">
        <v>46</v>
      </c>
      <c r="B56" s="32">
        <f t="shared" si="7"/>
        <v>863333.33333333163</v>
      </c>
      <c r="C56" s="32">
        <f t="shared" si="26"/>
        <v>11666.666666666666</v>
      </c>
      <c r="D56" s="32">
        <f t="shared" si="27"/>
        <v>13117.708333333307</v>
      </c>
      <c r="E56" s="32"/>
      <c r="F56" s="32">
        <f t="shared" si="8"/>
        <v>0</v>
      </c>
      <c r="G56" s="32"/>
      <c r="H56" s="32"/>
      <c r="I56" s="32"/>
      <c r="J56" s="32"/>
      <c r="K56" s="32"/>
      <c r="L56" s="32">
        <f t="shared" si="9"/>
        <v>24784.374999999971</v>
      </c>
      <c r="M56" s="32">
        <f t="shared" si="10"/>
        <v>24784.374999999971</v>
      </c>
      <c r="N56" s="80">
        <v>45597</v>
      </c>
      <c r="O56" s="39">
        <f t="shared" si="0"/>
        <v>0.61666666666666548</v>
      </c>
      <c r="P56" s="39">
        <f t="shared" si="28"/>
        <v>0.6302114914935939</v>
      </c>
      <c r="Q56" s="39">
        <f t="shared" si="11"/>
        <v>0.60313288722314407</v>
      </c>
      <c r="R56" s="39">
        <f t="shared" si="16"/>
        <v>2.8174946199901584E-3</v>
      </c>
      <c r="S56" s="39">
        <f t="shared" si="22"/>
        <v>2.87942251072054E-4</v>
      </c>
      <c r="T56" s="39">
        <f t="shared" si="20"/>
        <v>1.7664804127491291E-4</v>
      </c>
      <c r="U56" s="39">
        <f t="shared" si="23"/>
        <v>2.3796519358112701E-2</v>
      </c>
      <c r="V56" s="12"/>
      <c r="W56" s="32">
        <f t="shared" si="17"/>
        <v>848980.96098967374</v>
      </c>
      <c r="X56" s="32">
        <f t="shared" si="2"/>
        <v>33315.127101357779</v>
      </c>
      <c r="Y56" s="32">
        <f t="shared" si="3"/>
        <v>882296.08809103153</v>
      </c>
      <c r="Z56" s="32">
        <f t="shared" si="4"/>
        <v>124698.67429223581</v>
      </c>
      <c r="AB56" s="32">
        <f t="shared" si="21"/>
        <v>11513.569627967654</v>
      </c>
      <c r="AC56" s="32">
        <f t="shared" si="12"/>
        <v>-7647.9798251369357</v>
      </c>
      <c r="AD56" s="32">
        <f t="shared" si="18"/>
        <v>0</v>
      </c>
      <c r="AE56" s="59">
        <f t="shared" si="19"/>
        <v>0</v>
      </c>
      <c r="AF56" s="32">
        <f t="shared" si="24"/>
        <v>1063.3658694457554</v>
      </c>
      <c r="AG56" s="40">
        <f>IF(A56&gt;$D$6,"",SUM($AB$10:AE56)/($Y$10+Y56)*2/A56*12)</f>
        <v>6.0363443126618427E-2</v>
      </c>
      <c r="AH56" s="40">
        <f>IF(A56&gt;$D$6,"",SUM($AF$10:AF56)/($Y$10+Y56)*2/A56*12)</f>
        <v>-2.8506458137085626E-2</v>
      </c>
      <c r="AI56" s="32">
        <f t="shared" si="25"/>
        <v>22977.495770945789</v>
      </c>
      <c r="AQ56" s="32">
        <f>SUM(AB$10:AB56)</f>
        <v>693112.91670983273</v>
      </c>
      <c r="AR56" s="32">
        <f>SUM(AC$10:AC56)</f>
        <v>-460405.74511853821</v>
      </c>
      <c r="AS56" s="32">
        <f>SUM(AD$10:AD56)</f>
        <v>13860.000000000002</v>
      </c>
      <c r="AT56" s="32">
        <f>SUM(AE$10:AE56)</f>
        <v>17486.72445591306</v>
      </c>
      <c r="AU56" s="32">
        <f>SUM(AF$10:AF56)</f>
        <v>-124698.67429223581</v>
      </c>
      <c r="AW56" s="32">
        <f t="shared" si="13"/>
        <v>844386.04211240169</v>
      </c>
      <c r="AX56" s="32">
        <f t="shared" si="5"/>
        <v>3944.492467986222</v>
      </c>
      <c r="AY56" s="32">
        <f t="shared" si="5"/>
        <v>403.1191515008756</v>
      </c>
      <c r="AZ56" s="32">
        <f t="shared" si="5"/>
        <v>247.30725778487806</v>
      </c>
      <c r="BA56" s="32">
        <f t="shared" si="5"/>
        <v>33315.127101357779</v>
      </c>
      <c r="BB56" s="32">
        <f t="shared" si="29"/>
        <v>1604.1387053656526</v>
      </c>
      <c r="BC56" s="32"/>
    </row>
    <row r="57" spans="1:55" x14ac:dyDescent="0.25">
      <c r="A57" s="29">
        <v>47</v>
      </c>
      <c r="B57" s="32">
        <f t="shared" si="7"/>
        <v>851666.666666665</v>
      </c>
      <c r="C57" s="32">
        <f t="shared" si="26"/>
        <v>11666.666666666666</v>
      </c>
      <c r="D57" s="32">
        <f t="shared" si="27"/>
        <v>12942.805555555531</v>
      </c>
      <c r="E57" s="32"/>
      <c r="F57" s="32">
        <f t="shared" si="8"/>
        <v>0</v>
      </c>
      <c r="G57" s="32"/>
      <c r="H57" s="32"/>
      <c r="I57" s="32"/>
      <c r="J57" s="32"/>
      <c r="K57" s="32"/>
      <c r="L57" s="32">
        <f t="shared" si="9"/>
        <v>24609.472222222197</v>
      </c>
      <c r="M57" s="32">
        <f t="shared" si="10"/>
        <v>24609.472222222197</v>
      </c>
      <c r="N57" s="80">
        <v>45627</v>
      </c>
      <c r="O57" s="39">
        <f t="shared" si="0"/>
        <v>0.60833333333333217</v>
      </c>
      <c r="P57" s="39">
        <f t="shared" si="28"/>
        <v>0.62202474637346139</v>
      </c>
      <c r="Q57" s="39">
        <f t="shared" si="11"/>
        <v>0.59487421925503403</v>
      </c>
      <c r="R57" s="39">
        <f t="shared" si="16"/>
        <v>2.7581745146524248E-3</v>
      </c>
      <c r="S57" s="39">
        <f t="shared" si="22"/>
        <v>2.8174946199901584E-4</v>
      </c>
      <c r="T57" s="39">
        <f t="shared" si="20"/>
        <v>1.727653506432324E-4</v>
      </c>
      <c r="U57" s="39">
        <f t="shared" si="23"/>
        <v>2.3937837791132632E-2</v>
      </c>
      <c r="V57" s="12"/>
      <c r="W57" s="32">
        <f t="shared" si="17"/>
        <v>837321.67201526021</v>
      </c>
      <c r="X57" s="32">
        <f t="shared" si="2"/>
        <v>33512.972907585681</v>
      </c>
      <c r="Y57" s="32">
        <f t="shared" si="3"/>
        <v>870834.64492284588</v>
      </c>
      <c r="Z57" s="32">
        <f t="shared" si="4"/>
        <v>123632.62304338708</v>
      </c>
      <c r="AB57" s="32">
        <f t="shared" si="21"/>
        <v>11357.647895200284</v>
      </c>
      <c r="AC57" s="32">
        <f t="shared" si="12"/>
        <v>-7544.4075790796751</v>
      </c>
      <c r="AD57" s="32">
        <f t="shared" si="18"/>
        <v>0</v>
      </c>
      <c r="AE57" s="59">
        <f t="shared" si="19"/>
        <v>0</v>
      </c>
      <c r="AF57" s="32">
        <f t="shared" si="24"/>
        <v>1066.0512488487293</v>
      </c>
      <c r="AG57" s="40">
        <f>IF(A57&gt;$D$6,"",SUM($AB$10:AE57)/($Y$10+Y57)*2/A57*12)</f>
        <v>6.0234777056237629E-2</v>
      </c>
      <c r="AH57" s="40">
        <f>IF(A57&gt;$D$6,"",SUM($AF$10:AF57)/($Y$10+Y57)*2/A57*12)</f>
        <v>-2.7801034449389785E-2</v>
      </c>
      <c r="AI57" s="32">
        <f t="shared" si="25"/>
        <v>22819.091063385935</v>
      </c>
      <c r="AQ57" s="32">
        <f>SUM(AB$10:AB57)</f>
        <v>704470.56460503303</v>
      </c>
      <c r="AR57" s="32">
        <f>SUM(AC$10:AC57)</f>
        <v>-467950.15269761789</v>
      </c>
      <c r="AS57" s="32">
        <f>SUM(AD$10:AD57)</f>
        <v>13860.000000000002</v>
      </c>
      <c r="AT57" s="32">
        <f>SUM(AE$10:AE57)</f>
        <v>17486.72445591306</v>
      </c>
      <c r="AU57" s="32">
        <f>SUM(AF$10:AF57)</f>
        <v>-123632.62304338708</v>
      </c>
      <c r="AW57" s="32">
        <f t="shared" si="13"/>
        <v>832823.90695704764</v>
      </c>
      <c r="AX57" s="32">
        <f t="shared" si="5"/>
        <v>3861.4443205133948</v>
      </c>
      <c r="AY57" s="32">
        <f t="shared" si="5"/>
        <v>394.4492467986222</v>
      </c>
      <c r="AZ57" s="32">
        <f t="shared" si="5"/>
        <v>241.87149090052537</v>
      </c>
      <c r="BA57" s="32">
        <f t="shared" si="5"/>
        <v>33512.972907585681</v>
      </c>
      <c r="BB57" s="32">
        <f t="shared" si="29"/>
        <v>1585.1576603552476</v>
      </c>
      <c r="BC57" s="32"/>
    </row>
    <row r="58" spans="1:55" x14ac:dyDescent="0.25">
      <c r="A58" s="66">
        <v>48</v>
      </c>
      <c r="B58" s="67">
        <f t="shared" si="7"/>
        <v>839999.99999999837</v>
      </c>
      <c r="C58" s="67">
        <f t="shared" si="26"/>
        <v>11666.666666666666</v>
      </c>
      <c r="D58" s="67">
        <f t="shared" si="27"/>
        <v>12767.902777777752</v>
      </c>
      <c r="E58" s="67"/>
      <c r="F58" s="67">
        <f t="shared" si="8"/>
        <v>0</v>
      </c>
      <c r="G58" s="67">
        <f>IF(B58&gt;0,B58*$J$1,0)</f>
        <v>4199.9999999999918</v>
      </c>
      <c r="H58" s="67">
        <f>IF(B58&gt;0,H46,0)</f>
        <v>6000</v>
      </c>
      <c r="I58" s="67"/>
      <c r="J58" s="67"/>
      <c r="K58" s="67"/>
      <c r="L58" s="67">
        <f t="shared" si="9"/>
        <v>34634.569444444409</v>
      </c>
      <c r="M58" s="67">
        <f t="shared" si="10"/>
        <v>28604.569444444413</v>
      </c>
      <c r="N58" s="80">
        <v>45658</v>
      </c>
      <c r="O58" s="39">
        <f t="shared" si="0"/>
        <v>0.59999999999999887</v>
      </c>
      <c r="P58" s="39">
        <f t="shared" si="28"/>
        <v>0.61383976241218541</v>
      </c>
      <c r="Q58" s="39">
        <f t="shared" si="11"/>
        <v>0.58661754434708335</v>
      </c>
      <c r="R58" s="39">
        <f t="shared" si="16"/>
        <v>2.7013008647901039E-3</v>
      </c>
      <c r="S58" s="39">
        <f t="shared" si="22"/>
        <v>2.758174514652425E-4</v>
      </c>
      <c r="T58" s="39">
        <f t="shared" si="20"/>
        <v>1.6904967719940951E-4</v>
      </c>
      <c r="U58" s="39">
        <f t="shared" si="23"/>
        <v>2.4076050071647218E-2</v>
      </c>
      <c r="V58" s="12"/>
      <c r="W58" s="32">
        <f t="shared" si="17"/>
        <v>825669.19727675337</v>
      </c>
      <c r="X58" s="32">
        <f t="shared" si="2"/>
        <v>33706.470100306105</v>
      </c>
      <c r="Y58" s="32">
        <f t="shared" si="3"/>
        <v>859375.66737705946</v>
      </c>
      <c r="Z58" s="32">
        <f t="shared" si="4"/>
        <v>122563.99347258793</v>
      </c>
      <c r="AB58" s="32">
        <f t="shared" si="21"/>
        <v>11201.80364467622</v>
      </c>
      <c r="AC58" s="32">
        <f t="shared" si="12"/>
        <v>-7440.8868012162775</v>
      </c>
      <c r="AD58" s="32">
        <f t="shared" si="18"/>
        <v>0</v>
      </c>
      <c r="AE58" s="59">
        <f t="shared" si="19"/>
        <v>3657.7436668829168</v>
      </c>
      <c r="AF58" s="32">
        <f t="shared" si="24"/>
        <v>1068.6295707991521</v>
      </c>
      <c r="AG58" s="40">
        <f>IF(A58&gt;$D$6,"",SUM($AB$10:AE58)/($Y$10+Y58)*2/A58*12)</f>
        <v>6.092076692878047E-2</v>
      </c>
      <c r="AH58" s="40">
        <f>IF(A58&gt;$D$6,"",SUM($AF$10:AF58)/($Y$10+Y58)*2/A58*12)</f>
        <v>-2.7123420695876168E-2</v>
      </c>
      <c r="AI58" s="32">
        <f t="shared" si="25"/>
        <v>26318.524857345554</v>
      </c>
      <c r="AQ58" s="32">
        <f>SUM(AB$10:AB58)</f>
        <v>715672.36824970925</v>
      </c>
      <c r="AR58" s="32">
        <f>SUM(AC$10:AC58)</f>
        <v>-475391.03949883417</v>
      </c>
      <c r="AS58" s="32">
        <f>SUM(AD$10:AD58)</f>
        <v>13860.000000000002</v>
      </c>
      <c r="AT58" s="32">
        <f>SUM(AE$10:AE58)</f>
        <v>21144.468122795977</v>
      </c>
      <c r="AU58" s="32">
        <f>SUM(AF$10:AF58)</f>
        <v>-122563.99347258793</v>
      </c>
      <c r="AW58" s="32">
        <f t="shared" si="13"/>
        <v>821264.56208591664</v>
      </c>
      <c r="AX58" s="32">
        <f t="shared" si="5"/>
        <v>3781.8212107061454</v>
      </c>
      <c r="AY58" s="32">
        <f t="shared" si="5"/>
        <v>386.14443205133949</v>
      </c>
      <c r="AZ58" s="32">
        <f t="shared" si="5"/>
        <v>236.6695480791733</v>
      </c>
      <c r="BA58" s="32">
        <f t="shared" si="5"/>
        <v>33706.470100306105</v>
      </c>
      <c r="BB58" s="32">
        <f t="shared" si="29"/>
        <v>2108.3554662186079</v>
      </c>
      <c r="BC58" s="32"/>
    </row>
    <row r="59" spans="1:55" x14ac:dyDescent="0.25">
      <c r="A59" s="29">
        <v>49</v>
      </c>
      <c r="B59" s="32">
        <f t="shared" si="7"/>
        <v>828333.33333333174</v>
      </c>
      <c r="C59" s="32">
        <f t="shared" si="26"/>
        <v>11666.666666666666</v>
      </c>
      <c r="D59" s="32">
        <f t="shared" si="27"/>
        <v>12592.999999999976</v>
      </c>
      <c r="E59" s="32"/>
      <c r="F59" s="32">
        <f t="shared" si="8"/>
        <v>0</v>
      </c>
      <c r="G59" s="32"/>
      <c r="H59" s="32"/>
      <c r="I59" s="32"/>
      <c r="J59" s="32"/>
      <c r="K59" s="32"/>
      <c r="L59" s="32">
        <f t="shared" si="9"/>
        <v>24259.666666666642</v>
      </c>
      <c r="M59" s="32">
        <f t="shared" si="10"/>
        <v>24259.666666666642</v>
      </c>
      <c r="N59" s="80">
        <v>45689</v>
      </c>
      <c r="O59" s="39">
        <f t="shared" si="0"/>
        <v>0.59166666666666556</v>
      </c>
      <c r="P59" s="39">
        <f t="shared" si="28"/>
        <v>0.60565652835605444</v>
      </c>
      <c r="Q59" s="39">
        <f t="shared" si="11"/>
        <v>0.57836289260572959</v>
      </c>
      <c r="R59" s="39">
        <f t="shared" si="16"/>
        <v>2.6467253795599767E-3</v>
      </c>
      <c r="S59" s="39">
        <f t="shared" si="22"/>
        <v>2.7013008647901041E-4</v>
      </c>
      <c r="T59" s="39">
        <f t="shared" si="20"/>
        <v>1.6549047087914548E-4</v>
      </c>
      <c r="U59" s="39">
        <f t="shared" si="23"/>
        <v>2.4211289813406745E-2</v>
      </c>
      <c r="V59" s="12"/>
      <c r="W59" s="32">
        <f t="shared" si="17"/>
        <v>814023.33395970683</v>
      </c>
      <c r="X59" s="32">
        <f t="shared" si="2"/>
        <v>33895.805738769443</v>
      </c>
      <c r="Y59" s="32">
        <f t="shared" si="3"/>
        <v>847919.1396984763</v>
      </c>
      <c r="Z59" s="32">
        <f t="shared" si="4"/>
        <v>121492.88698068909</v>
      </c>
      <c r="AB59" s="32">
        <f t="shared" si="21"/>
        <v>11046.035011284535</v>
      </c>
      <c r="AC59" s="32">
        <f t="shared" si="12"/>
        <v>-7337.4162526320288</v>
      </c>
      <c r="AD59" s="32">
        <f t="shared" si="18"/>
        <v>0</v>
      </c>
      <c r="AE59" s="59">
        <f t="shared" si="19"/>
        <v>0</v>
      </c>
      <c r="AF59" s="32">
        <f t="shared" si="24"/>
        <v>1071.1064918988413</v>
      </c>
      <c r="AG59" s="40">
        <f>IF(A59&gt;$D$6,"",SUM($AB$10:AE59)/($Y$10+Y59)*2/A59*12)</f>
        <v>6.0789698174964102E-2</v>
      </c>
      <c r="AH59" s="40">
        <f>IF(A59&gt;$D$6,"",SUM($AF$10:AF59)/($Y$10+Y59)*2/A59*12)</f>
        <v>-2.6471913114182923E-2</v>
      </c>
      <c r="AI59" s="32">
        <f t="shared" si="25"/>
        <v>22502.5626898677</v>
      </c>
      <c r="AQ59" s="32">
        <f>SUM(AB$10:AB59)</f>
        <v>726718.40326099377</v>
      </c>
      <c r="AR59" s="32">
        <f>SUM(AC$10:AC59)</f>
        <v>-482728.45575146622</v>
      </c>
      <c r="AS59" s="32">
        <f>SUM(AD$10:AD59)</f>
        <v>13860.000000000002</v>
      </c>
      <c r="AT59" s="32">
        <f>SUM(AE$10:AE59)</f>
        <v>21144.468122795977</v>
      </c>
      <c r="AU59" s="32">
        <f>SUM(AF$10:AF59)</f>
        <v>-121492.88698068909</v>
      </c>
      <c r="AW59" s="32">
        <f t="shared" si="13"/>
        <v>809708.04964802146</v>
      </c>
      <c r="AX59" s="32">
        <f t="shared" si="5"/>
        <v>3705.4155313839674</v>
      </c>
      <c r="AY59" s="32">
        <f t="shared" si="5"/>
        <v>378.18212107061458</v>
      </c>
      <c r="AZ59" s="32">
        <f t="shared" si="5"/>
        <v>231.68665923080368</v>
      </c>
      <c r="BA59" s="32">
        <f t="shared" si="5"/>
        <v>33895.805738769443</v>
      </c>
      <c r="BB59" s="32">
        <f t="shared" si="29"/>
        <v>1546.964988715441</v>
      </c>
      <c r="BC59" s="32"/>
    </row>
    <row r="60" spans="1:55" x14ac:dyDescent="0.25">
      <c r="A60" s="29">
        <v>50</v>
      </c>
      <c r="B60" s="32">
        <f t="shared" si="7"/>
        <v>816666.66666666511</v>
      </c>
      <c r="C60" s="32">
        <f t="shared" si="26"/>
        <v>11666.666666666666</v>
      </c>
      <c r="D60" s="32">
        <f t="shared" si="27"/>
        <v>12418.097222222199</v>
      </c>
      <c r="E60" s="32"/>
      <c r="F60" s="32">
        <f t="shared" si="8"/>
        <v>0</v>
      </c>
      <c r="G60" s="32"/>
      <c r="H60" s="32"/>
      <c r="I60" s="32"/>
      <c r="J60" s="32"/>
      <c r="K60" s="32"/>
      <c r="L60" s="32">
        <f t="shared" si="9"/>
        <v>24084.763888888865</v>
      </c>
      <c r="M60" s="32">
        <f t="shared" si="10"/>
        <v>24084.763888888865</v>
      </c>
      <c r="N60" s="80">
        <v>45717</v>
      </c>
      <c r="O60" s="39">
        <f t="shared" si="0"/>
        <v>0.58333333333333226</v>
      </c>
      <c r="P60" s="39">
        <f t="shared" si="28"/>
        <v>0.59747503405216584</v>
      </c>
      <c r="Q60" s="39">
        <f t="shared" si="11"/>
        <v>0.57011028975628431</v>
      </c>
      <c r="R60" s="39">
        <f t="shared" si="16"/>
        <v>2.5943115159280032E-3</v>
      </c>
      <c r="S60" s="39">
        <f t="shared" si="22"/>
        <v>2.646725379559977E-4</v>
      </c>
      <c r="T60" s="39">
        <f t="shared" si="20"/>
        <v>1.6207805188740623E-4</v>
      </c>
      <c r="U60" s="39">
        <f t="shared" si="23"/>
        <v>2.4343682190110062E-2</v>
      </c>
      <c r="V60" s="12"/>
      <c r="W60" s="32">
        <f t="shared" si="17"/>
        <v>802383.89260687807</v>
      </c>
      <c r="X60" s="32">
        <f t="shared" si="2"/>
        <v>34081.15506615409</v>
      </c>
      <c r="Y60" s="32">
        <f t="shared" si="3"/>
        <v>836465.04767303215</v>
      </c>
      <c r="Z60" s="32">
        <f t="shared" si="4"/>
        <v>120419.39970592146</v>
      </c>
      <c r="AB60" s="32">
        <f t="shared" si="21"/>
        <v>10890.340238660827</v>
      </c>
      <c r="AC60" s="32">
        <f t="shared" si="12"/>
        <v>-7233.9947666479638</v>
      </c>
      <c r="AD60" s="32">
        <f t="shared" si="18"/>
        <v>0</v>
      </c>
      <c r="AE60" s="59">
        <f t="shared" si="19"/>
        <v>0</v>
      </c>
      <c r="AF60" s="32">
        <f t="shared" si="24"/>
        <v>1073.4872747676272</v>
      </c>
      <c r="AG60" s="40">
        <f>IF(A60&gt;$D$6,"",SUM($AB$10:AE60)/($Y$10+Y60)*2/A60*12)</f>
        <v>6.0663753932235248E-2</v>
      </c>
      <c r="AH60" s="40">
        <f>IF(A60&gt;$D$6,"",SUM($AF$10:AF60)/($Y$10+Y60)*2/A60*12)</f>
        <v>-2.5844943080591692E-2</v>
      </c>
      <c r="AI60" s="32">
        <f t="shared" si="25"/>
        <v>22344.432264104973</v>
      </c>
      <c r="AQ60" s="32">
        <f>SUM(AB$10:AB60)</f>
        <v>737608.74349965458</v>
      </c>
      <c r="AR60" s="32">
        <f>SUM(AC$10:AC60)</f>
        <v>-489962.4505181142</v>
      </c>
      <c r="AS60" s="32">
        <f>SUM(AD$10:AD60)</f>
        <v>13860.000000000002</v>
      </c>
      <c r="AT60" s="32">
        <f>SUM(AE$10:AE60)</f>
        <v>21144.468122795977</v>
      </c>
      <c r="AU60" s="32">
        <f>SUM(AF$10:AF60)</f>
        <v>-120419.39970592146</v>
      </c>
      <c r="AW60" s="32">
        <f t="shared" si="13"/>
        <v>798154.40565879806</v>
      </c>
      <c r="AX60" s="32">
        <f t="shared" si="5"/>
        <v>3632.0361222992046</v>
      </c>
      <c r="AY60" s="32">
        <f t="shared" si="5"/>
        <v>370.54155313839681</v>
      </c>
      <c r="AZ60" s="32">
        <f t="shared" si="5"/>
        <v>226.90927264236871</v>
      </c>
      <c r="BA60" s="32">
        <f t="shared" si="5"/>
        <v>34081.15506615409</v>
      </c>
      <c r="BB60" s="32">
        <f t="shared" si="29"/>
        <v>1527.7569835613722</v>
      </c>
      <c r="BC60" s="32"/>
    </row>
    <row r="61" spans="1:55" x14ac:dyDescent="0.25">
      <c r="A61" s="29">
        <v>51</v>
      </c>
      <c r="B61" s="32">
        <f t="shared" si="7"/>
        <v>804999.99999999849</v>
      </c>
      <c r="C61" s="32">
        <f t="shared" si="26"/>
        <v>11666.666666666666</v>
      </c>
      <c r="D61" s="32">
        <f t="shared" si="27"/>
        <v>12243.194444444422</v>
      </c>
      <c r="E61" s="32"/>
      <c r="F61" s="32">
        <f t="shared" si="8"/>
        <v>0</v>
      </c>
      <c r="G61" s="32"/>
      <c r="H61" s="32"/>
      <c r="I61" s="32"/>
      <c r="J61" s="32"/>
      <c r="K61" s="32"/>
      <c r="L61" s="32">
        <f t="shared" si="9"/>
        <v>23909.861111111088</v>
      </c>
      <c r="M61" s="32">
        <f t="shared" si="10"/>
        <v>23909.861111111088</v>
      </c>
      <c r="N61" s="80">
        <v>45748</v>
      </c>
      <c r="O61" s="39">
        <f t="shared" si="0"/>
        <v>0.57499999999999896</v>
      </c>
      <c r="P61" s="39">
        <f t="shared" si="28"/>
        <v>0.58929527041293461</v>
      </c>
      <c r="Q61" s="39">
        <f t="shared" si="11"/>
        <v>0.56185975776906838</v>
      </c>
      <c r="R61" s="39">
        <f t="shared" si="16"/>
        <v>2.5439333378798165E-3</v>
      </c>
      <c r="S61" s="39">
        <f t="shared" si="22"/>
        <v>2.5943115159280034E-4</v>
      </c>
      <c r="T61" s="39">
        <f t="shared" si="20"/>
        <v>1.5880352277359861E-4</v>
      </c>
      <c r="U61" s="39">
        <f t="shared" si="23"/>
        <v>2.4473344631619987E-2</v>
      </c>
      <c r="V61" s="12"/>
      <c r="W61" s="32">
        <f t="shared" si="17"/>
        <v>790750.69609384052</v>
      </c>
      <c r="X61" s="32">
        <f t="shared" si="2"/>
        <v>34262.682484267978</v>
      </c>
      <c r="Y61" s="32">
        <f t="shared" si="3"/>
        <v>825013.3785781085</v>
      </c>
      <c r="Z61" s="32">
        <f t="shared" si="4"/>
        <v>119343.62288572996</v>
      </c>
      <c r="AB61" s="32">
        <f t="shared" si="21"/>
        <v>10734.717672440267</v>
      </c>
      <c r="AC61" s="32">
        <f t="shared" si="12"/>
        <v>-7130.6212443391441</v>
      </c>
      <c r="AD61" s="32">
        <f t="shared" si="18"/>
        <v>0</v>
      </c>
      <c r="AE61" s="59">
        <f t="shared" si="19"/>
        <v>0</v>
      </c>
      <c r="AF61" s="32">
        <f t="shared" si="24"/>
        <v>1075.7768201915023</v>
      </c>
      <c r="AG61" s="40">
        <f>IF(A61&gt;$D$6,"",SUM($AB$10:AE61)/($Y$10+Y61)*2/A61*12)</f>
        <v>6.0542632933130502E-2</v>
      </c>
      <c r="AH61" s="40">
        <f>IF(A61&gt;$D$6,"",SUM($AF$10:AF61)/($Y$10+Y61)*2/A61*12)</f>
        <v>-2.5241063909149337E-2</v>
      </c>
      <c r="AI61" s="32">
        <f t="shared" si="25"/>
        <v>22186.386767363918</v>
      </c>
      <c r="AQ61" s="32">
        <f>SUM(AB$10:AB61)</f>
        <v>748343.4611720948</v>
      </c>
      <c r="AR61" s="32">
        <f>SUM(AC$10:AC61)</f>
        <v>-497093.07176245336</v>
      </c>
      <c r="AS61" s="32">
        <f>SUM(AD$10:AD61)</f>
        <v>13860.000000000002</v>
      </c>
      <c r="AT61" s="32">
        <f>SUM(AE$10:AE61)</f>
        <v>21144.468122795977</v>
      </c>
      <c r="AU61" s="32">
        <f>SUM(AF$10:AF61)</f>
        <v>-119343.62288572996</v>
      </c>
      <c r="AW61" s="32">
        <f t="shared" si="13"/>
        <v>786603.66087669577</v>
      </c>
      <c r="AX61" s="32">
        <f t="shared" si="5"/>
        <v>3561.506673031743</v>
      </c>
      <c r="AY61" s="32">
        <f t="shared" si="5"/>
        <v>363.20361222992045</v>
      </c>
      <c r="AZ61" s="32">
        <f t="shared" si="5"/>
        <v>222.32493188303806</v>
      </c>
      <c r="BA61" s="32">
        <f t="shared" si="5"/>
        <v>34262.682484267978</v>
      </c>
      <c r="BB61" s="32">
        <f t="shared" si="29"/>
        <v>1508.4767720041546</v>
      </c>
      <c r="BC61" s="32"/>
    </row>
    <row r="62" spans="1:55" x14ac:dyDescent="0.25">
      <c r="A62" s="29">
        <v>52</v>
      </c>
      <c r="B62" s="32">
        <f t="shared" si="7"/>
        <v>793333.33333333186</v>
      </c>
      <c r="C62" s="32">
        <f t="shared" si="26"/>
        <v>11666.666666666666</v>
      </c>
      <c r="D62" s="32">
        <f t="shared" si="27"/>
        <v>12068.291666666644</v>
      </c>
      <c r="E62" s="32"/>
      <c r="F62" s="32">
        <f t="shared" si="8"/>
        <v>0</v>
      </c>
      <c r="G62" s="32"/>
      <c r="H62" s="32"/>
      <c r="I62" s="32"/>
      <c r="J62" s="32"/>
      <c r="K62" s="32"/>
      <c r="L62" s="32">
        <f t="shared" si="9"/>
        <v>23734.95833333331</v>
      </c>
      <c r="M62" s="32">
        <f t="shared" si="10"/>
        <v>23734.95833333331</v>
      </c>
      <c r="N62" s="80">
        <v>45778</v>
      </c>
      <c r="O62" s="39">
        <f t="shared" si="0"/>
        <v>0.56666666666666565</v>
      </c>
      <c r="P62" s="39">
        <f t="shared" si="28"/>
        <v>0.58111722938484245</v>
      </c>
      <c r="Q62" s="39">
        <f t="shared" si="11"/>
        <v>0.5536113154042257</v>
      </c>
      <c r="R62" s="39">
        <f t="shared" si="16"/>
        <v>2.4954745060342914E-3</v>
      </c>
      <c r="S62" s="39">
        <f t="shared" si="22"/>
        <v>2.5439333378798169E-4</v>
      </c>
      <c r="T62" s="39">
        <f t="shared" si="20"/>
        <v>1.5565869095568018E-4</v>
      </c>
      <c r="U62" s="39">
        <f t="shared" si="23"/>
        <v>2.4600387449838865E-2</v>
      </c>
      <c r="V62" s="12"/>
      <c r="W62" s="32">
        <f t="shared" si="17"/>
        <v>779123.57870900503</v>
      </c>
      <c r="X62" s="32">
        <f t="shared" si="2"/>
        <v>34440.54242977441</v>
      </c>
      <c r="Y62" s="32">
        <f t="shared" si="3"/>
        <v>813564.12113877945</v>
      </c>
      <c r="Z62" s="32">
        <f t="shared" si="4"/>
        <v>118265.64318947267</v>
      </c>
      <c r="AB62" s="32">
        <f t="shared" si="21"/>
        <v>10579.165754088241</v>
      </c>
      <c r="AC62" s="32">
        <f t="shared" si="12"/>
        <v>-7027.2946504366037</v>
      </c>
      <c r="AD62" s="32">
        <f t="shared" si="18"/>
        <v>0</v>
      </c>
      <c r="AE62" s="59">
        <f t="shared" si="19"/>
        <v>0</v>
      </c>
      <c r="AF62" s="32">
        <f t="shared" si="24"/>
        <v>1077.9796962572873</v>
      </c>
      <c r="AG62" s="40">
        <f>IF(A62&gt;$D$6,"",SUM($AB$10:AE62)/($Y$10+Y62)*2/A62*12)</f>
        <v>6.0426056964359889E-2</v>
      </c>
      <c r="AH62" s="40">
        <f>IF(A62&gt;$D$6,"",SUM($AF$10:AF62)/($Y$10+Y62)*2/A62*12)</f>
        <v>-2.4658939169308884E-2</v>
      </c>
      <c r="AI62" s="32">
        <f t="shared" si="25"/>
        <v>22028.423193417297</v>
      </c>
      <c r="AQ62" s="32">
        <f>SUM(AB$10:AB62)</f>
        <v>758922.626926183</v>
      </c>
      <c r="AR62" s="32">
        <f>SUM(AC$10:AC62)</f>
        <v>-504120.36641288997</v>
      </c>
      <c r="AS62" s="32">
        <f>SUM(AD$10:AD62)</f>
        <v>13860.000000000002</v>
      </c>
      <c r="AT62" s="32">
        <f>SUM(AE$10:AE62)</f>
        <v>21144.468122795977</v>
      </c>
      <c r="AU62" s="32">
        <f>SUM(AF$10:AF62)</f>
        <v>-118265.64318947267</v>
      </c>
      <c r="AW62" s="32">
        <f t="shared" si="13"/>
        <v>775055.84156591597</v>
      </c>
      <c r="AX62" s="32">
        <f t="shared" si="5"/>
        <v>3493.6643084480079</v>
      </c>
      <c r="AY62" s="32">
        <f t="shared" si="5"/>
        <v>356.15066730317437</v>
      </c>
      <c r="AZ62" s="32">
        <f t="shared" si="5"/>
        <v>217.92216733795226</v>
      </c>
      <c r="BA62" s="32">
        <f t="shared" si="5"/>
        <v>34440.54242977441</v>
      </c>
      <c r="BB62" s="32">
        <f t="shared" si="29"/>
        <v>1489.1259125784036</v>
      </c>
      <c r="BC62" s="32"/>
    </row>
    <row r="63" spans="1:55" x14ac:dyDescent="0.25">
      <c r="A63" s="29">
        <v>53</v>
      </c>
      <c r="B63" s="32">
        <f t="shared" si="7"/>
        <v>781666.66666666523</v>
      </c>
      <c r="C63" s="32">
        <f t="shared" si="26"/>
        <v>11666.666666666666</v>
      </c>
      <c r="D63" s="32">
        <f t="shared" si="27"/>
        <v>11893.388888888867</v>
      </c>
      <c r="E63" s="32"/>
      <c r="F63" s="32">
        <f t="shared" si="8"/>
        <v>0</v>
      </c>
      <c r="G63" s="32"/>
      <c r="H63" s="32"/>
      <c r="I63" s="32"/>
      <c r="J63" s="32"/>
      <c r="K63" s="32"/>
      <c r="L63" s="32">
        <f t="shared" si="9"/>
        <v>23560.055555555533</v>
      </c>
      <c r="M63" s="32">
        <f t="shared" si="10"/>
        <v>23560.055555555533</v>
      </c>
      <c r="N63" s="80">
        <v>45809</v>
      </c>
      <c r="O63" s="39">
        <f t="shared" si="0"/>
        <v>0.55833333333333235</v>
      </c>
      <c r="P63" s="39">
        <f t="shared" si="28"/>
        <v>0.57294090392114594</v>
      </c>
      <c r="Q63" s="39">
        <f t="shared" si="11"/>
        <v>0.54536497868706701</v>
      </c>
      <c r="R63" s="39">
        <f t="shared" si="16"/>
        <v>2.4488273805992372E-3</v>
      </c>
      <c r="S63" s="39">
        <f t="shared" si="22"/>
        <v>2.4954745060342916E-4</v>
      </c>
      <c r="T63" s="39">
        <f t="shared" si="20"/>
        <v>1.52636000272789E-4</v>
      </c>
      <c r="U63" s="39">
        <f t="shared" si="23"/>
        <v>2.472491440260341E-2</v>
      </c>
      <c r="V63" s="12"/>
      <c r="W63" s="32">
        <f t="shared" si="17"/>
        <v>767502.38532595953</v>
      </c>
      <c r="X63" s="32">
        <f t="shared" si="2"/>
        <v>34614.880163644775</v>
      </c>
      <c r="Y63" s="32">
        <f t="shared" si="3"/>
        <v>802117.26548960432</v>
      </c>
      <c r="Z63" s="32">
        <f t="shared" si="4"/>
        <v>117185.54302469824</v>
      </c>
      <c r="AB63" s="32">
        <f t="shared" si="21"/>
        <v>10423.683015256691</v>
      </c>
      <c r="AC63" s="32">
        <f t="shared" si="12"/>
        <v>-6924.0140095785137</v>
      </c>
      <c r="AD63" s="32">
        <f t="shared" si="18"/>
        <v>0</v>
      </c>
      <c r="AE63" s="59">
        <f t="shared" si="19"/>
        <v>0</v>
      </c>
      <c r="AF63" s="32">
        <f t="shared" si="24"/>
        <v>1080.100164774427</v>
      </c>
      <c r="AG63" s="40">
        <f>IF(A63&gt;$D$6,"",SUM($AB$10:AE63)/($Y$10+Y63)*2/A63*12)</f>
        <v>6.0313768692704703E-2</v>
      </c>
      <c r="AH63" s="40">
        <f>IF(A63&gt;$D$6,"",SUM($AF$10:AF63)/($Y$10+Y63)*2/A63*12)</f>
        <v>-2.4097332321925995E-2</v>
      </c>
      <c r="AI63" s="32">
        <f t="shared" si="25"/>
        <v>21870.538664431813</v>
      </c>
      <c r="AQ63" s="32">
        <f>SUM(AB$10:AB63)</f>
        <v>769346.30994143966</v>
      </c>
      <c r="AR63" s="32">
        <f>SUM(AC$10:AC63)</f>
        <v>-511044.38042246847</v>
      </c>
      <c r="AS63" s="32">
        <f>SUM(AD$10:AD63)</f>
        <v>13860.000000000002</v>
      </c>
      <c r="AT63" s="32">
        <f>SUM(AE$10:AE63)</f>
        <v>21144.468122795977</v>
      </c>
      <c r="AU63" s="32">
        <f>SUM(AF$10:AF63)</f>
        <v>-117185.54302469824</v>
      </c>
      <c r="AW63" s="32">
        <f t="shared" si="13"/>
        <v>763510.97016189387</v>
      </c>
      <c r="AX63" s="32">
        <f t="shared" si="5"/>
        <v>3428.3583328389323</v>
      </c>
      <c r="AY63" s="32">
        <f t="shared" si="5"/>
        <v>349.36643084480085</v>
      </c>
      <c r="AZ63" s="32">
        <f t="shared" si="5"/>
        <v>213.6904003819046</v>
      </c>
      <c r="BA63" s="32">
        <f t="shared" si="5"/>
        <v>34614.880163644775</v>
      </c>
      <c r="BB63" s="32">
        <f t="shared" si="29"/>
        <v>1469.705873632176</v>
      </c>
      <c r="BC63" s="32"/>
    </row>
    <row r="64" spans="1:55" x14ac:dyDescent="0.25">
      <c r="A64" s="29">
        <v>54</v>
      </c>
      <c r="B64" s="32">
        <f t="shared" si="7"/>
        <v>769999.9999999986</v>
      </c>
      <c r="C64" s="32">
        <f t="shared" si="26"/>
        <v>11666.666666666666</v>
      </c>
      <c r="D64" s="32">
        <f t="shared" si="27"/>
        <v>11718.486111111089</v>
      </c>
      <c r="E64" s="32"/>
      <c r="F64" s="32">
        <f t="shared" si="8"/>
        <v>0</v>
      </c>
      <c r="G64" s="32"/>
      <c r="H64" s="32"/>
      <c r="I64" s="32"/>
      <c r="J64" s="32"/>
      <c r="K64" s="32"/>
      <c r="L64" s="32">
        <f t="shared" si="9"/>
        <v>23385.152777777756</v>
      </c>
      <c r="M64" s="32">
        <f t="shared" si="10"/>
        <v>23385.152777777756</v>
      </c>
      <c r="N64" s="80">
        <v>45839</v>
      </c>
      <c r="O64" s="39">
        <f t="shared" si="0"/>
        <v>0.54999999999999905</v>
      </c>
      <c r="P64" s="39">
        <f t="shared" si="28"/>
        <v>0.56476628795831163</v>
      </c>
      <c r="Q64" s="39">
        <f t="shared" si="11"/>
        <v>0.53712076132396647</v>
      </c>
      <c r="R64" s="39">
        <f t="shared" si="16"/>
        <v>2.403892223101532E-3</v>
      </c>
      <c r="S64" s="39">
        <f t="shared" si="22"/>
        <v>2.4488273805992376E-4</v>
      </c>
      <c r="T64" s="39">
        <f t="shared" si="20"/>
        <v>1.4972847036205748E-4</v>
      </c>
      <c r="U64" s="39">
        <f t="shared" si="23"/>
        <v>2.4847023202821641E-2</v>
      </c>
      <c r="V64" s="12"/>
      <c r="W64" s="32">
        <f t="shared" si="17"/>
        <v>755886.970657686</v>
      </c>
      <c r="X64" s="32">
        <f t="shared" si="2"/>
        <v>34785.832483950297</v>
      </c>
      <c r="Y64" s="32">
        <f t="shared" si="3"/>
        <v>790672.80314163631</v>
      </c>
      <c r="Z64" s="32">
        <f t="shared" si="4"/>
        <v>116103.40081943928</v>
      </c>
      <c r="AB64" s="32">
        <f t="shared" si="21"/>
        <v>10268.268072619716</v>
      </c>
      <c r="AC64" s="32">
        <f t="shared" si="12"/>
        <v>-6820.7784028796887</v>
      </c>
      <c r="AD64" s="32">
        <f t="shared" si="18"/>
        <v>0</v>
      </c>
      <c r="AE64" s="59">
        <f t="shared" si="19"/>
        <v>0</v>
      </c>
      <c r="AF64" s="32">
        <f t="shared" si="24"/>
        <v>1082.1422052589623</v>
      </c>
      <c r="AG64" s="40">
        <f>IF(A64&gt;$D$6,"",SUM($AB$10:AE64)/($Y$10+Y64)*2/A64*12)</f>
        <v>6.0205529732120844E-2</v>
      </c>
      <c r="AH64" s="40">
        <f>IF(A64&gt;$D$6,"",SUM($AF$10:AF64)/($Y$10+Y64)*2/A64*12)</f>
        <v>-2.3555097503061527E-2</v>
      </c>
      <c r="AI64" s="32">
        <f t="shared" si="25"/>
        <v>21712.73042058773</v>
      </c>
      <c r="AQ64" s="32">
        <f>SUM(AB$10:AB64)</f>
        <v>779614.57801405934</v>
      </c>
      <c r="AR64" s="32">
        <f>SUM(AC$10:AC64)</f>
        <v>-517865.15882534813</v>
      </c>
      <c r="AS64" s="32">
        <f>SUM(AD$10:AD64)</f>
        <v>13860.000000000002</v>
      </c>
      <c r="AT64" s="32">
        <f>SUM(AE$10:AE64)</f>
        <v>21144.468122795977</v>
      </c>
      <c r="AU64" s="32">
        <f>SUM(AF$10:AF64)</f>
        <v>-116103.40081943928</v>
      </c>
      <c r="AW64" s="32">
        <f t="shared" si="13"/>
        <v>751969.06585355301</v>
      </c>
      <c r="AX64" s="32">
        <f t="shared" si="5"/>
        <v>3365.4491123421449</v>
      </c>
      <c r="AY64" s="32">
        <f t="shared" si="5"/>
        <v>342.83583328389324</v>
      </c>
      <c r="AZ64" s="32">
        <f t="shared" si="5"/>
        <v>209.61985850688046</v>
      </c>
      <c r="BA64" s="32">
        <f t="shared" si="5"/>
        <v>34785.832483950297</v>
      </c>
      <c r="BB64" s="32">
        <f t="shared" si="29"/>
        <v>1450.2180384913736</v>
      </c>
      <c r="BC64" s="32"/>
    </row>
    <row r="65" spans="1:55" x14ac:dyDescent="0.25">
      <c r="A65" s="29">
        <v>55</v>
      </c>
      <c r="B65" s="32">
        <f t="shared" si="7"/>
        <v>758333.33333333198</v>
      </c>
      <c r="C65" s="32">
        <f t="shared" si="26"/>
        <v>11666.666666666666</v>
      </c>
      <c r="D65" s="32">
        <f t="shared" si="27"/>
        <v>11543.583333333312</v>
      </c>
      <c r="E65" s="32"/>
      <c r="F65" s="32">
        <f t="shared" si="8"/>
        <v>0</v>
      </c>
      <c r="G65" s="32"/>
      <c r="H65" s="32"/>
      <c r="I65" s="32"/>
      <c r="J65" s="32"/>
      <c r="K65" s="32"/>
      <c r="L65" s="32">
        <f t="shared" si="9"/>
        <v>23210.249999999978</v>
      </c>
      <c r="M65" s="32">
        <f t="shared" si="10"/>
        <v>23210.249999999978</v>
      </c>
      <c r="N65" s="80">
        <v>45870</v>
      </c>
      <c r="O65" s="39">
        <f t="shared" si="0"/>
        <v>0.54166666666666574</v>
      </c>
      <c r="P65" s="39">
        <f t="shared" si="28"/>
        <v>0.5565933763959775</v>
      </c>
      <c r="Q65" s="39">
        <f t="shared" si="11"/>
        <v>0.52887867506728414</v>
      </c>
      <c r="R65" s="39">
        <f t="shared" si="16"/>
        <v>2.3605764844360048E-3</v>
      </c>
      <c r="S65" s="39">
        <f t="shared" si="22"/>
        <v>2.4038922231015323E-4</v>
      </c>
      <c r="T65" s="39">
        <f t="shared" si="20"/>
        <v>1.4692964283595424E-4</v>
      </c>
      <c r="U65" s="39">
        <f t="shared" si="23"/>
        <v>2.4966805979111287E-2</v>
      </c>
      <c r="V65" s="12"/>
      <c r="W65" s="32">
        <f t="shared" si="17"/>
        <v>744277.19858361268</v>
      </c>
      <c r="X65" s="32">
        <f t="shared" si="2"/>
        <v>34953.528370755805</v>
      </c>
      <c r="Y65" s="32">
        <f t="shared" si="3"/>
        <v>779230.72695436853</v>
      </c>
      <c r="Z65" s="32">
        <f t="shared" si="4"/>
        <v>115019.29128271875</v>
      </c>
      <c r="AB65" s="32">
        <f t="shared" si="21"/>
        <v>10112.919623146936</v>
      </c>
      <c r="AC65" s="32">
        <f t="shared" si="12"/>
        <v>-6717.586964791878</v>
      </c>
      <c r="AD65" s="32">
        <f t="shared" si="18"/>
        <v>0</v>
      </c>
      <c r="AE65" s="59">
        <f t="shared" si="19"/>
        <v>0</v>
      </c>
      <c r="AF65" s="32">
        <f t="shared" si="24"/>
        <v>1084.1095367205271</v>
      </c>
      <c r="AG65" s="40">
        <f>IF(A65&gt;$D$6,"",SUM($AB$10:AE65)/($Y$10+Y65)*2/A65*12)</f>
        <v>6.0101118921356333E-2</v>
      </c>
      <c r="AH65" s="40">
        <f>IF(A65&gt;$D$6,"",SUM($AF$10:AF65)/($Y$10+Y65)*2/A65*12)</f>
        <v>-2.3031171309813494E-2</v>
      </c>
      <c r="AI65" s="32">
        <f t="shared" si="25"/>
        <v>21554.995810414719</v>
      </c>
      <c r="AQ65" s="32">
        <f>SUM(AB$10:AB65)</f>
        <v>789727.49763720622</v>
      </c>
      <c r="AR65" s="32">
        <f>SUM(AC$10:AC65)</f>
        <v>-524582.74579014</v>
      </c>
      <c r="AS65" s="32">
        <f>SUM(AD$10:AD65)</f>
        <v>13860.000000000002</v>
      </c>
      <c r="AT65" s="32">
        <f>SUM(AE$10:AE65)</f>
        <v>21144.468122795977</v>
      </c>
      <c r="AU65" s="32">
        <f>SUM(AF$10:AF65)</f>
        <v>-115019.29128271875</v>
      </c>
      <c r="AW65" s="32">
        <f t="shared" si="13"/>
        <v>740430.14509419783</v>
      </c>
      <c r="AX65" s="32">
        <f t="shared" si="5"/>
        <v>3304.8070782104069</v>
      </c>
      <c r="AY65" s="32">
        <f t="shared" si="5"/>
        <v>336.54491123421451</v>
      </c>
      <c r="AZ65" s="32">
        <f t="shared" si="5"/>
        <v>205.70149997033593</v>
      </c>
      <c r="BA65" s="32">
        <f t="shared" si="5"/>
        <v>34953.528370755805</v>
      </c>
      <c r="BB65" s="32">
        <f t="shared" si="29"/>
        <v>1430.6637101863762</v>
      </c>
      <c r="BC65" s="32"/>
    </row>
    <row r="66" spans="1:55" x14ac:dyDescent="0.25">
      <c r="A66" s="29">
        <v>56</v>
      </c>
      <c r="B66" s="32">
        <f t="shared" si="7"/>
        <v>746666.66666666535</v>
      </c>
      <c r="C66" s="32">
        <f t="shared" si="26"/>
        <v>11666.666666666666</v>
      </c>
      <c r="D66" s="32">
        <f t="shared" si="27"/>
        <v>11368.680555555535</v>
      </c>
      <c r="E66" s="32"/>
      <c r="F66" s="32">
        <f t="shared" si="8"/>
        <v>0</v>
      </c>
      <c r="G66" s="32"/>
      <c r="H66" s="32"/>
      <c r="I66" s="32"/>
      <c r="J66" s="32"/>
      <c r="K66" s="32"/>
      <c r="L66" s="32">
        <f t="shared" si="9"/>
        <v>23035.347222222201</v>
      </c>
      <c r="M66" s="32">
        <f t="shared" si="10"/>
        <v>23035.347222222201</v>
      </c>
      <c r="N66" s="80">
        <v>45901</v>
      </c>
      <c r="O66" s="39">
        <f t="shared" si="0"/>
        <v>0.53333333333333244</v>
      </c>
      <c r="P66" s="39">
        <f t="shared" si="28"/>
        <v>0.54842216508027342</v>
      </c>
      <c r="Q66" s="39">
        <f t="shared" si="11"/>
        <v>0.52063873003652983</v>
      </c>
      <c r="R66" s="39">
        <f t="shared" si="16"/>
        <v>2.3187941685338825E-3</v>
      </c>
      <c r="S66" s="39">
        <f t="shared" si="22"/>
        <v>2.3605764844360048E-4</v>
      </c>
      <c r="T66" s="39">
        <f t="shared" si="20"/>
        <v>1.4423353338609193E-4</v>
      </c>
      <c r="U66" s="39">
        <f t="shared" si="23"/>
        <v>2.508434969338005E-2</v>
      </c>
      <c r="V66" s="12"/>
      <c r="W66" s="32">
        <f t="shared" si="17"/>
        <v>732672.9415416508</v>
      </c>
      <c r="X66" s="32">
        <f t="shared" si="2"/>
        <v>35118.089570732067</v>
      </c>
      <c r="Y66" s="32">
        <f t="shared" si="3"/>
        <v>767791.03111238289</v>
      </c>
      <c r="Z66" s="32">
        <f t="shared" si="4"/>
        <v>113933.28564524744</v>
      </c>
      <c r="AB66" s="32">
        <f t="shared" si="21"/>
        <v>9957.6364397774832</v>
      </c>
      <c r="AC66" s="32">
        <f t="shared" si="12"/>
        <v>-6614.4388802301801</v>
      </c>
      <c r="AD66" s="32">
        <f t="shared" si="18"/>
        <v>0</v>
      </c>
      <c r="AE66" s="59">
        <f t="shared" si="19"/>
        <v>0</v>
      </c>
      <c r="AF66" s="32">
        <f t="shared" si="24"/>
        <v>1086.0056374713167</v>
      </c>
      <c r="AG66" s="40">
        <f>IF(A66&gt;$D$6,"",SUM($AB$10:AE66)/($Y$10+Y66)*2/A66*12)</f>
        <v>6.0000330785773388E-2</v>
      </c>
      <c r="AH66" s="40">
        <f>IF(A66&gt;$D$6,"",SUM($AF$10:AF66)/($Y$10+Y66)*2/A66*12)</f>
        <v>-2.2524565463196138E-2</v>
      </c>
      <c r="AI66" s="32">
        <f t="shared" si="25"/>
        <v>21397.33228176312</v>
      </c>
      <c r="AQ66" s="32">
        <f>SUM(AB$10:AB66)</f>
        <v>799685.13407698367</v>
      </c>
      <c r="AR66" s="32">
        <f>SUM(AC$10:AC66)</f>
        <v>-531197.18467037019</v>
      </c>
      <c r="AS66" s="32">
        <f>SUM(AD$10:AD66)</f>
        <v>13860.000000000002</v>
      </c>
      <c r="AT66" s="32">
        <f>SUM(AE$10:AE66)</f>
        <v>21144.468122795977</v>
      </c>
      <c r="AU66" s="32">
        <f>SUM(AF$10:AF66)</f>
        <v>-113933.28564524744</v>
      </c>
      <c r="AW66" s="32">
        <f t="shared" si="13"/>
        <v>728894.22205114178</v>
      </c>
      <c r="AX66" s="32">
        <f t="shared" si="5"/>
        <v>3246.3118359474356</v>
      </c>
      <c r="AY66" s="32">
        <f t="shared" si="5"/>
        <v>330.48070782104065</v>
      </c>
      <c r="AZ66" s="32">
        <f t="shared" si="5"/>
        <v>201.92694674052871</v>
      </c>
      <c r="BA66" s="32">
        <f t="shared" si="5"/>
        <v>35118.089570732067</v>
      </c>
      <c r="BB66" s="32">
        <f t="shared" si="29"/>
        <v>1411.0441157780515</v>
      </c>
      <c r="BC66" s="32"/>
    </row>
    <row r="67" spans="1:55" x14ac:dyDescent="0.25">
      <c r="A67" s="29">
        <v>57</v>
      </c>
      <c r="B67" s="32">
        <f t="shared" si="7"/>
        <v>734999.99999999872</v>
      </c>
      <c r="C67" s="32">
        <f t="shared" si="26"/>
        <v>11666.666666666666</v>
      </c>
      <c r="D67" s="32">
        <f t="shared" si="27"/>
        <v>11193.777777777759</v>
      </c>
      <c r="E67" s="32"/>
      <c r="F67" s="32">
        <f t="shared" si="8"/>
        <v>0</v>
      </c>
      <c r="G67" s="32"/>
      <c r="H67" s="32"/>
      <c r="I67" s="32"/>
      <c r="J67" s="32"/>
      <c r="K67" s="32"/>
      <c r="L67" s="32">
        <f t="shared" si="9"/>
        <v>22860.444444444423</v>
      </c>
      <c r="M67" s="32">
        <f t="shared" si="10"/>
        <v>22860.444444444423</v>
      </c>
      <c r="N67" s="80">
        <v>45931</v>
      </c>
      <c r="O67" s="39">
        <f t="shared" si="0"/>
        <v>0.52499999999999913</v>
      </c>
      <c r="P67" s="39">
        <f t="shared" si="28"/>
        <v>0.54025265079036311</v>
      </c>
      <c r="Q67" s="39">
        <f t="shared" si="11"/>
        <v>0.5124009350019112</v>
      </c>
      <c r="R67" s="39">
        <f t="shared" si="16"/>
        <v>2.2784652624434614E-3</v>
      </c>
      <c r="S67" s="39">
        <f t="shared" si="22"/>
        <v>2.3187941685338828E-4</v>
      </c>
      <c r="T67" s="39">
        <f t="shared" si="20"/>
        <v>1.4163458906616029E-4</v>
      </c>
      <c r="U67" s="39">
        <f t="shared" si="23"/>
        <v>2.5199736520088924E-2</v>
      </c>
      <c r="V67" s="12"/>
      <c r="W67" s="32">
        <f t="shared" si="17"/>
        <v>721074.07997838396</v>
      </c>
      <c r="X67" s="32">
        <f t="shared" si="2"/>
        <v>35279.631128124493</v>
      </c>
      <c r="Y67" s="32">
        <f t="shared" si="3"/>
        <v>756353.7111065085</v>
      </c>
      <c r="Z67" s="32">
        <f t="shared" si="4"/>
        <v>112845.45188209553</v>
      </c>
      <c r="AB67" s="32">
        <f t="shared" si="21"/>
        <v>9802.4173674614722</v>
      </c>
      <c r="AC67" s="32">
        <f t="shared" si="12"/>
        <v>-6511.3333819435575</v>
      </c>
      <c r="AD67" s="32">
        <f t="shared" si="18"/>
        <v>0</v>
      </c>
      <c r="AE67" s="59">
        <f t="shared" si="19"/>
        <v>0</v>
      </c>
      <c r="AF67" s="32">
        <f t="shared" si="24"/>
        <v>1087.8337631519098</v>
      </c>
      <c r="AG67" s="40">
        <f>IF(A67&gt;$D$6,"",SUM($AB$10:AE67)/($Y$10+Y67)*2/A67*12)</f>
        <v>5.9902974160756427E-2</v>
      </c>
      <c r="AH67" s="40">
        <f>IF(A67&gt;$D$6,"",SUM($AF$10:AF67)/($Y$10+Y67)*2/A67*12)</f>
        <v>-2.203436024059828E-2</v>
      </c>
      <c r="AI67" s="32">
        <f t="shared" si="25"/>
        <v>21239.737373335854</v>
      </c>
      <c r="AQ67" s="32">
        <f>SUM(AB$10:AB67)</f>
        <v>809487.55144444515</v>
      </c>
      <c r="AR67" s="32">
        <f>SUM(AC$10:AC67)</f>
        <v>-537708.51805231371</v>
      </c>
      <c r="AS67" s="32">
        <f>SUM(AD$10:AD67)</f>
        <v>13860.000000000002</v>
      </c>
      <c r="AT67" s="32">
        <f>SUM(AE$10:AE67)</f>
        <v>21144.468122795977</v>
      </c>
      <c r="AU67" s="32">
        <f>SUM(AF$10:AF67)</f>
        <v>-112845.45188209553</v>
      </c>
      <c r="AW67" s="32">
        <f t="shared" si="13"/>
        <v>717361.3090026757</v>
      </c>
      <c r="AX67" s="32">
        <f t="shared" si="5"/>
        <v>3189.8513674208461</v>
      </c>
      <c r="AY67" s="32">
        <f t="shared" si="5"/>
        <v>324.63118359474362</v>
      </c>
      <c r="AZ67" s="32">
        <f t="shared" si="5"/>
        <v>198.2884246926244</v>
      </c>
      <c r="BA67" s="32">
        <f t="shared" si="5"/>
        <v>35279.631128124493</v>
      </c>
      <c r="BB67" s="32">
        <f t="shared" si="29"/>
        <v>1391.360410316287</v>
      </c>
      <c r="BC67" s="32"/>
    </row>
    <row r="68" spans="1:55" x14ac:dyDescent="0.25">
      <c r="A68" s="29">
        <v>58</v>
      </c>
      <c r="B68" s="32">
        <f t="shared" si="7"/>
        <v>723333.33333333209</v>
      </c>
      <c r="C68" s="32">
        <f t="shared" si="26"/>
        <v>11666.666666666666</v>
      </c>
      <c r="D68" s="32">
        <f t="shared" si="27"/>
        <v>11018.87499999998</v>
      </c>
      <c r="E68" s="32"/>
      <c r="F68" s="32">
        <f t="shared" si="8"/>
        <v>0</v>
      </c>
      <c r="G68" s="32"/>
      <c r="H68" s="32"/>
      <c r="I68" s="32"/>
      <c r="J68" s="32"/>
      <c r="K68" s="32"/>
      <c r="L68" s="32">
        <f t="shared" si="9"/>
        <v>22685.541666666646</v>
      </c>
      <c r="M68" s="32">
        <f t="shared" si="10"/>
        <v>22685.541666666646</v>
      </c>
      <c r="N68" s="80">
        <v>45962</v>
      </c>
      <c r="O68" s="39">
        <f t="shared" si="0"/>
        <v>0.51666666666666583</v>
      </c>
      <c r="P68" s="39">
        <f t="shared" si="28"/>
        <v>0.53208483122809858</v>
      </c>
      <c r="Q68" s="39">
        <f t="shared" si="11"/>
        <v>0.50416529763552653</v>
      </c>
      <c r="R68" s="39">
        <f t="shared" si="16"/>
        <v>2.2395152248739221E-3</v>
      </c>
      <c r="S68" s="39">
        <f t="shared" si="22"/>
        <v>2.2784652624434614E-4</v>
      </c>
      <c r="T68" s="39">
        <f t="shared" si="20"/>
        <v>1.3912765011203296E-4</v>
      </c>
      <c r="U68" s="39">
        <f t="shared" si="23"/>
        <v>2.5313044191341852E-2</v>
      </c>
      <c r="V68" s="12"/>
      <c r="W68" s="32">
        <f t="shared" si="17"/>
        <v>709480.50185145938</v>
      </c>
      <c r="X68" s="32">
        <f t="shared" si="2"/>
        <v>35438.261867878595</v>
      </c>
      <c r="Y68" s="32">
        <f t="shared" si="3"/>
        <v>744918.76371933799</v>
      </c>
      <c r="Z68" s="32">
        <f t="shared" si="4"/>
        <v>111755.85491894819</v>
      </c>
      <c r="AB68" s="32">
        <f t="shared" si="21"/>
        <v>9647.2613195393205</v>
      </c>
      <c r="AC68" s="32">
        <f t="shared" si="12"/>
        <v>-6408.2697481097775</v>
      </c>
      <c r="AD68" s="32">
        <f t="shared" si="18"/>
        <v>0</v>
      </c>
      <c r="AE68" s="59">
        <f t="shared" si="19"/>
        <v>0</v>
      </c>
      <c r="AF68" s="32">
        <f t="shared" si="24"/>
        <v>1089.5969631473417</v>
      </c>
      <c r="AG68" s="40">
        <f>IF(A68&gt;$D$6,"",SUM($AB$10:AE68)/($Y$10+Y68)*2/A68*12)</f>
        <v>5.9808870957204066E-2</v>
      </c>
      <c r="AH68" s="40">
        <f>IF(A68&gt;$D$6,"",SUM($AF$10:AF68)/($Y$10+Y68)*2/A68*12)</f>
        <v>-2.1559698585152491E-2</v>
      </c>
      <c r="AI68" s="32">
        <f t="shared" si="25"/>
        <v>21082.208706709833</v>
      </c>
      <c r="AQ68" s="32">
        <f>SUM(AB$10:AB68)</f>
        <v>819134.81276398443</v>
      </c>
      <c r="AR68" s="32">
        <f>SUM(AC$10:AC68)</f>
        <v>-544116.78780042345</v>
      </c>
      <c r="AS68" s="32">
        <f>SUM(AD$10:AD68)</f>
        <v>13860.000000000002</v>
      </c>
      <c r="AT68" s="32">
        <f>SUM(AE$10:AE68)</f>
        <v>21144.468122795977</v>
      </c>
      <c r="AU68" s="32">
        <f>SUM(AF$10:AF68)</f>
        <v>-111755.85491894819</v>
      </c>
      <c r="AW68" s="32">
        <f t="shared" si="13"/>
        <v>705831.41668973712</v>
      </c>
      <c r="AX68" s="32">
        <f t="shared" si="5"/>
        <v>3135.3213148234909</v>
      </c>
      <c r="AY68" s="32">
        <f t="shared" si="5"/>
        <v>318.98513674208459</v>
      </c>
      <c r="AZ68" s="32">
        <f t="shared" si="5"/>
        <v>194.77871015684613</v>
      </c>
      <c r="BA68" s="32">
        <f t="shared" si="5"/>
        <v>35438.261867878595</v>
      </c>
      <c r="BB68" s="32">
        <f t="shared" si="29"/>
        <v>1371.6136804606595</v>
      </c>
      <c r="BC68" s="32"/>
    </row>
    <row r="69" spans="1:55" x14ac:dyDescent="0.25">
      <c r="A69" s="29">
        <v>59</v>
      </c>
      <c r="B69" s="32">
        <f t="shared" si="7"/>
        <v>711666.66666666546</v>
      </c>
      <c r="C69" s="32">
        <f t="shared" si="26"/>
        <v>11666.666666666666</v>
      </c>
      <c r="D69" s="32">
        <f t="shared" si="27"/>
        <v>10843.972222222204</v>
      </c>
      <c r="E69" s="32"/>
      <c r="F69" s="32">
        <f t="shared" si="8"/>
        <v>0</v>
      </c>
      <c r="G69" s="32"/>
      <c r="H69" s="32"/>
      <c r="I69" s="32"/>
      <c r="J69" s="32"/>
      <c r="K69" s="32"/>
      <c r="L69" s="32">
        <f t="shared" si="9"/>
        <v>22510.638888888869</v>
      </c>
      <c r="M69" s="32">
        <f t="shared" si="10"/>
        <v>22510.638888888869</v>
      </c>
      <c r="N69" s="80">
        <v>45992</v>
      </c>
      <c r="O69" s="39">
        <f t="shared" si="0"/>
        <v>0.50833333333333253</v>
      </c>
      <c r="P69" s="39">
        <f t="shared" si="28"/>
        <v>0.52391870501070459</v>
      </c>
      <c r="Q69" s="39">
        <f t="shared" si="11"/>
        <v>0.49593182473471487</v>
      </c>
      <c r="R69" s="39">
        <f t="shared" si="16"/>
        <v>2.2018745263242562E-3</v>
      </c>
      <c r="S69" s="39">
        <f t="shared" si="22"/>
        <v>2.239515224873922E-4</v>
      </c>
      <c r="T69" s="39">
        <f t="shared" si="20"/>
        <v>1.3670791574660768E-4</v>
      </c>
      <c r="U69" s="39">
        <f t="shared" si="23"/>
        <v>2.5424346311431478E-2</v>
      </c>
      <c r="V69" s="12"/>
      <c r="W69" s="32">
        <f t="shared" si="17"/>
        <v>697892.10217898234</v>
      </c>
      <c r="X69" s="32">
        <f t="shared" si="2"/>
        <v>35594.084836004069</v>
      </c>
      <c r="Y69" s="32">
        <f t="shared" si="3"/>
        <v>733486.18701498641</v>
      </c>
      <c r="Z69" s="32">
        <f t="shared" si="4"/>
        <v>110664.5568234001</v>
      </c>
      <c r="AB69" s="32">
        <f t="shared" si="21"/>
        <v>9492.1672744325133</v>
      </c>
      <c r="AC69" s="32">
        <f t="shared" si="12"/>
        <v>-6305.2473001372173</v>
      </c>
      <c r="AD69" s="32">
        <f t="shared" si="18"/>
        <v>0</v>
      </c>
      <c r="AE69" s="59">
        <f t="shared" si="19"/>
        <v>0</v>
      </c>
      <c r="AF69" s="32">
        <f t="shared" si="24"/>
        <v>1091.2980955480889</v>
      </c>
      <c r="AG69" s="40">
        <f>IF(A69&gt;$D$6,"",SUM($AB$10:AE69)/($Y$10+Y69)*2/A69*12)</f>
        <v>5.9717855052245999E-2</v>
      </c>
      <c r="AH69" s="40">
        <f>IF(A69&gt;$D$6,"",SUM($AF$10:AF69)/($Y$10+Y69)*2/A69*12)</f>
        <v>-2.109978081189114E-2</v>
      </c>
      <c r="AI69" s="32">
        <f t="shared" si="25"/>
        <v>20924.743978784092</v>
      </c>
      <c r="AQ69" s="32">
        <f>SUM(AB$10:AB69)</f>
        <v>828626.98003841692</v>
      </c>
      <c r="AR69" s="32">
        <f>SUM(AC$10:AC69)</f>
        <v>-550422.03510056064</v>
      </c>
      <c r="AS69" s="32">
        <f>SUM(AD$10:AD69)</f>
        <v>13860.000000000002</v>
      </c>
      <c r="AT69" s="32">
        <f>SUM(AE$10:AE69)</f>
        <v>21144.468122795977</v>
      </c>
      <c r="AU69" s="32">
        <f>SUM(AF$10:AF69)</f>
        <v>-110664.5568234001</v>
      </c>
      <c r="AW69" s="32">
        <f t="shared" si="13"/>
        <v>694304.55462860083</v>
      </c>
      <c r="AX69" s="32">
        <f t="shared" si="5"/>
        <v>3082.6243368539585</v>
      </c>
      <c r="AY69" s="32">
        <f t="shared" si="5"/>
        <v>313.53213148234909</v>
      </c>
      <c r="AZ69" s="32">
        <f t="shared" si="5"/>
        <v>191.39108204525076</v>
      </c>
      <c r="BA69" s="32">
        <f t="shared" si="5"/>
        <v>35594.084836004069</v>
      </c>
      <c r="BB69" s="32">
        <f t="shared" si="29"/>
        <v>1351.8049477896911</v>
      </c>
      <c r="BC69" s="32"/>
    </row>
    <row r="70" spans="1:55" x14ac:dyDescent="0.25">
      <c r="A70" s="66">
        <v>60</v>
      </c>
      <c r="B70" s="67">
        <f t="shared" si="7"/>
        <v>699999.99999999884</v>
      </c>
      <c r="C70" s="67">
        <f t="shared" si="26"/>
        <v>11666.666666666666</v>
      </c>
      <c r="D70" s="67">
        <f t="shared" si="27"/>
        <v>10669.069444444427</v>
      </c>
      <c r="E70" s="68"/>
      <c r="F70" s="67">
        <f t="shared" si="8"/>
        <v>0</v>
      </c>
      <c r="G70" s="67">
        <f>IF(B70&gt;0,B70*$J$1,0)</f>
        <v>3499.9999999999941</v>
      </c>
      <c r="H70" s="67">
        <f>IF(B70&gt;0,H58,0)</f>
        <v>6000</v>
      </c>
      <c r="I70" s="67"/>
      <c r="J70" s="67"/>
      <c r="K70" s="67"/>
      <c r="L70" s="67">
        <f t="shared" si="9"/>
        <v>31835.736111111088</v>
      </c>
      <c r="M70" s="67">
        <f t="shared" si="10"/>
        <v>26260.736111111091</v>
      </c>
      <c r="N70" s="80">
        <v>46023</v>
      </c>
      <c r="O70" s="39">
        <f t="shared" si="0"/>
        <v>0.49999999999999917</v>
      </c>
      <c r="P70" s="39">
        <f t="shared" si="28"/>
        <v>0.51575427166643317</v>
      </c>
      <c r="Q70" s="39">
        <f t="shared" si="11"/>
        <v>0.48770052242145195</v>
      </c>
      <c r="R70" s="39">
        <f t="shared" si="16"/>
        <v>2.1654782348276154E-3</v>
      </c>
      <c r="S70" s="39">
        <f t="shared" si="22"/>
        <v>2.2018745263242562E-4</v>
      </c>
      <c r="T70" s="39">
        <f t="shared" si="20"/>
        <v>1.3437091349243532E-4</v>
      </c>
      <c r="U70" s="39">
        <f t="shared" si="23"/>
        <v>2.5533712644028764E-2</v>
      </c>
      <c r="V70" s="12"/>
      <c r="W70" s="32">
        <f t="shared" si="17"/>
        <v>686308.78263136616</v>
      </c>
      <c r="X70" s="32">
        <f t="shared" si="2"/>
        <v>35747.197701640267</v>
      </c>
      <c r="Y70" s="32">
        <f t="shared" si="3"/>
        <v>722055.98033300648</v>
      </c>
      <c r="Z70" s="32">
        <f t="shared" si="4"/>
        <v>109571.61698260436</v>
      </c>
      <c r="AB70" s="32">
        <f t="shared" si="21"/>
        <v>9337.1342726221992</v>
      </c>
      <c r="AC70" s="32">
        <f t="shared" si="12"/>
        <v>-6202.2654006578814</v>
      </c>
      <c r="AD70" s="32">
        <f t="shared" si="18"/>
        <v>0</v>
      </c>
      <c r="AE70" s="59">
        <f t="shared" si="19"/>
        <v>3434.2873230719019</v>
      </c>
      <c r="AF70" s="32">
        <f t="shared" si="24"/>
        <v>1092.9398407957342</v>
      </c>
      <c r="AG70" s="40">
        <f>IF(A70&gt;$D$6,"",SUM($AB$10:AE70)/($Y$10+Y70)*2/A70*12)</f>
        <v>6.0277122228511101E-2</v>
      </c>
      <c r="AH70" s="40">
        <f>IF(A70&gt;$D$6,"",SUM($AF$10:AF70)/($Y$10+Y70)*2/A70*12)</f>
        <v>-2.0653859841229954E-2</v>
      </c>
      <c r="AI70" s="32">
        <f t="shared" si="25"/>
        <v>24201.628277674037</v>
      </c>
      <c r="AQ70" s="32">
        <f>SUM(AB$10:AB70)</f>
        <v>837964.1143110391</v>
      </c>
      <c r="AR70" s="32">
        <f>SUM(AC$10:AC70)</f>
        <v>-556624.30050121853</v>
      </c>
      <c r="AS70" s="32">
        <f>SUM(AD$10:AD70)</f>
        <v>13860.000000000002</v>
      </c>
      <c r="AT70" s="32">
        <f>SUM(AE$10:AE70)</f>
        <v>24578.755445867879</v>
      </c>
      <c r="AU70" s="32">
        <f>SUM(AF$10:AF70)</f>
        <v>-109571.61698260436</v>
      </c>
      <c r="AW70" s="32">
        <f t="shared" si="13"/>
        <v>682780.73139003268</v>
      </c>
      <c r="AX70" s="32">
        <f t="shared" si="5"/>
        <v>3031.6695287586617</v>
      </c>
      <c r="AY70" s="32">
        <f t="shared" si="5"/>
        <v>308.26243368539588</v>
      </c>
      <c r="AZ70" s="32">
        <f t="shared" si="5"/>
        <v>188.11927888940943</v>
      </c>
      <c r="BA70" s="32">
        <f t="shared" si="5"/>
        <v>35747.197701640267</v>
      </c>
      <c r="BB70" s="32">
        <f t="shared" si="29"/>
        <v>1397.6478487503205</v>
      </c>
      <c r="BC70" s="32"/>
    </row>
    <row r="71" spans="1:55" x14ac:dyDescent="0.25">
      <c r="A71" s="29">
        <v>61</v>
      </c>
      <c r="B71" s="32">
        <f t="shared" si="7"/>
        <v>688333.33333333221</v>
      </c>
      <c r="C71" s="32">
        <f t="shared" si="26"/>
        <v>11666.666666666666</v>
      </c>
      <c r="D71" s="32">
        <f t="shared" si="27"/>
        <v>10494.16666666665</v>
      </c>
      <c r="E71" s="32"/>
      <c r="F71" s="32">
        <f t="shared" si="8"/>
        <v>0</v>
      </c>
      <c r="G71" s="32"/>
      <c r="H71" s="32"/>
      <c r="I71" s="32"/>
      <c r="J71" s="32"/>
      <c r="K71" s="32"/>
      <c r="L71" s="32">
        <f t="shared" si="9"/>
        <v>22160.833333333314</v>
      </c>
      <c r="M71" s="32">
        <f t="shared" si="10"/>
        <v>22160.833333333314</v>
      </c>
      <c r="N71" s="80">
        <v>46054</v>
      </c>
      <c r="O71" s="39">
        <f t="shared" si="0"/>
        <v>0.49166666666666586</v>
      </c>
      <c r="P71" s="39">
        <f t="shared" si="28"/>
        <v>0.5075915316331574</v>
      </c>
      <c r="Q71" s="39">
        <f t="shared" si="11"/>
        <v>0.47947139632115804</v>
      </c>
      <c r="R71" s="39">
        <f t="shared" si="16"/>
        <v>2.1302656421144247E-3</v>
      </c>
      <c r="S71" s="39">
        <f t="shared" si="22"/>
        <v>2.1654782348276154E-4</v>
      </c>
      <c r="T71" s="39">
        <f t="shared" si="20"/>
        <v>1.3211247157945537E-4</v>
      </c>
      <c r="U71" s="39">
        <f t="shared" si="23"/>
        <v>2.5641209374822713E-2</v>
      </c>
      <c r="V71" s="12"/>
      <c r="W71" s="32">
        <f t="shared" si="17"/>
        <v>674730.45116166852</v>
      </c>
      <c r="X71" s="32">
        <f t="shared" si="2"/>
        <v>35897.6931247518</v>
      </c>
      <c r="Y71" s="32">
        <f t="shared" si="3"/>
        <v>710628.14428642031</v>
      </c>
      <c r="Z71" s="32">
        <f t="shared" si="4"/>
        <v>108477.09226846693</v>
      </c>
      <c r="AB71" s="32">
        <f t="shared" si="21"/>
        <v>9182.1614138947807</v>
      </c>
      <c r="AC71" s="32">
        <f t="shared" si="12"/>
        <v>-6099.3234516977545</v>
      </c>
      <c r="AD71" s="32">
        <f t="shared" si="18"/>
        <v>0</v>
      </c>
      <c r="AE71" s="59">
        <f t="shared" si="19"/>
        <v>0</v>
      </c>
      <c r="AF71" s="32">
        <f t="shared" si="24"/>
        <v>1094.5247141374275</v>
      </c>
      <c r="AG71" s="40">
        <f>IF(A71&gt;$D$6,"",SUM($AB$10:AE71)/($Y$10+Y71)*2/A71*12)</f>
        <v>6.0184660784168745E-2</v>
      </c>
      <c r="AH71" s="40">
        <f>IF(A71&gt;$D$6,"",SUM($AF$10:AF71)/($Y$10+Y71)*2/A71*12)</f>
        <v>-2.0221236899412794E-2</v>
      </c>
      <c r="AI71" s="32">
        <f t="shared" si="25"/>
        <v>20609.997460480943</v>
      </c>
      <c r="AQ71" s="32">
        <f>SUM(AB$10:AB71)</f>
        <v>847146.27572493383</v>
      </c>
      <c r="AR71" s="32">
        <f>SUM(AC$10:AC71)</f>
        <v>-562723.62395291624</v>
      </c>
      <c r="AS71" s="32">
        <f>SUM(AD$10:AD71)</f>
        <v>13860.000000000002</v>
      </c>
      <c r="AT71" s="32">
        <f>SUM(AE$10:AE71)</f>
        <v>24578.755445867879</v>
      </c>
      <c r="AU71" s="32">
        <f>SUM(AF$10:AF71)</f>
        <v>-108477.09226846693</v>
      </c>
      <c r="AW71" s="32">
        <f t="shared" si="13"/>
        <v>671259.95484962128</v>
      </c>
      <c r="AX71" s="32">
        <f t="shared" si="5"/>
        <v>2982.3718989601944</v>
      </c>
      <c r="AY71" s="32">
        <f t="shared" si="5"/>
        <v>303.16695287586617</v>
      </c>
      <c r="AZ71" s="32">
        <f t="shared" si="5"/>
        <v>184.95746021123753</v>
      </c>
      <c r="BA71" s="32">
        <f t="shared" si="5"/>
        <v>35897.6931247518</v>
      </c>
      <c r="BB71" s="32">
        <f t="shared" si="29"/>
        <v>1312.005252771869</v>
      </c>
      <c r="BC71" s="32"/>
    </row>
    <row r="72" spans="1:55" x14ac:dyDescent="0.25">
      <c r="A72" s="29">
        <v>62</v>
      </c>
      <c r="B72" s="32">
        <f t="shared" si="7"/>
        <v>676666.66666666558</v>
      </c>
      <c r="C72" s="32">
        <f t="shared" si="26"/>
        <v>11666.666666666666</v>
      </c>
      <c r="D72" s="32">
        <f t="shared" si="27"/>
        <v>10319.263888888872</v>
      </c>
      <c r="E72" s="32"/>
      <c r="F72" s="32">
        <f t="shared" si="8"/>
        <v>0</v>
      </c>
      <c r="G72" s="32"/>
      <c r="H72" s="32"/>
      <c r="I72" s="32"/>
      <c r="J72" s="32"/>
      <c r="K72" s="32"/>
      <c r="L72" s="32">
        <f t="shared" si="9"/>
        <v>21985.93055555554</v>
      </c>
      <c r="M72" s="32">
        <f t="shared" si="10"/>
        <v>21985.93055555554</v>
      </c>
      <c r="N72" s="80">
        <v>46082</v>
      </c>
      <c r="O72" s="39">
        <f t="shared" si="0"/>
        <v>0.48333333333333256</v>
      </c>
      <c r="P72" s="39">
        <f t="shared" si="28"/>
        <v>0.49943048625989017</v>
      </c>
      <c r="Q72" s="39">
        <f t="shared" si="11"/>
        <v>0.47124445172382901</v>
      </c>
      <c r="R72" s="39">
        <f t="shared" si="16"/>
        <v>2.0961799256737222E-3</v>
      </c>
      <c r="S72" s="39">
        <f t="shared" si="22"/>
        <v>2.1302656421144246E-4</v>
      </c>
      <c r="T72" s="39">
        <f t="shared" si="20"/>
        <v>1.2992869408965692E-4</v>
      </c>
      <c r="U72" s="39">
        <f t="shared" si="23"/>
        <v>2.5746899352086277E-2</v>
      </c>
      <c r="V72" s="12"/>
      <c r="W72" s="32">
        <f t="shared" si="17"/>
        <v>663157.02167092543</v>
      </c>
      <c r="X72" s="32">
        <f t="shared" si="2"/>
        <v>36045.659092920789</v>
      </c>
      <c r="Y72" s="32">
        <f t="shared" si="3"/>
        <v>699202.68076384626</v>
      </c>
      <c r="Z72" s="32">
        <f t="shared" si="4"/>
        <v>107381.03719146996</v>
      </c>
      <c r="AB72" s="32">
        <f t="shared" si="21"/>
        <v>9027.2478548358176</v>
      </c>
      <c r="AC72" s="32">
        <f t="shared" si="12"/>
        <v>-5996.4208930121204</v>
      </c>
      <c r="AD72" s="32">
        <f t="shared" si="18"/>
        <v>0</v>
      </c>
      <c r="AE72" s="59">
        <f t="shared" si="19"/>
        <v>0</v>
      </c>
      <c r="AF72" s="32">
        <f t="shared" si="24"/>
        <v>1096.0550769969705</v>
      </c>
      <c r="AG72" s="40">
        <f>IF(A72&gt;$D$6,"",SUM($AB$10:AE72)/($Y$10+Y72)*2/A72*12)</f>
        <v>6.0095117894852654E-2</v>
      </c>
      <c r="AH72" s="40">
        <f>IF(A72&gt;$D$6,"",SUM($AF$10:AF72)/($Y$10+Y72)*2/A72*12)</f>
        <v>-1.9801257633326935E-2</v>
      </c>
      <c r="AI72" s="32">
        <f t="shared" si="25"/>
        <v>20452.711377409869</v>
      </c>
      <c r="AQ72" s="32">
        <f>SUM(AB$10:AB72)</f>
        <v>856173.52357976965</v>
      </c>
      <c r="AR72" s="32">
        <f>SUM(AC$10:AC72)</f>
        <v>-568720.04484592832</v>
      </c>
      <c r="AS72" s="32">
        <f>SUM(AD$10:AD72)</f>
        <v>13860.000000000002</v>
      </c>
      <c r="AT72" s="32">
        <f>SUM(AE$10:AE72)</f>
        <v>24578.755445867879</v>
      </c>
      <c r="AU72" s="32">
        <f>SUM(AF$10:AF72)</f>
        <v>-107381.03719146996</v>
      </c>
      <c r="AW72" s="32">
        <f t="shared" si="13"/>
        <v>659742.23241336062</v>
      </c>
      <c r="AX72" s="32">
        <f t="shared" si="5"/>
        <v>2934.651895943211</v>
      </c>
      <c r="AY72" s="32">
        <f t="shared" si="5"/>
        <v>298.23718989601946</v>
      </c>
      <c r="AZ72" s="32">
        <f t="shared" si="5"/>
        <v>181.9001717255197</v>
      </c>
      <c r="BA72" s="32">
        <f t="shared" si="5"/>
        <v>36045.659092920789</v>
      </c>
      <c r="BB72" s="32">
        <f t="shared" si="29"/>
        <v>1292.0160340530547</v>
      </c>
      <c r="BC72" s="32"/>
    </row>
    <row r="73" spans="1:55" x14ac:dyDescent="0.25">
      <c r="A73" s="29">
        <v>63</v>
      </c>
      <c r="B73" s="32">
        <f t="shared" si="7"/>
        <v>664999.99999999895</v>
      </c>
      <c r="C73" s="32">
        <f t="shared" si="26"/>
        <v>11666.666666666666</v>
      </c>
      <c r="D73" s="32">
        <f t="shared" si="27"/>
        <v>10144.361111111095</v>
      </c>
      <c r="E73" s="32"/>
      <c r="F73" s="32">
        <f t="shared" si="8"/>
        <v>0</v>
      </c>
      <c r="G73" s="32"/>
      <c r="H73" s="32"/>
      <c r="I73" s="32"/>
      <c r="J73" s="32"/>
      <c r="K73" s="32"/>
      <c r="L73" s="32">
        <f t="shared" si="9"/>
        <v>21811.027777777759</v>
      </c>
      <c r="M73" s="32">
        <f t="shared" si="10"/>
        <v>21811.027777777759</v>
      </c>
      <c r="N73" s="80">
        <v>46113</v>
      </c>
      <c r="O73" s="39">
        <f t="shared" si="0"/>
        <v>0.47499999999999926</v>
      </c>
      <c r="P73" s="39">
        <f t="shared" si="28"/>
        <v>0.4912711378112446</v>
      </c>
      <c r="Q73" s="39">
        <f t="shared" si="11"/>
        <v>0.46301969373004503</v>
      </c>
      <c r="R73" s="39">
        <f t="shared" si="16"/>
        <v>2.0631678427473609E-3</v>
      </c>
      <c r="S73" s="39">
        <f t="shared" si="22"/>
        <v>2.0961799256737226E-4</v>
      </c>
      <c r="T73" s="39">
        <f t="shared" si="20"/>
        <v>1.2781593852686547E-4</v>
      </c>
      <c r="U73" s="39">
        <f t="shared" si="23"/>
        <v>2.5850842307358003E-2</v>
      </c>
      <c r="V73" s="12"/>
      <c r="W73" s="32">
        <f t="shared" si="17"/>
        <v>651588.41370544117</v>
      </c>
      <c r="X73" s="32">
        <f t="shared" si="2"/>
        <v>36191.179230301204</v>
      </c>
      <c r="Y73" s="32">
        <f t="shared" si="3"/>
        <v>687779.59293574234</v>
      </c>
      <c r="Z73" s="32">
        <f t="shared" si="4"/>
        <v>106283.50404410444</v>
      </c>
      <c r="AB73" s="32">
        <f t="shared" si="21"/>
        <v>8872.3928065558739</v>
      </c>
      <c r="AC73" s="32">
        <f t="shared" si="12"/>
        <v>-5893.5572005749127</v>
      </c>
      <c r="AD73" s="32">
        <f t="shared" si="18"/>
        <v>0</v>
      </c>
      <c r="AE73" s="59">
        <f t="shared" si="19"/>
        <v>0</v>
      </c>
      <c r="AF73" s="32">
        <f t="shared" si="24"/>
        <v>1097.5331473655242</v>
      </c>
      <c r="AG73" s="40">
        <f>IF(A73&gt;$D$6,"",SUM($AB$10:AE73)/($Y$10+Y73)*2/A73*12)</f>
        <v>6.0008354083510532E-2</v>
      </c>
      <c r="AH73" s="40">
        <f>IF(A73&gt;$D$6,"",SUM($AF$10:AF73)/($Y$10+Y73)*2/A73*12)</f>
        <v>-1.9393308593762926E-2</v>
      </c>
      <c r="AI73" s="32">
        <f t="shared" si="25"/>
        <v>20295.480634659791</v>
      </c>
      <c r="AQ73" s="32">
        <f>SUM(AB$10:AB73)</f>
        <v>865045.91638632549</v>
      </c>
      <c r="AR73" s="32">
        <f>SUM(AC$10:AC73)</f>
        <v>-574613.60204650322</v>
      </c>
      <c r="AS73" s="32">
        <f>SUM(AD$10:AD73)</f>
        <v>13860.000000000002</v>
      </c>
      <c r="AT73" s="32">
        <f>SUM(AE$10:AE73)</f>
        <v>24578.755445867879</v>
      </c>
      <c r="AU73" s="32">
        <f>SUM(AF$10:AF73)</f>
        <v>-106283.50404410444</v>
      </c>
      <c r="AW73" s="32">
        <f t="shared" si="13"/>
        <v>648227.57122206304</v>
      </c>
      <c r="AX73" s="32">
        <f t="shared" si="5"/>
        <v>2888.4349798463054</v>
      </c>
      <c r="AY73" s="32">
        <f t="shared" si="5"/>
        <v>293.46518959432115</v>
      </c>
      <c r="AZ73" s="32">
        <f t="shared" si="5"/>
        <v>178.94231393761166</v>
      </c>
      <c r="BA73" s="32">
        <f t="shared" ref="BA73:BA136" si="30">U73*$D$3</f>
        <v>36191.179230301204</v>
      </c>
      <c r="BB73" s="32">
        <f t="shared" si="29"/>
        <v>1271.968304555221</v>
      </c>
      <c r="BC73" s="32"/>
    </row>
    <row r="74" spans="1:55" x14ac:dyDescent="0.25">
      <c r="A74" s="29">
        <v>64</v>
      </c>
      <c r="B74" s="32">
        <f t="shared" si="7"/>
        <v>653333.33333333232</v>
      </c>
      <c r="C74" s="32">
        <f t="shared" si="26"/>
        <v>11666.666666666666</v>
      </c>
      <c r="D74" s="32">
        <f t="shared" si="27"/>
        <v>9969.4583333333176</v>
      </c>
      <c r="E74" s="32"/>
      <c r="F74" s="32">
        <f t="shared" si="8"/>
        <v>0</v>
      </c>
      <c r="G74" s="32"/>
      <c r="H74" s="32"/>
      <c r="I74" s="32"/>
      <c r="J74" s="32"/>
      <c r="K74" s="32"/>
      <c r="L74" s="32">
        <f t="shared" ref="L74:L137" si="31">SUM(C74:I74)</f>
        <v>21636.124999999985</v>
      </c>
      <c r="M74" s="32">
        <f t="shared" ref="M74:M137" si="32">SUM(C74:F74)+G74*$J$2+H74*$J$4+J74</f>
        <v>21636.124999999985</v>
      </c>
      <c r="N74" s="80">
        <v>46143</v>
      </c>
      <c r="O74" s="39">
        <f t="shared" ref="O74:O137" si="33">B74/$D$3</f>
        <v>0.46666666666666595</v>
      </c>
      <c r="P74" s="39">
        <f t="shared" si="28"/>
        <v>0.48311348947487187</v>
      </c>
      <c r="Q74" s="39">
        <f t="shared" si="11"/>
        <v>0.45479712738408234</v>
      </c>
      <c r="R74" s="39">
        <f t="shared" si="16"/>
        <v>2.0311794527948495E-3</v>
      </c>
      <c r="S74" s="39">
        <f t="shared" si="22"/>
        <v>2.0631678427473609E-4</v>
      </c>
      <c r="T74" s="39">
        <f t="shared" si="20"/>
        <v>1.2577079554042334E-4</v>
      </c>
      <c r="U74" s="39">
        <f t="shared" si="23"/>
        <v>2.5953095058179495E-2</v>
      </c>
      <c r="V74" s="12"/>
      <c r="W74" s="32">
        <f t="shared" si="17"/>
        <v>640024.55218336929</v>
      </c>
      <c r="X74" s="32">
        <f t="shared" ref="X74:X137" si="34">U74*$D$3</f>
        <v>36334.333081451296</v>
      </c>
      <c r="Y74" s="32">
        <f t="shared" ref="Y74:Y137" si="35">X74+W74</f>
        <v>676358.88526482054</v>
      </c>
      <c r="Z74" s="32">
        <f t="shared" ref="Z74:Z137" si="36">(Q74*$X$2+R74*$X$3+S74*$X$4+T74*$X$5+U74*$X$6)*$D$3</f>
        <v>105184.54303480765</v>
      </c>
      <c r="AB74" s="32">
        <f t="shared" si="21"/>
        <v>8717.5955326338062</v>
      </c>
      <c r="AC74" s="32">
        <f t="shared" si="12"/>
        <v>-5790.7318852125609</v>
      </c>
      <c r="AD74" s="32">
        <f t="shared" si="18"/>
        <v>0</v>
      </c>
      <c r="AE74" s="59">
        <f t="shared" si="19"/>
        <v>0</v>
      </c>
      <c r="AF74" s="32">
        <f t="shared" si="24"/>
        <v>1098.9610092967923</v>
      </c>
      <c r="AG74" s="40">
        <f>IF(A74&gt;$D$6,"",SUM($AB$10:AE74)/($Y$10+Y74)*2/A74*12)</f>
        <v>5.9924238492878763E-2</v>
      </c>
      <c r="AH74" s="40">
        <f>IF(A74&gt;$D$6,"",SUM($AF$10:AF74)/($Y$10+Y74)*2/A74*12)</f>
        <v>-1.8996814046923358E-2</v>
      </c>
      <c r="AI74" s="32">
        <f t="shared" si="25"/>
        <v>20138.303203555617</v>
      </c>
      <c r="AQ74" s="32">
        <f>SUM(AB$10:AB74)</f>
        <v>873763.51191895932</v>
      </c>
      <c r="AR74" s="32">
        <f>SUM(AC$10:AC74)</f>
        <v>-580404.33393171581</v>
      </c>
      <c r="AS74" s="32">
        <f>SUM(AD$10:AD74)</f>
        <v>13860.000000000002</v>
      </c>
      <c r="AT74" s="32">
        <f>SUM(AE$10:AE74)</f>
        <v>24578.755445867879</v>
      </c>
      <c r="AU74" s="32">
        <f>SUM(AF$10:AF74)</f>
        <v>-105184.54303480765</v>
      </c>
      <c r="AW74" s="32">
        <f t="shared" si="13"/>
        <v>636715.97833771526</v>
      </c>
      <c r="AX74" s="32">
        <f t="shared" si="13"/>
        <v>2843.6512339127894</v>
      </c>
      <c r="AY74" s="32">
        <f t="shared" si="13"/>
        <v>288.84349798463052</v>
      </c>
      <c r="AZ74" s="32">
        <f t="shared" si="13"/>
        <v>176.07911375659268</v>
      </c>
      <c r="BA74" s="32">
        <f t="shared" si="30"/>
        <v>36334.333081451296</v>
      </c>
      <c r="BB74" s="32">
        <f t="shared" si="29"/>
        <v>1251.8628006995114</v>
      </c>
      <c r="BC74" s="32"/>
    </row>
    <row r="75" spans="1:55" x14ac:dyDescent="0.25">
      <c r="A75" s="29">
        <v>65</v>
      </c>
      <c r="B75" s="32">
        <f t="shared" ref="B75:B138" si="37">B74-C75</f>
        <v>641666.6666666657</v>
      </c>
      <c r="C75" s="32">
        <f t="shared" si="26"/>
        <v>11666.666666666666</v>
      </c>
      <c r="D75" s="32">
        <f t="shared" si="27"/>
        <v>9794.5555555555402</v>
      </c>
      <c r="E75" s="32"/>
      <c r="F75" s="32">
        <f t="shared" ref="F75:F138" si="38">IF(B75&gt;0,$D$3*$G$4,0)</f>
        <v>0</v>
      </c>
      <c r="G75" s="32"/>
      <c r="H75" s="32"/>
      <c r="I75" s="32"/>
      <c r="J75" s="32"/>
      <c r="K75" s="32"/>
      <c r="L75" s="32">
        <f t="shared" si="31"/>
        <v>21461.222222222204</v>
      </c>
      <c r="M75" s="32">
        <f t="shared" si="32"/>
        <v>21461.222222222204</v>
      </c>
      <c r="N75" s="80">
        <v>46174</v>
      </c>
      <c r="O75" s="39">
        <f t="shared" si="33"/>
        <v>0.45833333333333265</v>
      </c>
      <c r="P75" s="39">
        <f t="shared" si="28"/>
        <v>0.47495754537193591</v>
      </c>
      <c r="Q75" s="39">
        <f t="shared" ref="Q75:Q138" si="39">IFERROR((Q74+R74*(1-$T$3)+S74*(1-$T$4)+T74*(1-$T$5))*(O75/O74)-R75,0)</f>
        <v>0.44657675779609479</v>
      </c>
      <c r="R75" s="39">
        <f t="shared" si="16"/>
        <v>2.000167865384908E-3</v>
      </c>
      <c r="S75" s="39">
        <f t="shared" si="22"/>
        <v>2.0311794527948495E-4</v>
      </c>
      <c r="T75" s="39">
        <f t="shared" si="20"/>
        <v>1.2379007056484165E-4</v>
      </c>
      <c r="U75" s="39">
        <f t="shared" si="23"/>
        <v>2.6053711694611834E-2</v>
      </c>
      <c r="V75" s="12"/>
      <c r="W75" s="32">
        <f t="shared" si="17"/>
        <v>628465.36714825372</v>
      </c>
      <c r="X75" s="32">
        <f t="shared" si="34"/>
        <v>36475.196372456565</v>
      </c>
      <c r="Y75" s="32">
        <f t="shared" si="35"/>
        <v>664940.56352071033</v>
      </c>
      <c r="Z75" s="32">
        <f t="shared" si="36"/>
        <v>104084.20241322104</v>
      </c>
      <c r="AB75" s="32">
        <f t="shared" si="21"/>
        <v>8562.8553472649437</v>
      </c>
      <c r="AC75" s="32">
        <f t="shared" ref="AC75:AC138" si="40">-(Q74*(1-$X$2)+R74*(1-$X$3)+S74*(1-$X$4)+T74*(1-$X$5)+U74*(1-$X$6))*$D$3*$AD$2/12</f>
        <v>-5687.9444913738798</v>
      </c>
      <c r="AD75" s="32">
        <f t="shared" si="18"/>
        <v>0</v>
      </c>
      <c r="AE75" s="59">
        <f t="shared" si="19"/>
        <v>0</v>
      </c>
      <c r="AF75" s="32">
        <f t="shared" si="24"/>
        <v>1100.3406215866125</v>
      </c>
      <c r="AG75" s="40">
        <f>IF(A75&gt;$D$6,"",SUM($AB$10:AE75)/($Y$10+Y75)*2/A75*12)</f>
        <v>5.9842648219757676E-2</v>
      </c>
      <c r="AH75" s="40">
        <f>IF(A75&gt;$D$6,"",SUM($AF$10:AF75)/($Y$10+Y75)*2/A75*12)</f>
        <v>-1.8611233078922099E-2</v>
      </c>
      <c r="AI75" s="32">
        <f t="shared" si="25"/>
        <v>19981.177091375146</v>
      </c>
      <c r="AQ75" s="32">
        <f>SUM(AB$10:AB75)</f>
        <v>882326.36726622423</v>
      </c>
      <c r="AR75" s="32">
        <f>SUM(AC$10:AC75)</f>
        <v>-586092.27842308965</v>
      </c>
      <c r="AS75" s="32">
        <f>SUM(AD$10:AD75)</f>
        <v>13860.000000000002</v>
      </c>
      <c r="AT75" s="32">
        <f>SUM(AE$10:AE75)</f>
        <v>24578.755445867879</v>
      </c>
      <c r="AU75" s="32">
        <f>SUM(AF$10:AF75)</f>
        <v>-104084.20241322104</v>
      </c>
      <c r="AW75" s="32">
        <f t="shared" ref="AW75:BA138" si="41">Q75*$D$3</f>
        <v>625207.46091453265</v>
      </c>
      <c r="AX75" s="32">
        <f t="shared" si="41"/>
        <v>2800.2350115388713</v>
      </c>
      <c r="AY75" s="32">
        <f t="shared" si="41"/>
        <v>284.36512339127893</v>
      </c>
      <c r="AZ75" s="32">
        <f t="shared" si="41"/>
        <v>173.30609879077832</v>
      </c>
      <c r="BA75" s="32">
        <f t="shared" si="30"/>
        <v>36475.196372456565</v>
      </c>
      <c r="BB75" s="32">
        <f t="shared" si="29"/>
        <v>1231.7002082905965</v>
      </c>
      <c r="BC75" s="32"/>
    </row>
    <row r="76" spans="1:55" x14ac:dyDescent="0.25">
      <c r="A76" s="29">
        <v>66</v>
      </c>
      <c r="B76" s="32">
        <f t="shared" si="37"/>
        <v>629999.99999999907</v>
      </c>
      <c r="C76" s="32">
        <f t="shared" si="26"/>
        <v>11666.666666666666</v>
      </c>
      <c r="D76" s="32">
        <f t="shared" si="27"/>
        <v>9619.6527777777646</v>
      </c>
      <c r="E76" s="32"/>
      <c r="F76" s="32">
        <f t="shared" si="38"/>
        <v>0</v>
      </c>
      <c r="G76" s="32"/>
      <c r="H76" s="32"/>
      <c r="I76" s="32"/>
      <c r="J76" s="32"/>
      <c r="K76" s="32"/>
      <c r="L76" s="32">
        <f t="shared" si="31"/>
        <v>21286.319444444431</v>
      </c>
      <c r="M76" s="32">
        <f t="shared" si="32"/>
        <v>21286.319444444431</v>
      </c>
      <c r="N76" s="80">
        <v>46204</v>
      </c>
      <c r="O76" s="39">
        <f t="shared" si="33"/>
        <v>0.44999999999999934</v>
      </c>
      <c r="P76" s="39">
        <f t="shared" si="28"/>
        <v>0.46680331057071461</v>
      </c>
      <c r="Q76" s="39">
        <f t="shared" si="39"/>
        <v>0.43835859025510576</v>
      </c>
      <c r="R76" s="39">
        <f t="shared" ref="R76:R139" si="42">IF(A76&gt;=$D$6,0,S77/$T$3)</f>
        <v>1.9700890108390015E-3</v>
      </c>
      <c r="S76" s="39">
        <f t="shared" si="22"/>
        <v>2.000167865384908E-4</v>
      </c>
      <c r="T76" s="39">
        <f t="shared" si="20"/>
        <v>1.2187076716769097E-4</v>
      </c>
      <c r="U76" s="39">
        <f t="shared" si="23"/>
        <v>2.6152743751063707E-2</v>
      </c>
      <c r="V76" s="12"/>
      <c r="W76" s="32">
        <f t="shared" ref="W76:W139" si="43">SUM(Q76:T76)*$D$3</f>
        <v>616910.79354751133</v>
      </c>
      <c r="X76" s="32">
        <f t="shared" si="34"/>
        <v>36613.84125148919</v>
      </c>
      <c r="Y76" s="32">
        <f t="shared" si="35"/>
        <v>653524.63479900057</v>
      </c>
      <c r="Z76" s="32">
        <f t="shared" si="36"/>
        <v>102982.52858751445</v>
      </c>
      <c r="AB76" s="32">
        <f t="shared" si="21"/>
        <v>8408.17161360311</v>
      </c>
      <c r="AC76" s="32">
        <f t="shared" si="40"/>
        <v>-5585.1945960287458</v>
      </c>
      <c r="AD76" s="32">
        <f t="shared" ref="AD76:AD139" si="44">IFERROR((E76+F76)*(Q76*(1-$X$2)+R76*(1-$X$3)+S76*(1-$X$4)+T76*(1-$X$5)+U76*(1-$X$6))/O76,0)</f>
        <v>0</v>
      </c>
      <c r="AE76" s="59">
        <f t="shared" ref="AE76:AE139" si="45">IFERROR((G76*$J$2+H76*$J$4+J76)*(Q76*(1-$X$2)+R76*(1-$X$3)+S76*(1-$X$4)+T76*(1-$X$5)+U76*(1-$X$6))/O76,0)</f>
        <v>0</v>
      </c>
      <c r="AF76" s="32">
        <f t="shared" si="24"/>
        <v>1101.6738257065881</v>
      </c>
      <c r="AG76" s="40">
        <f>IF(A76&gt;$D$6,"",SUM($AB$10:AE76)/($Y$10+Y76)*2/A76*12)</f>
        <v>5.9763467709460533E-2</v>
      </c>
      <c r="AH76" s="40">
        <f>IF(A76&gt;$D$6,"",SUM($AF$10:AF76)/($Y$10+Y76)*2/A76*12)</f>
        <v>-1.823605696228088E-2</v>
      </c>
      <c r="AI76" s="32">
        <f t="shared" si="25"/>
        <v>19824.100335312869</v>
      </c>
      <c r="AQ76" s="32">
        <f>SUM(AB$10:AB76)</f>
        <v>890734.53887982736</v>
      </c>
      <c r="AR76" s="32">
        <f>SUM(AC$10:AC76)</f>
        <v>-591677.47301911842</v>
      </c>
      <c r="AS76" s="32">
        <f>SUM(AD$10:AD76)</f>
        <v>13860.000000000002</v>
      </c>
      <c r="AT76" s="32">
        <f>SUM(AE$10:AE76)</f>
        <v>24578.755445867879</v>
      </c>
      <c r="AU76" s="32">
        <f>SUM(AF$10:AF76)</f>
        <v>-102982.52858751445</v>
      </c>
      <c r="AW76" s="32">
        <f t="shared" si="41"/>
        <v>613702.02635714808</v>
      </c>
      <c r="AX76" s="32">
        <f t="shared" si="41"/>
        <v>2758.1246151746022</v>
      </c>
      <c r="AY76" s="32">
        <f t="shared" si="41"/>
        <v>280.02350115388714</v>
      </c>
      <c r="AZ76" s="32">
        <f t="shared" si="41"/>
        <v>170.61907403476735</v>
      </c>
      <c r="BA76" s="32">
        <f t="shared" si="30"/>
        <v>36613.84125148919</v>
      </c>
      <c r="BB76" s="32">
        <f t="shared" si="29"/>
        <v>1211.4811641746546</v>
      </c>
      <c r="BC76" s="32"/>
    </row>
    <row r="77" spans="1:55" x14ac:dyDescent="0.25">
      <c r="A77" s="29">
        <v>67</v>
      </c>
      <c r="B77" s="32">
        <f t="shared" si="37"/>
        <v>618333.33333333244</v>
      </c>
      <c r="C77" s="32">
        <f t="shared" si="26"/>
        <v>11666.666666666666</v>
      </c>
      <c r="D77" s="32">
        <f t="shared" si="27"/>
        <v>9444.7499999999873</v>
      </c>
      <c r="E77" s="32"/>
      <c r="F77" s="32">
        <f t="shared" si="38"/>
        <v>0</v>
      </c>
      <c r="G77" s="32"/>
      <c r="H77" s="32"/>
      <c r="I77" s="32"/>
      <c r="J77" s="32"/>
      <c r="K77" s="32"/>
      <c r="L77" s="32">
        <f t="shared" si="31"/>
        <v>21111.416666666653</v>
      </c>
      <c r="M77" s="32">
        <f t="shared" si="32"/>
        <v>21111.416666666653</v>
      </c>
      <c r="N77" s="80">
        <v>46235</v>
      </c>
      <c r="O77" s="39">
        <f t="shared" si="33"/>
        <v>0.44166666666666604</v>
      </c>
      <c r="P77" s="39">
        <f t="shared" si="28"/>
        <v>0.45865079110343848</v>
      </c>
      <c r="Q77" s="39">
        <f t="shared" si="39"/>
        <v>0.43014263033437428</v>
      </c>
      <c r="R77" s="39">
        <f t="shared" si="42"/>
        <v>1.940901431259397E-3</v>
      </c>
      <c r="S77" s="39">
        <f t="shared" si="22"/>
        <v>1.9700890108390019E-4</v>
      </c>
      <c r="T77" s="39">
        <f t="shared" ref="T77:T140" si="46">IF(A77&gt;=$D$6,0,(U78-U77)/$T$5)</f>
        <v>1.2001007192309447E-4</v>
      </c>
      <c r="U77" s="39">
        <f t="shared" si="23"/>
        <v>2.625024036479786E-2</v>
      </c>
      <c r="V77" s="12"/>
      <c r="W77" s="32">
        <f t="shared" si="43"/>
        <v>605360.77103409695</v>
      </c>
      <c r="X77" s="32">
        <f t="shared" si="34"/>
        <v>36750.336510717003</v>
      </c>
      <c r="Y77" s="32">
        <f t="shared" si="35"/>
        <v>642111.107544814</v>
      </c>
      <c r="Z77" s="32">
        <f t="shared" si="36"/>
        <v>101879.56623445766</v>
      </c>
      <c r="AB77" s="32">
        <f t="shared" ref="AB77:AB140" si="47">IFERROR(D77/O76*(Q76*(1-$X$2)+R76*(1-$X$3)+S76*(1-$X$4)+T76*(1-$X$5)+U76*(1-$X$6)),0)</f>
        <v>8253.5437422871964</v>
      </c>
      <c r="AC77" s="32">
        <f t="shared" si="40"/>
        <v>-5482.4818076893816</v>
      </c>
      <c r="AD77" s="32">
        <f t="shared" si="44"/>
        <v>0</v>
      </c>
      <c r="AE77" s="59">
        <f t="shared" si="45"/>
        <v>0</v>
      </c>
      <c r="AF77" s="32">
        <f t="shared" si="24"/>
        <v>1102.9623530567915</v>
      </c>
      <c r="AG77" s="40">
        <f>IF(A77&gt;$D$6,"",SUM($AB$10:AE77)/($Y$10+Y77)*2/A77*12)</f>
        <v>5.9686588204130198E-2</v>
      </c>
      <c r="AH77" s="40">
        <f>IF(A77&gt;$D$6,"",SUM($AF$10:AF77)/($Y$10+Y77)*2/A77*12)</f>
        <v>-1.7870806757122718E-2</v>
      </c>
      <c r="AI77" s="32">
        <f t="shared" si="25"/>
        <v>19667.070996473769</v>
      </c>
      <c r="AQ77" s="32">
        <f>SUM(AB$10:AB77)</f>
        <v>898988.08262211457</v>
      </c>
      <c r="AR77" s="32">
        <f>SUM(AC$10:AC77)</f>
        <v>-597159.95482680784</v>
      </c>
      <c r="AS77" s="32">
        <f>SUM(AD$10:AD77)</f>
        <v>13860.000000000002</v>
      </c>
      <c r="AT77" s="32">
        <f>SUM(AE$10:AE77)</f>
        <v>24578.755445867879</v>
      </c>
      <c r="AU77" s="32">
        <f>SUM(AF$10:AF77)</f>
        <v>-101879.56623445766</v>
      </c>
      <c r="AW77" s="32">
        <f t="shared" si="41"/>
        <v>602199.68246812397</v>
      </c>
      <c r="AX77" s="32">
        <f t="shared" si="41"/>
        <v>2717.2620037631559</v>
      </c>
      <c r="AY77" s="32">
        <f t="shared" si="41"/>
        <v>275.81246151746024</v>
      </c>
      <c r="AZ77" s="32">
        <f t="shared" si="41"/>
        <v>168.01410069233225</v>
      </c>
      <c r="BA77" s="32">
        <f t="shared" si="30"/>
        <v>36750.336510717003</v>
      </c>
      <c r="BB77" s="32">
        <f t="shared" si="29"/>
        <v>1191.2062577127908</v>
      </c>
      <c r="BC77" s="32"/>
    </row>
    <row r="78" spans="1:55" x14ac:dyDescent="0.25">
      <c r="A78" s="29">
        <v>68</v>
      </c>
      <c r="B78" s="32">
        <f t="shared" si="37"/>
        <v>606666.66666666581</v>
      </c>
      <c r="C78" s="32">
        <f t="shared" si="26"/>
        <v>11666.666666666666</v>
      </c>
      <c r="D78" s="32">
        <f t="shared" si="27"/>
        <v>9269.8472222222099</v>
      </c>
      <c r="E78" s="32"/>
      <c r="F78" s="32">
        <f t="shared" si="38"/>
        <v>0</v>
      </c>
      <c r="G78" s="32"/>
      <c r="H78" s="32"/>
      <c r="I78" s="32"/>
      <c r="J78" s="32"/>
      <c r="K78" s="32"/>
      <c r="L78" s="32">
        <f t="shared" si="31"/>
        <v>20936.513888888876</v>
      </c>
      <c r="M78" s="32">
        <f t="shared" si="32"/>
        <v>20936.513888888876</v>
      </c>
      <c r="N78" s="80">
        <v>46266</v>
      </c>
      <c r="O78" s="39">
        <f t="shared" si="33"/>
        <v>0.43333333333333274</v>
      </c>
      <c r="P78" s="39">
        <f t="shared" si="28"/>
        <v>0.45049999398650786</v>
      </c>
      <c r="Q78" s="39">
        <f t="shared" si="39"/>
        <v>0.42192888399052447</v>
      </c>
      <c r="R78" s="39">
        <f t="shared" si="42"/>
        <v>1.9125660898707622E-3</v>
      </c>
      <c r="S78" s="39">
        <f t="shared" ref="S78:S141" si="48">IF(A78&gt;=$D$6,0,T79/$T$4)</f>
        <v>1.9409014312593971E-4</v>
      </c>
      <c r="T78" s="39">
        <f t="shared" si="46"/>
        <v>1.182053406503401E-4</v>
      </c>
      <c r="U78" s="39">
        <f t="shared" ref="U78:U141" si="49">IF($A78&gt;D$6,Q$4,IF($A78&lt;3,0,Q$4*LN($A78-2)/LN(D$6-2)))</f>
        <v>2.6346248422336335E-2</v>
      </c>
      <c r="V78" s="12"/>
      <c r="W78" s="32">
        <f t="shared" si="43"/>
        <v>593815.24378984014</v>
      </c>
      <c r="X78" s="32">
        <f t="shared" si="34"/>
        <v>36884.747791270871</v>
      </c>
      <c r="Y78" s="32">
        <f t="shared" si="35"/>
        <v>630699.99158111098</v>
      </c>
      <c r="Z78" s="32">
        <f t="shared" si="36"/>
        <v>100775.35840287017</v>
      </c>
      <c r="AB78" s="32">
        <f t="shared" si="47"/>
        <v>8098.9711901444261</v>
      </c>
      <c r="AC78" s="32">
        <f t="shared" si="40"/>
        <v>-5379.8057655489656</v>
      </c>
      <c r="AD78" s="32">
        <f t="shared" si="44"/>
        <v>0</v>
      </c>
      <c r="AE78" s="59">
        <f t="shared" si="45"/>
        <v>0</v>
      </c>
      <c r="AF78" s="32">
        <f t="shared" ref="AF78:AF141" si="50">-(Z78-Z77)</f>
        <v>1104.2078315874824</v>
      </c>
      <c r="AG78" s="40">
        <f>IF(A78&gt;$D$6,"",SUM($AB$10:AE78)/($Y$10+Y78)*2/A78*12)</f>
        <v>5.9611907239356672E-2</v>
      </c>
      <c r="AH78" s="40">
        <f>IF(A78&gt;$D$6,"",SUM($AF$10:AF78)/($Y$10+Y78)*2/A78*12)</f>
        <v>-1.7515031122968081E-2</v>
      </c>
      <c r="AI78" s="32">
        <f t="shared" ref="AI78:AI141" si="51">Y77-Y78+AB78+AD78+AE78</f>
        <v>19510.087153847446</v>
      </c>
      <c r="AQ78" s="32">
        <f>SUM(AB$10:AB78)</f>
        <v>907087.05381225899</v>
      </c>
      <c r="AR78" s="32">
        <f>SUM(AC$10:AC78)</f>
        <v>-602539.76059235679</v>
      </c>
      <c r="AS78" s="32">
        <f>SUM(AD$10:AD78)</f>
        <v>13860.000000000002</v>
      </c>
      <c r="AT78" s="32">
        <f>SUM(AE$10:AE78)</f>
        <v>24578.755445867879</v>
      </c>
      <c r="AU78" s="32">
        <f>SUM(AF$10:AF78)</f>
        <v>-100775.35840287017</v>
      </c>
      <c r="AW78" s="32">
        <f t="shared" si="41"/>
        <v>590700.4375867343</v>
      </c>
      <c r="AX78" s="32">
        <f t="shared" si="41"/>
        <v>2677.5925258190669</v>
      </c>
      <c r="AY78" s="32">
        <f t="shared" si="41"/>
        <v>271.7262003763156</v>
      </c>
      <c r="AZ78" s="32">
        <f t="shared" si="41"/>
        <v>165.48747691047615</v>
      </c>
      <c r="BA78" s="32">
        <f t="shared" si="30"/>
        <v>36884.747791270871</v>
      </c>
      <c r="BB78" s="32">
        <f t="shared" si="29"/>
        <v>1170.8760320777837</v>
      </c>
      <c r="BC78" s="32"/>
    </row>
    <row r="79" spans="1:55" x14ac:dyDescent="0.25">
      <c r="A79" s="29">
        <v>69</v>
      </c>
      <c r="B79" s="32">
        <f t="shared" si="37"/>
        <v>594999.99999999919</v>
      </c>
      <c r="C79" s="32">
        <f t="shared" si="26"/>
        <v>11666.666666666666</v>
      </c>
      <c r="D79" s="32">
        <f t="shared" si="27"/>
        <v>9094.9444444444325</v>
      </c>
      <c r="E79" s="32"/>
      <c r="F79" s="32">
        <f t="shared" si="38"/>
        <v>0</v>
      </c>
      <c r="G79" s="32"/>
      <c r="H79" s="32"/>
      <c r="I79" s="32"/>
      <c r="J79" s="32"/>
      <c r="K79" s="32"/>
      <c r="L79" s="32">
        <f t="shared" si="31"/>
        <v>20761.611111111099</v>
      </c>
      <c r="M79" s="32">
        <f t="shared" si="32"/>
        <v>20761.611111111099</v>
      </c>
      <c r="N79" s="80">
        <v>46296</v>
      </c>
      <c r="O79" s="39">
        <f t="shared" si="33"/>
        <v>0.42499999999999943</v>
      </c>
      <c r="P79" s="39">
        <f t="shared" si="28"/>
        <v>0.44235092724426189</v>
      </c>
      <c r="Q79" s="39">
        <f t="shared" si="39"/>
        <v>0.41371735765772566</v>
      </c>
      <c r="R79" s="39">
        <f t="shared" si="42"/>
        <v>1.885046196816997E-3</v>
      </c>
      <c r="S79" s="39">
        <f t="shared" si="48"/>
        <v>1.9125660898707623E-4</v>
      </c>
      <c r="T79" s="39">
        <f t="shared" si="46"/>
        <v>1.1645408587556381E-4</v>
      </c>
      <c r="U79" s="39">
        <f t="shared" si="49"/>
        <v>2.6440812694856607E-2</v>
      </c>
      <c r="V79" s="12"/>
      <c r="W79" s="32">
        <f t="shared" si="43"/>
        <v>582274.16036916745</v>
      </c>
      <c r="X79" s="32">
        <f t="shared" si="34"/>
        <v>37017.137772799251</v>
      </c>
      <c r="Y79" s="32">
        <f t="shared" si="35"/>
        <v>619291.29814196669</v>
      </c>
      <c r="Z79" s="32">
        <f t="shared" si="36"/>
        <v>99669.946611023144</v>
      </c>
      <c r="AB79" s="32">
        <f t="shared" si="47"/>
        <v>7944.4534590637959</v>
      </c>
      <c r="AC79" s="32">
        <f t="shared" si="40"/>
        <v>-5277.1661387333152</v>
      </c>
      <c r="AD79" s="32">
        <f t="shared" si="44"/>
        <v>0</v>
      </c>
      <c r="AE79" s="59">
        <f t="shared" si="45"/>
        <v>0</v>
      </c>
      <c r="AF79" s="32">
        <f t="shared" si="50"/>
        <v>1105.4117918470292</v>
      </c>
      <c r="AG79" s="40">
        <f>IF(A79&gt;$D$6,"",SUM($AB$10:AE79)/($Y$10+Y79)*2/A79*12)</f>
        <v>5.9539328184170126E-2</v>
      </c>
      <c r="AH79" s="40">
        <f>IF(A79&gt;$D$6,"",SUM($AF$10:AF79)/($Y$10+Y79)*2/A79*12)</f>
        <v>-1.7168304319825918E-2</v>
      </c>
      <c r="AI79" s="32">
        <f t="shared" si="51"/>
        <v>19353.146898208088</v>
      </c>
      <c r="AQ79" s="32">
        <f>SUM(AB$10:AB79)</f>
        <v>915031.50727132277</v>
      </c>
      <c r="AR79" s="32">
        <f>SUM(AC$10:AC79)</f>
        <v>-607816.92673109006</v>
      </c>
      <c r="AS79" s="32">
        <f>SUM(AD$10:AD79)</f>
        <v>13860.000000000002</v>
      </c>
      <c r="AT79" s="32">
        <f>SUM(AE$10:AE79)</f>
        <v>24578.755445867879</v>
      </c>
      <c r="AU79" s="32">
        <f>SUM(AF$10:AF79)</f>
        <v>-99669.946611023144</v>
      </c>
      <c r="AW79" s="32">
        <f t="shared" si="41"/>
        <v>579204.3007208159</v>
      </c>
      <c r="AX79" s="32">
        <f t="shared" si="41"/>
        <v>2639.0646755437956</v>
      </c>
      <c r="AY79" s="32">
        <f t="shared" si="41"/>
        <v>267.75925258190671</v>
      </c>
      <c r="AZ79" s="32">
        <f t="shared" si="41"/>
        <v>163.03572022578933</v>
      </c>
      <c r="BA79" s="32">
        <f t="shared" si="30"/>
        <v>37017.137772799251</v>
      </c>
      <c r="BB79" s="32">
        <f t="shared" si="29"/>
        <v>1150.4909853806366</v>
      </c>
      <c r="BC79" s="32"/>
    </row>
    <row r="80" spans="1:55" x14ac:dyDescent="0.25">
      <c r="A80" s="29">
        <v>70</v>
      </c>
      <c r="B80" s="32">
        <f t="shared" si="37"/>
        <v>583333.33333333256</v>
      </c>
      <c r="C80" s="32">
        <f t="shared" si="26"/>
        <v>11666.666666666666</v>
      </c>
      <c r="D80" s="32">
        <f t="shared" si="27"/>
        <v>8920.0416666666551</v>
      </c>
      <c r="E80" s="32"/>
      <c r="F80" s="32">
        <f t="shared" si="38"/>
        <v>0</v>
      </c>
      <c r="G80" s="32"/>
      <c r="H80" s="32"/>
      <c r="I80" s="32"/>
      <c r="J80" s="32"/>
      <c r="K80" s="32"/>
      <c r="L80" s="32">
        <f t="shared" si="31"/>
        <v>20586.708333333321</v>
      </c>
      <c r="M80" s="32">
        <f t="shared" si="32"/>
        <v>20586.708333333321</v>
      </c>
      <c r="N80" s="80">
        <v>46327</v>
      </c>
      <c r="O80" s="39">
        <f t="shared" si="33"/>
        <v>0.41666666666666613</v>
      </c>
      <c r="P80" s="39">
        <f t="shared" si="28"/>
        <v>0.43420359993650443</v>
      </c>
      <c r="Q80" s="39">
        <f t="shared" si="39"/>
        <v>0.40550805833808279</v>
      </c>
      <c r="R80" s="39">
        <f t="shared" si="42"/>
        <v>1.858307049790667E-3</v>
      </c>
      <c r="S80" s="39">
        <f t="shared" si="48"/>
        <v>1.8850461968169971E-4</v>
      </c>
      <c r="T80" s="39">
        <f t="shared" si="46"/>
        <v>1.1475396539224574E-4</v>
      </c>
      <c r="U80" s="39">
        <f t="shared" si="49"/>
        <v>2.6533975963557058E-2</v>
      </c>
      <c r="V80" s="12"/>
      <c r="W80" s="32">
        <f t="shared" si="43"/>
        <v>570737.47356212628</v>
      </c>
      <c r="X80" s="32">
        <f t="shared" si="34"/>
        <v>37147.566348979883</v>
      </c>
      <c r="Y80" s="32">
        <f t="shared" si="35"/>
        <v>607885.03991110611</v>
      </c>
      <c r="Z80" s="32">
        <f t="shared" si="36"/>
        <v>98563.370938531443</v>
      </c>
      <c r="AB80" s="32">
        <f t="shared" si="47"/>
        <v>7789.9900950347301</v>
      </c>
      <c r="AC80" s="32">
        <f t="shared" si="40"/>
        <v>-5174.5626256623136</v>
      </c>
      <c r="AD80" s="32">
        <f t="shared" si="44"/>
        <v>0</v>
      </c>
      <c r="AE80" s="59">
        <f t="shared" si="45"/>
        <v>0</v>
      </c>
      <c r="AF80" s="32">
        <f t="shared" si="50"/>
        <v>1106.575672491701</v>
      </c>
      <c r="AG80" s="40">
        <f>IF(A80&gt;$D$6,"",SUM($AB$10:AE80)/($Y$10+Y80)*2/A80*12)</f>
        <v>5.9468759820044376E-2</v>
      </c>
      <c r="AH80" s="40">
        <f>IF(A80&gt;$D$6,"",SUM($AF$10:AF80)/($Y$10+Y80)*2/A80*12)</f>
        <v>-1.6830224379703402E-2</v>
      </c>
      <c r="AI80" s="32">
        <f t="shared" si="51"/>
        <v>19196.248325895307</v>
      </c>
      <c r="AQ80" s="32">
        <f>SUM(AB$10:AB80)</f>
        <v>922821.49736635748</v>
      </c>
      <c r="AR80" s="32">
        <f>SUM(AC$10:AC80)</f>
        <v>-612991.48935675237</v>
      </c>
      <c r="AS80" s="32">
        <f>SUM(AD$10:AD80)</f>
        <v>13860.000000000002</v>
      </c>
      <c r="AT80" s="32">
        <f>SUM(AE$10:AE80)</f>
        <v>24578.755445867879</v>
      </c>
      <c r="AU80" s="32">
        <f>SUM(AF$10:AF80)</f>
        <v>-98563.370938531443</v>
      </c>
      <c r="AW80" s="32">
        <f t="shared" si="41"/>
        <v>567711.28167331591</v>
      </c>
      <c r="AX80" s="32">
        <f t="shared" si="41"/>
        <v>2601.6298697069337</v>
      </c>
      <c r="AY80" s="32">
        <f t="shared" si="41"/>
        <v>263.90646755437962</v>
      </c>
      <c r="AZ80" s="32">
        <f t="shared" si="41"/>
        <v>160.65555154914404</v>
      </c>
      <c r="BA80" s="32">
        <f t="shared" si="30"/>
        <v>37147.566348979883</v>
      </c>
      <c r="BB80" s="32">
        <f t="shared" si="29"/>
        <v>1130.0515716319251</v>
      </c>
      <c r="BC80" s="32"/>
    </row>
    <row r="81" spans="1:55" x14ac:dyDescent="0.25">
      <c r="A81" s="29">
        <v>71</v>
      </c>
      <c r="B81" s="32">
        <f t="shared" si="37"/>
        <v>571666.66666666593</v>
      </c>
      <c r="C81" s="32">
        <f t="shared" si="26"/>
        <v>11666.666666666666</v>
      </c>
      <c r="D81" s="32">
        <f t="shared" si="27"/>
        <v>8745.1388888888778</v>
      </c>
      <c r="E81" s="32"/>
      <c r="F81" s="32">
        <f t="shared" si="38"/>
        <v>0</v>
      </c>
      <c r="G81" s="32"/>
      <c r="H81" s="32"/>
      <c r="I81" s="32"/>
      <c r="J81" s="32"/>
      <c r="K81" s="32"/>
      <c r="L81" s="32">
        <f t="shared" si="31"/>
        <v>20411.805555555544</v>
      </c>
      <c r="M81" s="32">
        <f t="shared" si="32"/>
        <v>20411.805555555544</v>
      </c>
      <c r="N81" s="80">
        <v>46357</v>
      </c>
      <c r="O81" s="39">
        <f t="shared" si="33"/>
        <v>0.40833333333333283</v>
      </c>
      <c r="P81" s="39">
        <f t="shared" si="28"/>
        <v>0.42605802219002759</v>
      </c>
      <c r="Q81" s="39">
        <f t="shared" si="39"/>
        <v>0.39730099368933364</v>
      </c>
      <c r="R81" s="39">
        <f t="shared" si="42"/>
        <v>1.8323158880349914E-3</v>
      </c>
      <c r="S81" s="39">
        <f t="shared" si="48"/>
        <v>1.8583070497906672E-4</v>
      </c>
      <c r="T81" s="39">
        <f t="shared" si="46"/>
        <v>1.1310277180901981E-4</v>
      </c>
      <c r="U81" s="39">
        <f t="shared" si="49"/>
        <v>2.6625779135870855E-2</v>
      </c>
      <c r="V81" s="12"/>
      <c r="W81" s="32">
        <f t="shared" si="43"/>
        <v>559205.14027581946</v>
      </c>
      <c r="X81" s="32">
        <f t="shared" si="34"/>
        <v>37276.090790219198</v>
      </c>
      <c r="Y81" s="32">
        <f t="shared" si="35"/>
        <v>596481.2310660386</v>
      </c>
      <c r="Z81" s="32">
        <f t="shared" si="36"/>
        <v>97455.670113229397</v>
      </c>
      <c r="AB81" s="32">
        <f t="shared" si="47"/>
        <v>7635.5806873471838</v>
      </c>
      <c r="AC81" s="32">
        <f t="shared" si="40"/>
        <v>-5071.9949535185578</v>
      </c>
      <c r="AD81" s="32">
        <f t="shared" si="44"/>
        <v>0</v>
      </c>
      <c r="AE81" s="59">
        <f t="shared" si="45"/>
        <v>0</v>
      </c>
      <c r="AF81" s="32">
        <f t="shared" si="50"/>
        <v>1107.7008253020467</v>
      </c>
      <c r="AG81" s="40">
        <f>IF(A81&gt;$D$6,"",SUM($AB$10:AE81)/($Y$10+Y81)*2/A81*12)</f>
        <v>5.9400115955033007E-2</v>
      </c>
      <c r="AH81" s="40">
        <f>IF(A81&gt;$D$6,"",SUM($AF$10:AF81)/($Y$10+Y81)*2/A81*12)</f>
        <v>-1.6500411431779646E-2</v>
      </c>
      <c r="AI81" s="32">
        <f t="shared" si="51"/>
        <v>19039.389532414698</v>
      </c>
      <c r="AQ81" s="32">
        <f>SUM(AB$10:AB81)</f>
        <v>930457.0780537047</v>
      </c>
      <c r="AR81" s="32">
        <f>SUM(AC$10:AC81)</f>
        <v>-618063.48431027087</v>
      </c>
      <c r="AS81" s="32">
        <f>SUM(AD$10:AD81)</f>
        <v>13860.000000000002</v>
      </c>
      <c r="AT81" s="32">
        <f>SUM(AE$10:AE81)</f>
        <v>24578.755445867879</v>
      </c>
      <c r="AU81" s="32">
        <f>SUM(AF$10:AF81)</f>
        <v>-97455.670113229397</v>
      </c>
      <c r="AW81" s="32">
        <f t="shared" si="41"/>
        <v>556221.39116506709</v>
      </c>
      <c r="AX81" s="32">
        <f t="shared" si="41"/>
        <v>2565.242243248988</v>
      </c>
      <c r="AY81" s="32">
        <f t="shared" si="41"/>
        <v>260.1629869706934</v>
      </c>
      <c r="AZ81" s="32">
        <f t="shared" si="41"/>
        <v>158.34388053262774</v>
      </c>
      <c r="BA81" s="32">
        <f t="shared" si="30"/>
        <v>37276.090790219198</v>
      </c>
      <c r="BB81" s="32">
        <f t="shared" si="29"/>
        <v>1109.558201541694</v>
      </c>
      <c r="BC81" s="32"/>
    </row>
    <row r="82" spans="1:55" x14ac:dyDescent="0.25">
      <c r="A82" s="66">
        <v>72</v>
      </c>
      <c r="B82" s="67">
        <f t="shared" si="37"/>
        <v>559999.9999999993</v>
      </c>
      <c r="C82" s="67">
        <f t="shared" si="26"/>
        <v>11666.666666666666</v>
      </c>
      <c r="D82" s="67">
        <f t="shared" si="27"/>
        <v>8570.2361111111004</v>
      </c>
      <c r="E82" s="67"/>
      <c r="F82" s="67">
        <f t="shared" si="38"/>
        <v>0</v>
      </c>
      <c r="G82" s="67">
        <f>IF(B82&gt;0,B82*$J$1,0)</f>
        <v>2799.9999999999964</v>
      </c>
      <c r="H82" s="67">
        <f>IF(B82&gt;0,H70,0)</f>
        <v>6000</v>
      </c>
      <c r="I82" s="67"/>
      <c r="J82" s="67"/>
      <c r="K82" s="67"/>
      <c r="L82" s="67">
        <f t="shared" si="31"/>
        <v>29036.902777777763</v>
      </c>
      <c r="M82" s="67">
        <f t="shared" si="32"/>
        <v>23916.902777777766</v>
      </c>
      <c r="N82" s="80">
        <v>46388</v>
      </c>
      <c r="O82" s="39">
        <f t="shared" si="33"/>
        <v>0.39999999999999952</v>
      </c>
      <c r="P82" s="39">
        <f t="shared" si="28"/>
        <v>0.41791420523441702</v>
      </c>
      <c r="Q82" s="39">
        <f t="shared" si="39"/>
        <v>0.38909617211087794</v>
      </c>
      <c r="R82" s="39">
        <f t="shared" si="42"/>
        <v>1.8070417584300565E-3</v>
      </c>
      <c r="S82" s="39">
        <f t="shared" si="48"/>
        <v>1.8323158880349916E-4</v>
      </c>
      <c r="T82" s="39">
        <f t="shared" si="46"/>
        <v>1.1149842298744002E-4</v>
      </c>
      <c r="U82" s="39">
        <f t="shared" si="49"/>
        <v>2.6716261353318071E-2</v>
      </c>
      <c r="V82" s="12"/>
      <c r="W82" s="32">
        <f t="shared" si="43"/>
        <v>547677.1214335385</v>
      </c>
      <c r="X82" s="32">
        <f t="shared" si="34"/>
        <v>37402.765894645301</v>
      </c>
      <c r="Y82" s="32">
        <f t="shared" si="35"/>
        <v>585079.88732818374</v>
      </c>
      <c r="Z82" s="32">
        <f t="shared" si="36"/>
        <v>96346.881593493643</v>
      </c>
      <c r="AB82" s="32">
        <f t="shared" si="47"/>
        <v>7481.2248679508648</v>
      </c>
      <c r="AC82" s="32">
        <f t="shared" si="40"/>
        <v>-4969.4628778217257</v>
      </c>
      <c r="AD82" s="32">
        <f t="shared" si="44"/>
        <v>0</v>
      </c>
      <c r="AE82" s="59">
        <f t="shared" si="45"/>
        <v>3211.6740376851099</v>
      </c>
      <c r="AF82" s="32">
        <f t="shared" si="50"/>
        <v>1108.7885197357537</v>
      </c>
      <c r="AG82" s="40">
        <f>IF(A82&gt;$D$6,"",SUM($AB$10:AE82)/($Y$10+Y82)*2/A82*12)</f>
        <v>5.9872617300895693E-2</v>
      </c>
      <c r="AH82" s="40">
        <f>IF(A82&gt;$D$6,"",SUM($AF$10:AF82)/($Y$10+Y82)*2/A82*12)</f>
        <v>-1.6178506166347396E-2</v>
      </c>
      <c r="AI82" s="32">
        <f t="shared" si="51"/>
        <v>22094.242643490827</v>
      </c>
      <c r="AQ82" s="32">
        <f>SUM(AB$10:AB82)</f>
        <v>937938.30292165559</v>
      </c>
      <c r="AR82" s="32">
        <f>SUM(AC$10:AC82)</f>
        <v>-623032.94718809263</v>
      </c>
      <c r="AS82" s="32">
        <f>SUM(AD$10:AD82)</f>
        <v>13860.000000000002</v>
      </c>
      <c r="AT82" s="32">
        <f>SUM(AE$10:AE82)</f>
        <v>27790.429483552987</v>
      </c>
      <c r="AU82" s="32">
        <f>SUM(AF$10:AF82)</f>
        <v>-96346.881593493643</v>
      </c>
      <c r="AW82" s="32">
        <f t="shared" si="41"/>
        <v>544734.64095522906</v>
      </c>
      <c r="AX82" s="32">
        <f t="shared" si="41"/>
        <v>2529.8584618020791</v>
      </c>
      <c r="AY82" s="32">
        <f t="shared" si="41"/>
        <v>256.5242243248988</v>
      </c>
      <c r="AZ82" s="32">
        <f t="shared" si="41"/>
        <v>156.09779218241601</v>
      </c>
      <c r="BA82" s="32">
        <f t="shared" si="30"/>
        <v>37402.765894645301</v>
      </c>
      <c r="BB82" s="32">
        <f t="shared" si="29"/>
        <v>677.33720547512212</v>
      </c>
      <c r="BC82" s="32"/>
    </row>
    <row r="83" spans="1:55" x14ac:dyDescent="0.25">
      <c r="A83" s="29">
        <v>73</v>
      </c>
      <c r="B83" s="32">
        <f t="shared" si="37"/>
        <v>548333.33333333267</v>
      </c>
      <c r="C83" s="32">
        <f t="shared" si="26"/>
        <v>11666.666666666666</v>
      </c>
      <c r="D83" s="32">
        <f t="shared" si="27"/>
        <v>8395.333333333323</v>
      </c>
      <c r="E83" s="32"/>
      <c r="F83" s="32">
        <f t="shared" si="38"/>
        <v>0</v>
      </c>
      <c r="G83" s="32"/>
      <c r="H83" s="32"/>
      <c r="I83" s="32"/>
      <c r="J83" s="32"/>
      <c r="K83" s="32"/>
      <c r="L83" s="32">
        <f t="shared" si="31"/>
        <v>20061.999999999989</v>
      </c>
      <c r="M83" s="32">
        <f t="shared" si="32"/>
        <v>20061.999999999989</v>
      </c>
      <c r="N83" s="80">
        <v>46419</v>
      </c>
      <c r="O83" s="39">
        <f t="shared" si="33"/>
        <v>0.39166666666666622</v>
      </c>
      <c r="P83" s="39">
        <f t="shared" si="28"/>
        <v>0.40977216144246736</v>
      </c>
      <c r="Q83" s="39">
        <f t="shared" si="39"/>
        <v>0.38089360282912038</v>
      </c>
      <c r="R83" s="39">
        <f t="shared" si="42"/>
        <v>1.7824553925138594E-3</v>
      </c>
      <c r="S83" s="39">
        <f t="shared" si="48"/>
        <v>1.8070417584300567E-4</v>
      </c>
      <c r="T83" s="39">
        <f t="shared" si="46"/>
        <v>1.0993895328209949E-4</v>
      </c>
      <c r="U83" s="39">
        <f t="shared" si="49"/>
        <v>2.6805460091708023E-2</v>
      </c>
      <c r="V83" s="12"/>
      <c r="W83" s="32">
        <f t="shared" si="43"/>
        <v>536153.38189106307</v>
      </c>
      <c r="X83" s="32">
        <f t="shared" si="34"/>
        <v>37527.644128391235</v>
      </c>
      <c r="Y83" s="32">
        <f t="shared" si="35"/>
        <v>573681.02601945435</v>
      </c>
      <c r="Z83" s="32">
        <f t="shared" si="36"/>
        <v>95237.041646446698</v>
      </c>
      <c r="AB83" s="32">
        <f t="shared" si="47"/>
        <v>7326.9223109725635</v>
      </c>
      <c r="AC83" s="32">
        <f t="shared" si="40"/>
        <v>-4866.9661821079562</v>
      </c>
      <c r="AD83" s="32">
        <f t="shared" si="44"/>
        <v>0</v>
      </c>
      <c r="AE83" s="59">
        <f t="shared" si="45"/>
        <v>0</v>
      </c>
      <c r="AF83" s="32">
        <f t="shared" si="50"/>
        <v>1109.8399470469449</v>
      </c>
      <c r="AG83" s="40">
        <f>IF(A83&gt;$D$6,"",SUM($AB$10:AE83)/($Y$10+Y83)*2/A83*12)</f>
        <v>5.9803266556885573E-2</v>
      </c>
      <c r="AH83" s="40">
        <f>IF(A83&gt;$D$6,"",SUM($AF$10:AF83)/($Y$10+Y83)*2/A83*12)</f>
        <v>-1.5864168424255698E-2</v>
      </c>
      <c r="AI83" s="32">
        <f t="shared" si="51"/>
        <v>18725.783619701957</v>
      </c>
      <c r="AQ83" s="32">
        <f>SUM(AB$10:AB83)</f>
        <v>945265.22523262817</v>
      </c>
      <c r="AR83" s="32">
        <f>SUM(AC$10:AC83)</f>
        <v>-627899.91337020055</v>
      </c>
      <c r="AS83" s="32">
        <f>SUM(AD$10:AD83)</f>
        <v>13860.000000000002</v>
      </c>
      <c r="AT83" s="32">
        <f>SUM(AE$10:AE83)</f>
        <v>27790.429483552987</v>
      </c>
      <c r="AU83" s="32">
        <f>SUM(AF$10:AF83)</f>
        <v>-95237.041646446698</v>
      </c>
      <c r="AW83" s="32">
        <f t="shared" si="41"/>
        <v>533251.0439607685</v>
      </c>
      <c r="AX83" s="32">
        <f t="shared" si="41"/>
        <v>2495.4375495194031</v>
      </c>
      <c r="AY83" s="32">
        <f t="shared" si="41"/>
        <v>252.98584618020794</v>
      </c>
      <c r="AZ83" s="32">
        <f t="shared" si="41"/>
        <v>153.91453459493928</v>
      </c>
      <c r="BA83" s="32">
        <f t="shared" si="30"/>
        <v>37527.644128391235</v>
      </c>
      <c r="BB83" s="32">
        <f t="shared" si="29"/>
        <v>1068.4110223607595</v>
      </c>
      <c r="BC83" s="32"/>
    </row>
    <row r="84" spans="1:55" x14ac:dyDescent="0.25">
      <c r="A84" s="44">
        <v>74</v>
      </c>
      <c r="B84" s="45">
        <f t="shared" si="37"/>
        <v>536666.66666666605</v>
      </c>
      <c r="C84" s="45">
        <f t="shared" si="26"/>
        <v>11666.666666666666</v>
      </c>
      <c r="D84" s="45">
        <f t="shared" si="27"/>
        <v>8220.4305555555457</v>
      </c>
      <c r="E84" s="45"/>
      <c r="F84" s="32">
        <f t="shared" si="38"/>
        <v>0</v>
      </c>
      <c r="G84" s="45"/>
      <c r="H84" s="45"/>
      <c r="I84" s="45"/>
      <c r="J84" s="45"/>
      <c r="K84" s="45"/>
      <c r="L84" s="45">
        <f t="shared" si="31"/>
        <v>19887.097222222212</v>
      </c>
      <c r="M84" s="45">
        <f t="shared" si="32"/>
        <v>19887.097222222212</v>
      </c>
      <c r="N84" s="80">
        <v>46447</v>
      </c>
      <c r="O84" s="39">
        <f t="shared" si="33"/>
        <v>0.38333333333333292</v>
      </c>
      <c r="P84" s="39">
        <f t="shared" si="28"/>
        <v>0.40163190437558705</v>
      </c>
      <c r="Q84" s="39">
        <f t="shared" si="39"/>
        <v>0.3726932959830902</v>
      </c>
      <c r="R84" s="39">
        <f t="shared" si="42"/>
        <v>1.7585290934059479E-3</v>
      </c>
      <c r="S84" s="39">
        <f t="shared" si="48"/>
        <v>1.7824553925138595E-4</v>
      </c>
      <c r="T84" s="39">
        <f t="shared" si="46"/>
        <v>1.0842250550580339E-4</v>
      </c>
      <c r="U84" s="39">
        <f t="shared" si="49"/>
        <v>2.6893411254333702E-2</v>
      </c>
      <c r="V84" s="12"/>
      <c r="W84" s="32">
        <f t="shared" si="43"/>
        <v>524633.89036975463</v>
      </c>
      <c r="X84" s="32">
        <f t="shared" si="34"/>
        <v>37650.775756067182</v>
      </c>
      <c r="Y84" s="32">
        <f t="shared" si="35"/>
        <v>562284.66612582176</v>
      </c>
      <c r="Z84" s="32">
        <f t="shared" si="36"/>
        <v>94126.185422448965</v>
      </c>
      <c r="AB84" s="32">
        <f t="shared" si="47"/>
        <v>7172.6727323920059</v>
      </c>
      <c r="AC84" s="32">
        <f t="shared" si="40"/>
        <v>-4764.5046777145335</v>
      </c>
      <c r="AD84" s="32">
        <f t="shared" si="44"/>
        <v>0</v>
      </c>
      <c r="AE84" s="59">
        <f t="shared" si="45"/>
        <v>0</v>
      </c>
      <c r="AF84" s="32">
        <f t="shared" si="50"/>
        <v>1110.8562239977327</v>
      </c>
      <c r="AG84" s="40">
        <f>IF(A84&gt;$D$6,"",SUM($AB$10:AE84)/($Y$10+Y84)*2/A84*12)</f>
        <v>5.9735759665518542E-2</v>
      </c>
      <c r="AH84" s="40">
        <f>IF(A84&gt;$D$6,"",SUM($AF$10:AF84)/($Y$10+Y84)*2/A84*12)</f>
        <v>-1.5557075900018478E-2</v>
      </c>
      <c r="AI84" s="32">
        <f t="shared" si="51"/>
        <v>18569.032626024593</v>
      </c>
      <c r="AQ84" s="32">
        <f>SUM(AB$10:AB84)</f>
        <v>952437.89796502015</v>
      </c>
      <c r="AR84" s="32">
        <f>SUM(AC$10:AC84)</f>
        <v>-632664.4180479151</v>
      </c>
      <c r="AS84" s="32">
        <f>SUM(AD$10:AD84)</f>
        <v>13860.000000000002</v>
      </c>
      <c r="AT84" s="32">
        <f>SUM(AE$10:AE84)</f>
        <v>27790.429483552987</v>
      </c>
      <c r="AU84" s="32">
        <f>SUM(AF$10:AF84)</f>
        <v>-94126.185422448965</v>
      </c>
      <c r="AW84" s="32">
        <f t="shared" si="41"/>
        <v>521770.61437632627</v>
      </c>
      <c r="AX84" s="32">
        <f t="shared" si="41"/>
        <v>2461.9407307683273</v>
      </c>
      <c r="AY84" s="32">
        <f t="shared" si="41"/>
        <v>249.54375495194031</v>
      </c>
      <c r="AZ84" s="32">
        <f t="shared" si="41"/>
        <v>151.79150770812475</v>
      </c>
      <c r="BA84" s="32">
        <f t="shared" si="30"/>
        <v>37650.775756067182</v>
      </c>
      <c r="BB84" s="32">
        <f t="shared" si="29"/>
        <v>1047.7578231635398</v>
      </c>
      <c r="BC84" s="32"/>
    </row>
    <row r="85" spans="1:55" x14ac:dyDescent="0.25">
      <c r="A85" s="29">
        <v>75</v>
      </c>
      <c r="B85" s="32">
        <f t="shared" si="37"/>
        <v>524999.99999999942</v>
      </c>
      <c r="C85" s="32">
        <f t="shared" si="26"/>
        <v>11666.666666666666</v>
      </c>
      <c r="D85" s="32">
        <f t="shared" si="27"/>
        <v>8045.5277777777692</v>
      </c>
      <c r="E85" s="32"/>
      <c r="F85" s="32">
        <f t="shared" si="38"/>
        <v>0</v>
      </c>
      <c r="G85" s="32"/>
      <c r="H85" s="32"/>
      <c r="I85" s="32"/>
      <c r="J85" s="32"/>
      <c r="K85" s="32"/>
      <c r="L85" s="32">
        <f t="shared" si="31"/>
        <v>19712.194444444434</v>
      </c>
      <c r="M85" s="32">
        <f t="shared" si="32"/>
        <v>19712.194444444434</v>
      </c>
      <c r="N85" s="80">
        <v>46478</v>
      </c>
      <c r="O85" s="39">
        <f t="shared" si="33"/>
        <v>0.37499999999999961</v>
      </c>
      <c r="P85" s="39">
        <f t="shared" si="28"/>
        <v>0.39349344883463144</v>
      </c>
      <c r="Q85" s="39">
        <f t="shared" si="39"/>
        <v>0.36449526271128024</v>
      </c>
      <c r="R85" s="39">
        <f t="shared" si="42"/>
        <v>1.7352366317214835E-3</v>
      </c>
      <c r="S85" s="39">
        <f t="shared" si="48"/>
        <v>1.7585290934059479E-4</v>
      </c>
      <c r="T85" s="39">
        <f t="shared" si="46"/>
        <v>1.0694732355083156E-4</v>
      </c>
      <c r="U85" s="39">
        <f t="shared" si="49"/>
        <v>2.6980149258738345E-2</v>
      </c>
      <c r="V85" s="12"/>
      <c r="W85" s="32">
        <f t="shared" si="43"/>
        <v>513118.61940625036</v>
      </c>
      <c r="X85" s="32">
        <f t="shared" si="34"/>
        <v>37772.208962233686</v>
      </c>
      <c r="Y85" s="32">
        <f t="shared" si="35"/>
        <v>550890.82836848404</v>
      </c>
      <c r="Z85" s="32">
        <f t="shared" si="36"/>
        <v>93014.347026268122</v>
      </c>
      <c r="AB85" s="32">
        <f t="shared" si="47"/>
        <v>7018.4758898780647</v>
      </c>
      <c r="AC85" s="32">
        <f t="shared" si="40"/>
        <v>-4662.0782036710889</v>
      </c>
      <c r="AD85" s="32">
        <f t="shared" si="44"/>
        <v>0</v>
      </c>
      <c r="AE85" s="59">
        <f t="shared" si="45"/>
        <v>0</v>
      </c>
      <c r="AF85" s="32">
        <f t="shared" si="50"/>
        <v>1111.8383961808431</v>
      </c>
      <c r="AG85" s="40">
        <f>IF(A85&gt;$D$6,"",SUM($AB$10:AE85)/($Y$10+Y85)*2/A85*12)</f>
        <v>5.9670021804935934E-2</v>
      </c>
      <c r="AH85" s="40">
        <f>IF(A85&gt;$D$6,"",SUM($AF$10:AF85)/($Y$10+Y85)*2/A85*12)</f>
        <v>-1.5256922948014324E-2</v>
      </c>
      <c r="AI85" s="32">
        <f t="shared" si="51"/>
        <v>18412.313647215786</v>
      </c>
      <c r="AQ85" s="32">
        <f>SUM(AB$10:AB85)</f>
        <v>959456.37385489827</v>
      </c>
      <c r="AR85" s="32">
        <f>SUM(AC$10:AC85)</f>
        <v>-637326.49625158624</v>
      </c>
      <c r="AS85" s="32">
        <f>SUM(AD$10:AD85)</f>
        <v>13860.000000000002</v>
      </c>
      <c r="AT85" s="32">
        <f>SUM(AE$10:AE85)</f>
        <v>27790.429483552987</v>
      </c>
      <c r="AU85" s="32">
        <f>SUM(AF$10:AF85)</f>
        <v>-93014.347026268122</v>
      </c>
      <c r="AW85" s="32">
        <f t="shared" si="41"/>
        <v>510293.36779579235</v>
      </c>
      <c r="AX85" s="32">
        <f t="shared" si="41"/>
        <v>2429.3312844100769</v>
      </c>
      <c r="AY85" s="32">
        <f t="shared" si="41"/>
        <v>246.19407307683269</v>
      </c>
      <c r="AZ85" s="32">
        <f t="shared" si="41"/>
        <v>149.72625297116417</v>
      </c>
      <c r="BA85" s="32">
        <f t="shared" si="30"/>
        <v>37772.208962233686</v>
      </c>
      <c r="BB85" s="32">
        <f t="shared" si="29"/>
        <v>1027.0518878997045</v>
      </c>
      <c r="BC85" s="32"/>
    </row>
    <row r="86" spans="1:55" x14ac:dyDescent="0.25">
      <c r="A86" s="29">
        <v>76</v>
      </c>
      <c r="B86" s="32">
        <f t="shared" si="37"/>
        <v>513333.33333333273</v>
      </c>
      <c r="C86" s="32">
        <f t="shared" si="26"/>
        <v>11666.666666666666</v>
      </c>
      <c r="D86" s="32">
        <f t="shared" si="27"/>
        <v>7870.6249999999918</v>
      </c>
      <c r="E86" s="32"/>
      <c r="F86" s="32">
        <f t="shared" si="38"/>
        <v>0</v>
      </c>
      <c r="G86" s="32"/>
      <c r="H86" s="32"/>
      <c r="I86" s="32"/>
      <c r="J86" s="32"/>
      <c r="K86" s="32"/>
      <c r="L86" s="32">
        <f t="shared" si="31"/>
        <v>19537.291666666657</v>
      </c>
      <c r="M86" s="32">
        <f t="shared" si="32"/>
        <v>19537.291666666657</v>
      </c>
      <c r="N86" s="80">
        <v>46508</v>
      </c>
      <c r="O86" s="39">
        <f t="shared" si="33"/>
        <v>0.36666666666666625</v>
      </c>
      <c r="P86" s="39">
        <f t="shared" si="28"/>
        <v>0.38535681091666968</v>
      </c>
      <c r="Q86" s="39">
        <f t="shared" si="39"/>
        <v>0.35629951524066833</v>
      </c>
      <c r="R86" s="39">
        <f t="shared" si="42"/>
        <v>1.7125531496458748E-3</v>
      </c>
      <c r="S86" s="39">
        <f t="shared" si="48"/>
        <v>1.7352366317214835E-4</v>
      </c>
      <c r="T86" s="39">
        <f t="shared" si="46"/>
        <v>1.0551174560435687E-4</v>
      </c>
      <c r="U86" s="39">
        <f t="shared" si="49"/>
        <v>2.706570711757901E-2</v>
      </c>
      <c r="V86" s="12"/>
      <c r="W86" s="32">
        <f t="shared" si="43"/>
        <v>501607.54531872697</v>
      </c>
      <c r="X86" s="32">
        <f t="shared" si="34"/>
        <v>37891.989964610613</v>
      </c>
      <c r="Y86" s="32">
        <f t="shared" si="35"/>
        <v>539499.53528333758</v>
      </c>
      <c r="Z86" s="32">
        <f t="shared" si="36"/>
        <v>91901.559585295778</v>
      </c>
      <c r="AB86" s="32">
        <f t="shared" si="47"/>
        <v>6864.3315827887209</v>
      </c>
      <c r="AC86" s="32">
        <f t="shared" si="40"/>
        <v>-4559.6866266995676</v>
      </c>
      <c r="AD86" s="32">
        <f t="shared" si="44"/>
        <v>0</v>
      </c>
      <c r="AE86" s="59">
        <f t="shared" si="45"/>
        <v>0</v>
      </c>
      <c r="AF86" s="32">
        <f t="shared" si="50"/>
        <v>1112.7874409723445</v>
      </c>
      <c r="AG86" s="40">
        <f>IF(A86&gt;$D$6,"",SUM($AB$10:AE86)/($Y$10+Y86)*2/A86*12)</f>
        <v>5.9605981969191604E-2</v>
      </c>
      <c r="AH86" s="40">
        <f>IF(A86&gt;$D$6,"",SUM($AF$10:AF86)/($Y$10+Y86)*2/A86*12)</f>
        <v>-1.4963419482314529E-2</v>
      </c>
      <c r="AI86" s="32">
        <f t="shared" si="51"/>
        <v>18255.624667935183</v>
      </c>
      <c r="AQ86" s="32">
        <f>SUM(AB$10:AB86)</f>
        <v>966320.70543768699</v>
      </c>
      <c r="AR86" s="32">
        <f>SUM(AC$10:AC86)</f>
        <v>-641886.18287828576</v>
      </c>
      <c r="AS86" s="32">
        <f>SUM(AD$10:AD86)</f>
        <v>13860.000000000002</v>
      </c>
      <c r="AT86" s="32">
        <f>SUM(AE$10:AE86)</f>
        <v>27790.429483552987</v>
      </c>
      <c r="AU86" s="32">
        <f>SUM(AF$10:AF86)</f>
        <v>-91901.559585295778</v>
      </c>
      <c r="AW86" s="32">
        <f t="shared" si="41"/>
        <v>498819.32133693568</v>
      </c>
      <c r="AX86" s="32">
        <f t="shared" si="41"/>
        <v>2397.5744095042246</v>
      </c>
      <c r="AY86" s="32">
        <f t="shared" si="41"/>
        <v>242.93312844100768</v>
      </c>
      <c r="AZ86" s="32">
        <f t="shared" si="41"/>
        <v>147.71644384609962</v>
      </c>
      <c r="BA86" s="32">
        <f t="shared" si="30"/>
        <v>37891.989964610613</v>
      </c>
      <c r="BB86" s="32">
        <f t="shared" si="29"/>
        <v>1006.2934172112709</v>
      </c>
      <c r="BC86" s="32"/>
    </row>
    <row r="87" spans="1:55" x14ac:dyDescent="0.25">
      <c r="A87" s="29">
        <v>77</v>
      </c>
      <c r="B87" s="32">
        <f t="shared" si="37"/>
        <v>501666.66666666605</v>
      </c>
      <c r="C87" s="32">
        <f t="shared" ref="C87:C150" si="52">MIN(B86,IF($D$4="Ануїтет",-PMT($G$2/12,$D$6-12,$B$22,0,0)-D87,$D$3/$D$6))</f>
        <v>11666.666666666666</v>
      </c>
      <c r="D87" s="32">
        <f t="shared" ref="D87:D150" si="53">B86*$G$2/12</f>
        <v>7695.7222222222126</v>
      </c>
      <c r="E87" s="32"/>
      <c r="F87" s="32">
        <f t="shared" si="38"/>
        <v>0</v>
      </c>
      <c r="G87" s="32"/>
      <c r="H87" s="32"/>
      <c r="I87" s="32"/>
      <c r="J87" s="32"/>
      <c r="K87" s="32"/>
      <c r="L87" s="32">
        <f t="shared" si="31"/>
        <v>19362.38888888888</v>
      </c>
      <c r="M87" s="32">
        <f t="shared" si="32"/>
        <v>19362.38888888888</v>
      </c>
      <c r="N87" s="80">
        <v>46539</v>
      </c>
      <c r="O87" s="39">
        <f t="shared" si="33"/>
        <v>0.35833333333333289</v>
      </c>
      <c r="P87" s="39">
        <f t="shared" si="28"/>
        <v>0.37722200807826656</v>
      </c>
      <c r="Q87" s="39">
        <f t="shared" si="39"/>
        <v>0.34810606697889562</v>
      </c>
      <c r="R87" s="39">
        <f t="shared" si="42"/>
        <v>1.6904550724405338E-3</v>
      </c>
      <c r="S87" s="39">
        <f t="shared" si="48"/>
        <v>1.7125531496458749E-4</v>
      </c>
      <c r="T87" s="39">
        <f t="shared" si="46"/>
        <v>1.0411419790328901E-4</v>
      </c>
      <c r="U87" s="39">
        <f t="shared" si="49"/>
        <v>2.7150116514062496E-2</v>
      </c>
      <c r="V87" s="12"/>
      <c r="W87" s="32">
        <f t="shared" si="43"/>
        <v>490100.64818988566</v>
      </c>
      <c r="X87" s="32">
        <f t="shared" si="34"/>
        <v>38010.163119687495</v>
      </c>
      <c r="Y87" s="32">
        <f t="shared" si="35"/>
        <v>528110.81130957312</v>
      </c>
      <c r="Z87" s="32">
        <f t="shared" si="36"/>
        <v>90787.855315171459</v>
      </c>
      <c r="AB87" s="32">
        <f t="shared" si="47"/>
        <v>6710.2396523398111</v>
      </c>
      <c r="AC87" s="32">
        <f t="shared" si="40"/>
        <v>-4457.3298413263337</v>
      </c>
      <c r="AD87" s="32">
        <f t="shared" si="44"/>
        <v>0</v>
      </c>
      <c r="AE87" s="59">
        <f t="shared" si="45"/>
        <v>0</v>
      </c>
      <c r="AF87" s="32">
        <f t="shared" si="50"/>
        <v>1113.704270124319</v>
      </c>
      <c r="AG87" s="40">
        <f>IF(A87&gt;$D$6,"",SUM($AB$10:AE87)/($Y$10+Y87)*2/A87*12)</f>
        <v>5.9543572713110435E-2</v>
      </c>
      <c r="AH87" s="40">
        <f>IF(A87&gt;$D$6,"",SUM($AF$10:AF87)/($Y$10+Y87)*2/A87*12)</f>
        <v>-1.4676289961658805E-2</v>
      </c>
      <c r="AI87" s="32">
        <f t="shared" si="51"/>
        <v>18098.963626104269</v>
      </c>
      <c r="AQ87" s="32">
        <f>SUM(AB$10:AB87)</f>
        <v>973030.94509002683</v>
      </c>
      <c r="AR87" s="32">
        <f>SUM(AC$10:AC87)</f>
        <v>-646343.5127196121</v>
      </c>
      <c r="AS87" s="32">
        <f>SUM(AD$10:AD87)</f>
        <v>13860.000000000002</v>
      </c>
      <c r="AT87" s="32">
        <f>SUM(AE$10:AE87)</f>
        <v>27790.429483552987</v>
      </c>
      <c r="AU87" s="32">
        <f>SUM(AF$10:AF87)</f>
        <v>-90787.855315171459</v>
      </c>
      <c r="AW87" s="32">
        <f t="shared" si="41"/>
        <v>487348.49377045385</v>
      </c>
      <c r="AX87" s="32">
        <f t="shared" si="41"/>
        <v>2366.6371014167476</v>
      </c>
      <c r="AY87" s="32">
        <f t="shared" si="41"/>
        <v>239.75744095042248</v>
      </c>
      <c r="AZ87" s="32">
        <f t="shared" si="41"/>
        <v>145.75987706460461</v>
      </c>
      <c r="BA87" s="32">
        <f t="shared" si="30"/>
        <v>38010.163119687495</v>
      </c>
      <c r="BB87" s="32">
        <f t="shared" si="29"/>
        <v>985.48256988240155</v>
      </c>
      <c r="BC87" s="32"/>
    </row>
    <row r="88" spans="1:55" x14ac:dyDescent="0.25">
      <c r="A88" s="29">
        <v>78</v>
      </c>
      <c r="B88" s="32">
        <f t="shared" si="37"/>
        <v>489999.99999999936</v>
      </c>
      <c r="C88" s="32">
        <f t="shared" si="52"/>
        <v>11666.666666666666</v>
      </c>
      <c r="D88" s="32">
        <f t="shared" si="53"/>
        <v>7520.8194444444352</v>
      </c>
      <c r="E88" s="32"/>
      <c r="F88" s="32">
        <f t="shared" si="38"/>
        <v>0</v>
      </c>
      <c r="G88" s="32"/>
      <c r="H88" s="32"/>
      <c r="I88" s="32"/>
      <c r="J88" s="32"/>
      <c r="K88" s="32"/>
      <c r="L88" s="32">
        <f t="shared" si="31"/>
        <v>19187.486111111102</v>
      </c>
      <c r="M88" s="32">
        <f t="shared" si="32"/>
        <v>19187.486111111102</v>
      </c>
      <c r="N88" s="80">
        <v>46569</v>
      </c>
      <c r="O88" s="39">
        <f t="shared" si="33"/>
        <v>0.34999999999999953</v>
      </c>
      <c r="P88" s="39">
        <f t="shared" si="28"/>
        <v>0.36908905920594887</v>
      </c>
      <c r="Q88" s="39">
        <f t="shared" si="39"/>
        <v>0.33991493261062977</v>
      </c>
      <c r="R88" s="39">
        <f t="shared" si="42"/>
        <v>1.668920026711163E-3</v>
      </c>
      <c r="S88" s="39">
        <f t="shared" si="48"/>
        <v>1.6904550724405339E-4</v>
      </c>
      <c r="T88" s="39">
        <f t="shared" si="46"/>
        <v>1.0275318897875248E-4</v>
      </c>
      <c r="U88" s="39">
        <f t="shared" si="49"/>
        <v>2.7233407872385127E-2</v>
      </c>
      <c r="V88" s="12"/>
      <c r="W88" s="32">
        <f t="shared" si="43"/>
        <v>478597.91186698922</v>
      </c>
      <c r="X88" s="32">
        <f t="shared" si="34"/>
        <v>38126.771021339177</v>
      </c>
      <c r="Y88" s="32">
        <f t="shared" si="35"/>
        <v>516724.68288832839</v>
      </c>
      <c r="Z88" s="32">
        <f t="shared" si="36"/>
        <v>89673.265583161716</v>
      </c>
      <c r="AB88" s="32">
        <f t="shared" si="47"/>
        <v>6556.1999819494049</v>
      </c>
      <c r="AC88" s="32">
        <f t="shared" si="40"/>
        <v>-4355.0077701109167</v>
      </c>
      <c r="AD88" s="32">
        <f t="shared" si="44"/>
        <v>0</v>
      </c>
      <c r="AE88" s="59">
        <f t="shared" si="45"/>
        <v>0</v>
      </c>
      <c r="AF88" s="32">
        <f t="shared" si="50"/>
        <v>1114.5897320097429</v>
      </c>
      <c r="AG88" s="40">
        <f>IF(A88&gt;$D$6,"",SUM($AB$10:AE88)/($Y$10+Y88)*2/A88*12)</f>
        <v>5.9482729916029028E-2</v>
      </c>
      <c r="AH88" s="40">
        <f>IF(A88&gt;$D$6,"",SUM($AF$10:AF88)/($Y$10+Y88)*2/A88*12)</f>
        <v>-1.4395272451967357E-2</v>
      </c>
      <c r="AI88" s="32">
        <f t="shared" si="51"/>
        <v>17942.32840319414</v>
      </c>
      <c r="AQ88" s="32">
        <f>SUM(AB$10:AB88)</f>
        <v>979587.14507197624</v>
      </c>
      <c r="AR88" s="32">
        <f>SUM(AC$10:AC88)</f>
        <v>-650698.52048972307</v>
      </c>
      <c r="AS88" s="32">
        <f>SUM(AD$10:AD88)</f>
        <v>13860.000000000002</v>
      </c>
      <c r="AT88" s="32">
        <f>SUM(AE$10:AE88)</f>
        <v>27790.429483552987</v>
      </c>
      <c r="AU88" s="32">
        <f>SUM(AF$10:AF88)</f>
        <v>-89673.265583161716</v>
      </c>
      <c r="AW88" s="32">
        <f t="shared" si="41"/>
        <v>475880.90565488167</v>
      </c>
      <c r="AX88" s="32">
        <f t="shared" si="41"/>
        <v>2336.488037395628</v>
      </c>
      <c r="AY88" s="32">
        <f t="shared" si="41"/>
        <v>236.66371014167476</v>
      </c>
      <c r="AZ88" s="32">
        <f t="shared" si="41"/>
        <v>143.85446457025347</v>
      </c>
      <c r="BA88" s="32">
        <f t="shared" si="30"/>
        <v>38126.771021339177</v>
      </c>
      <c r="BB88" s="32">
        <f t="shared" si="29"/>
        <v>964.61946249503035</v>
      </c>
      <c r="BC88" s="32"/>
    </row>
    <row r="89" spans="1:55" x14ac:dyDescent="0.25">
      <c r="A89" s="29">
        <v>79</v>
      </c>
      <c r="B89" s="32">
        <f t="shared" si="37"/>
        <v>478333.33333333267</v>
      </c>
      <c r="C89" s="32">
        <f t="shared" si="52"/>
        <v>11666.666666666666</v>
      </c>
      <c r="D89" s="32">
        <f t="shared" si="53"/>
        <v>7345.916666666657</v>
      </c>
      <c r="E89" s="32"/>
      <c r="F89" s="32">
        <f t="shared" si="38"/>
        <v>0</v>
      </c>
      <c r="G89" s="32"/>
      <c r="H89" s="32"/>
      <c r="I89" s="32"/>
      <c r="J89" s="32"/>
      <c r="K89" s="32"/>
      <c r="L89" s="32">
        <f t="shared" si="31"/>
        <v>19012.583333333321</v>
      </c>
      <c r="M89" s="32">
        <f t="shared" si="32"/>
        <v>19012.583333333321</v>
      </c>
      <c r="N89" s="80">
        <v>46600</v>
      </c>
      <c r="O89" s="39">
        <f t="shared" si="33"/>
        <v>0.34166666666666617</v>
      </c>
      <c r="P89" s="39">
        <f t="shared" si="28"/>
        <v>0.36095798469463064</v>
      </c>
      <c r="Q89" s="39">
        <f t="shared" si="39"/>
        <v>0.33172612819920094</v>
      </c>
      <c r="R89" s="39">
        <f t="shared" si="42"/>
        <v>1.6479267648440681E-3</v>
      </c>
      <c r="S89" s="39">
        <f t="shared" si="48"/>
        <v>1.6689200267111631E-4</v>
      </c>
      <c r="T89" s="39">
        <f t="shared" si="46"/>
        <v>1.0142730434643202E-4</v>
      </c>
      <c r="U89" s="39">
        <f t="shared" si="49"/>
        <v>2.7315610423568129E-2</v>
      </c>
      <c r="V89" s="12"/>
      <c r="W89" s="32">
        <f t="shared" si="43"/>
        <v>467099.32397948753</v>
      </c>
      <c r="X89" s="32">
        <f t="shared" si="34"/>
        <v>38241.854592995383</v>
      </c>
      <c r="Y89" s="32">
        <f t="shared" si="35"/>
        <v>505341.1785724829</v>
      </c>
      <c r="Z89" s="32">
        <f t="shared" si="36"/>
        <v>88557.820969639724</v>
      </c>
      <c r="AB89" s="32">
        <f t="shared" si="47"/>
        <v>6402.2124977666235</v>
      </c>
      <c r="AC89" s="32">
        <f t="shared" si="40"/>
        <v>-4252.720363997284</v>
      </c>
      <c r="AD89" s="32">
        <f t="shared" si="44"/>
        <v>0</v>
      </c>
      <c r="AE89" s="59">
        <f t="shared" si="45"/>
        <v>0</v>
      </c>
      <c r="AF89" s="32">
        <f t="shared" si="50"/>
        <v>1115.4446135219914</v>
      </c>
      <c r="AG89" s="40">
        <f>IF(A89&gt;$D$6,"",SUM($AB$10:AE89)/($Y$10+Y89)*2/A89*12)</f>
        <v>5.9423392562665475E-2</v>
      </c>
      <c r="AH89" s="40">
        <f>IF(A89&gt;$D$6,"",SUM($AF$10:AF89)/($Y$10+Y89)*2/A89*12)</f>
        <v>-1.412011775954905E-2</v>
      </c>
      <c r="AI89" s="32">
        <f t="shared" si="51"/>
        <v>17785.716813612118</v>
      </c>
      <c r="AQ89" s="32">
        <f>SUM(AB$10:AB89)</f>
        <v>985989.35756974283</v>
      </c>
      <c r="AR89" s="32">
        <f>SUM(AC$10:AC89)</f>
        <v>-654951.24085372034</v>
      </c>
      <c r="AS89" s="32">
        <f>SUM(AD$10:AD89)</f>
        <v>13860.000000000002</v>
      </c>
      <c r="AT89" s="32">
        <f>SUM(AE$10:AE89)</f>
        <v>27790.429483552987</v>
      </c>
      <c r="AU89" s="32">
        <f>SUM(AF$10:AF89)</f>
        <v>-88557.820969639724</v>
      </c>
      <c r="AW89" s="32">
        <f t="shared" si="41"/>
        <v>464416.57947888132</v>
      </c>
      <c r="AX89" s="32">
        <f t="shared" si="41"/>
        <v>2307.0974707816954</v>
      </c>
      <c r="AY89" s="32">
        <f t="shared" si="41"/>
        <v>233.64880373956285</v>
      </c>
      <c r="AZ89" s="32">
        <f t="shared" si="41"/>
        <v>141.99822608500483</v>
      </c>
      <c r="BA89" s="32">
        <f t="shared" si="30"/>
        <v>38241.854592995383</v>
      </c>
      <c r="BB89" s="32">
        <f t="shared" si="29"/>
        <v>943.70416890003344</v>
      </c>
      <c r="BC89" s="32"/>
    </row>
    <row r="90" spans="1:55" x14ac:dyDescent="0.25">
      <c r="A90" s="29">
        <v>80</v>
      </c>
      <c r="B90" s="32">
        <f t="shared" si="37"/>
        <v>466666.66666666599</v>
      </c>
      <c r="C90" s="32">
        <f t="shared" si="52"/>
        <v>11666.666666666666</v>
      </c>
      <c r="D90" s="32">
        <f t="shared" si="53"/>
        <v>7171.0138888888796</v>
      </c>
      <c r="E90" s="32"/>
      <c r="F90" s="32">
        <f t="shared" si="38"/>
        <v>0</v>
      </c>
      <c r="G90" s="32"/>
      <c r="H90" s="32"/>
      <c r="I90" s="32"/>
      <c r="J90" s="32"/>
      <c r="K90" s="32"/>
      <c r="L90" s="32">
        <f t="shared" si="31"/>
        <v>18837.680555555547</v>
      </c>
      <c r="M90" s="32">
        <f t="shared" si="32"/>
        <v>18837.680555555547</v>
      </c>
      <c r="N90" s="80">
        <v>46631</v>
      </c>
      <c r="O90" s="39">
        <f t="shared" si="33"/>
        <v>0.33333333333333287</v>
      </c>
      <c r="P90" s="39">
        <f t="shared" si="28"/>
        <v>0.35282880653488685</v>
      </c>
      <c r="Q90" s="39">
        <f t="shared" si="39"/>
        <v>0.32353967129467603</v>
      </c>
      <c r="R90" s="39">
        <f t="shared" si="42"/>
        <v>1.6274550950784422E-3</v>
      </c>
      <c r="S90" s="39">
        <f t="shared" si="48"/>
        <v>1.6479267648440683E-4</v>
      </c>
      <c r="T90" s="39">
        <f t="shared" si="46"/>
        <v>1.0013520160266978E-4</v>
      </c>
      <c r="U90" s="39">
        <f t="shared" si="49"/>
        <v>2.7396752267045275E-2</v>
      </c>
      <c r="V90" s="12"/>
      <c r="W90" s="32">
        <f t="shared" si="43"/>
        <v>455604.87597497815</v>
      </c>
      <c r="X90" s="32">
        <f t="shared" si="34"/>
        <v>38355.453173863381</v>
      </c>
      <c r="Y90" s="32">
        <f t="shared" si="35"/>
        <v>493960.32914884156</v>
      </c>
      <c r="Z90" s="32">
        <f t="shared" si="36"/>
        <v>87441.551328010566</v>
      </c>
      <c r="AB90" s="32">
        <f t="shared" si="47"/>
        <v>6248.2771693959594</v>
      </c>
      <c r="AC90" s="32">
        <f t="shared" si="40"/>
        <v>-4150.4676027949808</v>
      </c>
      <c r="AD90" s="32">
        <f t="shared" si="44"/>
        <v>0</v>
      </c>
      <c r="AE90" s="59">
        <f t="shared" si="45"/>
        <v>0</v>
      </c>
      <c r="AF90" s="32">
        <f t="shared" si="50"/>
        <v>1116.2696416291583</v>
      </c>
      <c r="AG90" s="40">
        <f>IF(A90&gt;$D$6,"",SUM($AB$10:AE90)/($Y$10+Y90)*2/A90*12)</f>
        <v>5.9365502539529193E-2</v>
      </c>
      <c r="AH90" s="40">
        <f>IF(A90&gt;$D$6,"",SUM($AF$10:AF90)/($Y$10+Y90)*2/A90*12)</f>
        <v>-1.3850588628850646E-2</v>
      </c>
      <c r="AI90" s="32">
        <f t="shared" si="51"/>
        <v>17629.126593037297</v>
      </c>
      <c r="AQ90" s="32">
        <f>SUM(AB$10:AB90)</f>
        <v>992237.63473913877</v>
      </c>
      <c r="AR90" s="32">
        <f>SUM(AC$10:AC90)</f>
        <v>-659101.70845651533</v>
      </c>
      <c r="AS90" s="32">
        <f>SUM(AD$10:AD90)</f>
        <v>13860.000000000002</v>
      </c>
      <c r="AT90" s="32">
        <f>SUM(AE$10:AE90)</f>
        <v>27790.429483552987</v>
      </c>
      <c r="AU90" s="32">
        <f>SUM(AF$10:AF90)</f>
        <v>-87441.551328010566</v>
      </c>
      <c r="AW90" s="32">
        <f t="shared" si="41"/>
        <v>452955.53981254646</v>
      </c>
      <c r="AX90" s="32">
        <f t="shared" si="41"/>
        <v>2278.4371331098191</v>
      </c>
      <c r="AY90" s="32">
        <f t="shared" si="41"/>
        <v>230.70974707816956</v>
      </c>
      <c r="AZ90" s="32">
        <f t="shared" si="41"/>
        <v>140.18928224373769</v>
      </c>
      <c r="BA90" s="32">
        <f t="shared" si="30"/>
        <v>38355.453173863381</v>
      </c>
      <c r="BB90" s="32">
        <f t="shared" si="29"/>
        <v>922.7367194929202</v>
      </c>
      <c r="BC90" s="32"/>
    </row>
    <row r="91" spans="1:55" x14ac:dyDescent="0.25">
      <c r="A91" s="29">
        <v>81</v>
      </c>
      <c r="B91" s="32">
        <f t="shared" si="37"/>
        <v>454999.9999999993</v>
      </c>
      <c r="C91" s="32">
        <f t="shared" si="52"/>
        <v>11666.666666666666</v>
      </c>
      <c r="D91" s="32">
        <f t="shared" si="53"/>
        <v>6996.1111111111013</v>
      </c>
      <c r="E91" s="32"/>
      <c r="F91" s="32">
        <f t="shared" si="38"/>
        <v>0</v>
      </c>
      <c r="G91" s="32"/>
      <c r="H91" s="32"/>
      <c r="I91" s="32"/>
      <c r="J91" s="32"/>
      <c r="K91" s="32"/>
      <c r="L91" s="32">
        <f t="shared" si="31"/>
        <v>18662.777777777766</v>
      </c>
      <c r="M91" s="32">
        <f t="shared" si="32"/>
        <v>18662.777777777766</v>
      </c>
      <c r="N91" s="80">
        <v>46661</v>
      </c>
      <c r="O91" s="39">
        <f t="shared" si="33"/>
        <v>0.32499999999999951</v>
      </c>
      <c r="P91" s="39">
        <f t="shared" si="28"/>
        <v>0.34470154841010786</v>
      </c>
      <c r="Q91" s="39">
        <f t="shared" si="39"/>
        <v>0.31535558104965961</v>
      </c>
      <c r="R91" s="39">
        <f t="shared" si="42"/>
        <v>1.6074858167223229E-3</v>
      </c>
      <c r="S91" s="39">
        <f t="shared" si="48"/>
        <v>1.6274550950784423E-4</v>
      </c>
      <c r="T91" s="39">
        <f t="shared" si="46"/>
        <v>9.8875605890644085E-5</v>
      </c>
      <c r="U91" s="39">
        <f t="shared" si="49"/>
        <v>2.7476860428327411E-2</v>
      </c>
      <c r="V91" s="12"/>
      <c r="W91" s="32">
        <f t="shared" si="43"/>
        <v>444114.56317449262</v>
      </c>
      <c r="X91" s="32">
        <f t="shared" si="34"/>
        <v>38467.604599658378</v>
      </c>
      <c r="Y91" s="32">
        <f t="shared" si="35"/>
        <v>482582.16777415102</v>
      </c>
      <c r="Z91" s="32">
        <f t="shared" si="36"/>
        <v>86324.485843428192</v>
      </c>
      <c r="AB91" s="32">
        <f t="shared" si="47"/>
        <v>6094.3940108306242</v>
      </c>
      <c r="AC91" s="32">
        <f t="shared" si="40"/>
        <v>-4048.249495799108</v>
      </c>
      <c r="AD91" s="32">
        <f t="shared" si="44"/>
        <v>0</v>
      </c>
      <c r="AE91" s="59">
        <f t="shared" si="45"/>
        <v>0</v>
      </c>
      <c r="AF91" s="32">
        <f t="shared" si="50"/>
        <v>1117.0654845823738</v>
      </c>
      <c r="AG91" s="40">
        <f>IF(A91&gt;$D$6,"",SUM($AB$10:AE91)/($Y$10+Y91)*2/A91*12)</f>
        <v>5.930900444542507E-2</v>
      </c>
      <c r="AH91" s="40">
        <f>IF(A91&gt;$D$6,"",SUM($AF$10:AF91)/($Y$10+Y91)*2/A91*12)</f>
        <v>-1.3586458999200676E-2</v>
      </c>
      <c r="AI91" s="32">
        <f t="shared" si="51"/>
        <v>17472.555385521158</v>
      </c>
      <c r="AQ91" s="32">
        <f>SUM(AB$10:AB91)</f>
        <v>998332.02874996944</v>
      </c>
      <c r="AR91" s="32">
        <f>SUM(AC$10:AC91)</f>
        <v>-663149.95795231441</v>
      </c>
      <c r="AS91" s="32">
        <f>SUM(AD$10:AD91)</f>
        <v>13860.000000000002</v>
      </c>
      <c r="AT91" s="32">
        <f>SUM(AE$10:AE91)</f>
        <v>27790.429483552987</v>
      </c>
      <c r="AU91" s="32">
        <f>SUM(AF$10:AF91)</f>
        <v>-86324.485843428192</v>
      </c>
      <c r="AW91" s="32">
        <f t="shared" si="41"/>
        <v>441497.81346952345</v>
      </c>
      <c r="AX91" s="32">
        <f t="shared" si="41"/>
        <v>2250.4801434112519</v>
      </c>
      <c r="AY91" s="32">
        <f t="shared" si="41"/>
        <v>227.84371331098191</v>
      </c>
      <c r="AZ91" s="32">
        <f t="shared" si="41"/>
        <v>138.42584824690172</v>
      </c>
      <c r="BA91" s="32">
        <f t="shared" si="30"/>
        <v>38467.604599658378</v>
      </c>
      <c r="BB91" s="32">
        <f t="shared" si="29"/>
        <v>901.7171002804771</v>
      </c>
      <c r="BC91" s="32"/>
    </row>
    <row r="92" spans="1:55" x14ac:dyDescent="0.25">
      <c r="A92" s="29">
        <v>82</v>
      </c>
      <c r="B92" s="32">
        <f t="shared" si="37"/>
        <v>443333.33333333262</v>
      </c>
      <c r="C92" s="32">
        <f t="shared" si="52"/>
        <v>11666.666666666666</v>
      </c>
      <c r="D92" s="32">
        <f t="shared" si="53"/>
        <v>6821.2083333333239</v>
      </c>
      <c r="E92" s="32"/>
      <c r="F92" s="32">
        <f t="shared" si="38"/>
        <v>0</v>
      </c>
      <c r="G92" s="32"/>
      <c r="H92" s="32"/>
      <c r="I92" s="32"/>
      <c r="J92" s="32"/>
      <c r="K92" s="32"/>
      <c r="L92" s="32">
        <f t="shared" si="31"/>
        <v>18487.874999999989</v>
      </c>
      <c r="M92" s="32">
        <f t="shared" si="32"/>
        <v>18487.874999999989</v>
      </c>
      <c r="N92" s="80">
        <v>46692</v>
      </c>
      <c r="O92" s="39">
        <f t="shared" si="33"/>
        <v>0.31666666666666615</v>
      </c>
      <c r="P92" s="39">
        <f t="shared" si="28"/>
        <v>0.33657623580473106</v>
      </c>
      <c r="Q92" s="39">
        <f t="shared" si="39"/>
        <v>0.30717387834422782</v>
      </c>
      <c r="R92" s="39">
        <f t="shared" si="42"/>
        <v>1.5880006600863465E-3</v>
      </c>
      <c r="S92" s="39">
        <f t="shared" si="48"/>
        <v>1.607485816722323E-4</v>
      </c>
      <c r="T92" s="39">
        <f t="shared" si="46"/>
        <v>9.7647305704706526E-5</v>
      </c>
      <c r="U92" s="39">
        <f t="shared" si="49"/>
        <v>2.7555960913039926E-2</v>
      </c>
      <c r="V92" s="12"/>
      <c r="W92" s="32">
        <f t="shared" si="43"/>
        <v>432628.3848483676</v>
      </c>
      <c r="X92" s="32">
        <f t="shared" si="34"/>
        <v>38578.345278255896</v>
      </c>
      <c r="Y92" s="32">
        <f t="shared" si="35"/>
        <v>471206.73012662347</v>
      </c>
      <c r="Z92" s="32">
        <f t="shared" si="36"/>
        <v>85206.653090665117</v>
      </c>
      <c r="AB92" s="32">
        <f t="shared" si="47"/>
        <v>5940.5630816114199</v>
      </c>
      <c r="AC92" s="32">
        <f t="shared" si="40"/>
        <v>-3946.0660825601149</v>
      </c>
      <c r="AD92" s="32">
        <f t="shared" si="44"/>
        <v>0</v>
      </c>
      <c r="AE92" s="59">
        <f t="shared" si="45"/>
        <v>0</v>
      </c>
      <c r="AF92" s="32">
        <f t="shared" si="50"/>
        <v>1117.8327527630754</v>
      </c>
      <c r="AG92" s="40">
        <f>IF(A92&gt;$D$6,"",SUM($AB$10:AE92)/($Y$10+Y92)*2/A92*12)</f>
        <v>5.9253845414732317E-2</v>
      </c>
      <c r="AH92" s="40">
        <f>IF(A92&gt;$D$6,"",SUM($AF$10:AF92)/($Y$10+Y92)*2/A92*12)</f>
        <v>-1.3327513315546062E-2</v>
      </c>
      <c r="AI92" s="32">
        <f t="shared" si="51"/>
        <v>17316.00072913897</v>
      </c>
      <c r="AQ92" s="32">
        <f>SUM(AB$10:AB92)</f>
        <v>1004272.5918315809</v>
      </c>
      <c r="AR92" s="32">
        <f>SUM(AC$10:AC92)</f>
        <v>-667096.02403487451</v>
      </c>
      <c r="AS92" s="32">
        <f>SUM(AD$10:AD92)</f>
        <v>13860.000000000002</v>
      </c>
      <c r="AT92" s="32">
        <f>SUM(AE$10:AE92)</f>
        <v>27790.429483552987</v>
      </c>
      <c r="AU92" s="32">
        <f>SUM(AF$10:AF92)</f>
        <v>-85206.653090665117</v>
      </c>
      <c r="AW92" s="32">
        <f t="shared" si="41"/>
        <v>430043.42968191893</v>
      </c>
      <c r="AX92" s="32">
        <f t="shared" si="41"/>
        <v>2223.2009241208852</v>
      </c>
      <c r="AY92" s="32">
        <f t="shared" si="41"/>
        <v>225.04801434112522</v>
      </c>
      <c r="AZ92" s="32">
        <f t="shared" si="41"/>
        <v>136.70622798658914</v>
      </c>
      <c r="BA92" s="32">
        <f t="shared" si="30"/>
        <v>38578.345278255896</v>
      </c>
      <c r="BB92" s="32">
        <f t="shared" si="29"/>
        <v>880.64525172190406</v>
      </c>
      <c r="BC92" s="32"/>
    </row>
    <row r="93" spans="1:55" x14ac:dyDescent="0.25">
      <c r="A93" s="29">
        <v>83</v>
      </c>
      <c r="B93" s="32">
        <f t="shared" si="37"/>
        <v>431666.66666666593</v>
      </c>
      <c r="C93" s="32">
        <f t="shared" si="52"/>
        <v>11666.666666666666</v>
      </c>
      <c r="D93" s="32">
        <f t="shared" si="53"/>
        <v>6646.3055555555447</v>
      </c>
      <c r="E93" s="32"/>
      <c r="F93" s="32">
        <f t="shared" si="38"/>
        <v>0</v>
      </c>
      <c r="G93" s="32"/>
      <c r="H93" s="32"/>
      <c r="I93" s="32"/>
      <c r="J93" s="32"/>
      <c r="K93" s="32"/>
      <c r="L93" s="32">
        <f t="shared" si="31"/>
        <v>18312.972222222212</v>
      </c>
      <c r="M93" s="32">
        <f t="shared" si="32"/>
        <v>18312.972222222212</v>
      </c>
      <c r="N93" s="80">
        <v>46722</v>
      </c>
      <c r="O93" s="39">
        <f t="shared" si="33"/>
        <v>0.30833333333333279</v>
      </c>
      <c r="P93" s="39">
        <f t="shared" si="28"/>
        <v>0.32845289612493855</v>
      </c>
      <c r="Q93" s="39">
        <f t="shared" si="39"/>
        <v>0.29899458592159417</v>
      </c>
      <c r="R93" s="39">
        <f t="shared" si="42"/>
        <v>1.5689822307286508E-3</v>
      </c>
      <c r="S93" s="39">
        <f t="shared" si="48"/>
        <v>1.5880006600863466E-4</v>
      </c>
      <c r="T93" s="39">
        <f t="shared" si="46"/>
        <v>9.6449149003339368E-5</v>
      </c>
      <c r="U93" s="39">
        <f t="shared" si="49"/>
        <v>2.7634078757603691E-2</v>
      </c>
      <c r="V93" s="12"/>
      <c r="W93" s="32">
        <f t="shared" si="43"/>
        <v>421146.34431426879</v>
      </c>
      <c r="X93" s="32">
        <f t="shared" si="34"/>
        <v>38687.710260645166</v>
      </c>
      <c r="Y93" s="32">
        <f t="shared" si="35"/>
        <v>459834.05457491393</v>
      </c>
      <c r="Z93" s="32">
        <f t="shared" si="36"/>
        <v>84088.081091504137</v>
      </c>
      <c r="AB93" s="32">
        <f t="shared" si="47"/>
        <v>5786.7844882307409</v>
      </c>
      <c r="AC93" s="32">
        <f t="shared" si="40"/>
        <v>-3843.917433816418</v>
      </c>
      <c r="AD93" s="32">
        <f t="shared" si="44"/>
        <v>0</v>
      </c>
      <c r="AE93" s="59">
        <f t="shared" si="45"/>
        <v>0</v>
      </c>
      <c r="AF93" s="32">
        <f t="shared" si="50"/>
        <v>1118.5719991609803</v>
      </c>
      <c r="AG93" s="40">
        <f>IF(A93&gt;$D$6,"",SUM($AB$10:AE93)/($Y$10+Y93)*2/A93*12)</f>
        <v>5.9199974952246964E-2</v>
      </c>
      <c r="AH93" s="40">
        <f>IF(A93&gt;$D$6,"",SUM($AF$10:AF93)/($Y$10+Y93)*2/A93*12)</f>
        <v>-1.3073545888663551E-2</v>
      </c>
      <c r="AI93" s="32">
        <f t="shared" si="51"/>
        <v>17159.460039940284</v>
      </c>
      <c r="AQ93" s="32">
        <f>SUM(AB$10:AB93)</f>
        <v>1010059.3763198116</v>
      </c>
      <c r="AR93" s="32">
        <f>SUM(AC$10:AC93)</f>
        <v>-670939.94146869099</v>
      </c>
      <c r="AS93" s="32">
        <f>SUM(AD$10:AD93)</f>
        <v>13860.000000000002</v>
      </c>
      <c r="AT93" s="32">
        <f>SUM(AE$10:AE93)</f>
        <v>27790.429483552987</v>
      </c>
      <c r="AU93" s="32">
        <f>SUM(AF$10:AF93)</f>
        <v>-84088.081091504137</v>
      </c>
      <c r="AW93" s="32">
        <f t="shared" si="41"/>
        <v>418592.42029023182</v>
      </c>
      <c r="AX93" s="32">
        <f t="shared" si="41"/>
        <v>2196.5751230201113</v>
      </c>
      <c r="AY93" s="32">
        <f t="shared" si="41"/>
        <v>222.32009241208851</v>
      </c>
      <c r="AZ93" s="32">
        <f t="shared" si="41"/>
        <v>135.02880860467511</v>
      </c>
      <c r="BA93" s="32">
        <f t="shared" si="30"/>
        <v>38687.710260645166</v>
      </c>
      <c r="BB93" s="32">
        <f t="shared" si="29"/>
        <v>859.52106732480388</v>
      </c>
      <c r="BC93" s="32"/>
    </row>
    <row r="94" spans="1:55" x14ac:dyDescent="0.25">
      <c r="A94" s="66">
        <v>84</v>
      </c>
      <c r="B94" s="67">
        <f t="shared" si="37"/>
        <v>419999.99999999924</v>
      </c>
      <c r="C94" s="67">
        <f t="shared" si="52"/>
        <v>11666.666666666666</v>
      </c>
      <c r="D94" s="67">
        <f t="shared" si="53"/>
        <v>6471.4027777777665</v>
      </c>
      <c r="E94" s="67"/>
      <c r="F94" s="67">
        <f t="shared" si="38"/>
        <v>0</v>
      </c>
      <c r="G94" s="67">
        <f>IF(B94&gt;0,B94*$J$1,0)</f>
        <v>2099.9999999999964</v>
      </c>
      <c r="H94" s="67">
        <f>IF(B94&gt;0,H82,0)</f>
        <v>6000</v>
      </c>
      <c r="I94" s="67"/>
      <c r="J94" s="67"/>
      <c r="K94" s="67"/>
      <c r="L94" s="67">
        <f t="shared" si="31"/>
        <v>26238.069444444427</v>
      </c>
      <c r="M94" s="67">
        <f t="shared" si="32"/>
        <v>21573.069444444431</v>
      </c>
      <c r="N94" s="80">
        <v>46753</v>
      </c>
      <c r="O94" s="39">
        <f t="shared" si="33"/>
        <v>0.29999999999999943</v>
      </c>
      <c r="P94" s="39">
        <f t="shared" si="28"/>
        <v>0.32033155883343967</v>
      </c>
      <c r="Q94" s="39">
        <f t="shared" si="39"/>
        <v>0.2908177285362929</v>
      </c>
      <c r="R94" s="39">
        <f t="shared" si="42"/>
        <v>1.5504139576623937E-3</v>
      </c>
      <c r="S94" s="39">
        <f t="shared" si="48"/>
        <v>1.568982230728651E-4</v>
      </c>
      <c r="T94" s="39">
        <f t="shared" si="46"/>
        <v>9.5280039605180784E-5</v>
      </c>
      <c r="U94" s="39">
        <f t="shared" si="49"/>
        <v>2.7711238076806363E-2</v>
      </c>
      <c r="V94" s="12"/>
      <c r="W94" s="32">
        <f t="shared" si="43"/>
        <v>409668.44905928662</v>
      </c>
      <c r="X94" s="32">
        <f t="shared" si="34"/>
        <v>38795.733307528906</v>
      </c>
      <c r="Y94" s="32">
        <f t="shared" si="35"/>
        <v>448464.18236681551</v>
      </c>
      <c r="Z94" s="32">
        <f t="shared" si="36"/>
        <v>82968.797372048808</v>
      </c>
      <c r="AB94" s="32">
        <f t="shared" si="47"/>
        <v>5633.0583858054506</v>
      </c>
      <c r="AC94" s="32">
        <f t="shared" si="40"/>
        <v>-3741.8036526056217</v>
      </c>
      <c r="AD94" s="32">
        <f t="shared" si="44"/>
        <v>0</v>
      </c>
      <c r="AE94" s="59">
        <f t="shared" si="45"/>
        <v>2989.2301129929183</v>
      </c>
      <c r="AF94" s="32">
        <f t="shared" si="50"/>
        <v>1119.2837194553285</v>
      </c>
      <c r="AG94" s="40">
        <f>IF(A94&gt;$D$6,"",SUM($AB$10:AE94)/($Y$10+Y94)*2/A94*12)</f>
        <v>5.9609385511918231E-2</v>
      </c>
      <c r="AH94" s="40">
        <f>IF(A94&gt;$D$6,"",SUM($AF$10:AF94)/($Y$10+Y94)*2/A94*12)</f>
        <v>-1.282436030076349E-2</v>
      </c>
      <c r="AI94" s="32">
        <f t="shared" si="51"/>
        <v>19992.160706896786</v>
      </c>
      <c r="AQ94" s="32">
        <f>SUM(AB$10:AB94)</f>
        <v>1015692.434705617</v>
      </c>
      <c r="AR94" s="32">
        <f>SUM(AC$10:AC94)</f>
        <v>-674681.74512129661</v>
      </c>
      <c r="AS94" s="32">
        <f>SUM(AD$10:AD94)</f>
        <v>13860.000000000002</v>
      </c>
      <c r="AT94" s="32">
        <f>SUM(AE$10:AE94)</f>
        <v>30779.659596545906</v>
      </c>
      <c r="AU94" s="32">
        <f>SUM(AF$10:AF94)</f>
        <v>-82968.797372048808</v>
      </c>
      <c r="AW94" s="32">
        <f t="shared" si="41"/>
        <v>407144.81995081005</v>
      </c>
      <c r="AX94" s="32">
        <f t="shared" si="41"/>
        <v>2170.5795407273513</v>
      </c>
      <c r="AY94" s="32">
        <f t="shared" si="41"/>
        <v>219.65751230201113</v>
      </c>
      <c r="AZ94" s="32">
        <f t="shared" si="41"/>
        <v>133.39205544725309</v>
      </c>
      <c r="BA94" s="32">
        <f t="shared" si="30"/>
        <v>38795.733307528906</v>
      </c>
      <c r="BB94" s="32">
        <f t="shared" si="29"/>
        <v>0</v>
      </c>
      <c r="BC94" s="32"/>
    </row>
    <row r="95" spans="1:55" x14ac:dyDescent="0.25">
      <c r="A95" s="29">
        <v>85</v>
      </c>
      <c r="B95" s="32">
        <f t="shared" si="37"/>
        <v>408333.33333333256</v>
      </c>
      <c r="C95" s="32">
        <f t="shared" si="52"/>
        <v>11666.666666666666</v>
      </c>
      <c r="D95" s="32">
        <f t="shared" si="53"/>
        <v>6296.4999999999891</v>
      </c>
      <c r="E95" s="32"/>
      <c r="F95" s="32">
        <f t="shared" si="38"/>
        <v>0</v>
      </c>
      <c r="G95" s="32"/>
      <c r="H95" s="32"/>
      <c r="I95" s="32"/>
      <c r="J95" s="32"/>
      <c r="K95" s="32"/>
      <c r="L95" s="32">
        <f t="shared" si="31"/>
        <v>17963.166666666657</v>
      </c>
      <c r="M95" s="32">
        <f t="shared" si="32"/>
        <v>17963.166666666657</v>
      </c>
      <c r="N95" s="80">
        <v>46784</v>
      </c>
      <c r="O95" s="39">
        <f t="shared" si="33"/>
        <v>0.29166666666666613</v>
      </c>
      <c r="P95" s="39">
        <f t="shared" si="28"/>
        <v>0.31221225560023591</v>
      </c>
      <c r="Q95" s="39">
        <f t="shared" si="39"/>
        <v>0.2826433331169389</v>
      </c>
      <c r="R95" s="39">
        <f t="shared" si="42"/>
        <v>1.5322800451965032E-3</v>
      </c>
      <c r="S95" s="39">
        <f t="shared" si="48"/>
        <v>1.5504139576623938E-4</v>
      </c>
      <c r="T95" s="39">
        <f t="shared" si="46"/>
        <v>9.4138933843719054E-5</v>
      </c>
      <c r="U95" s="39">
        <f t="shared" si="49"/>
        <v>2.7787462108490507E-2</v>
      </c>
      <c r="V95" s="12"/>
      <c r="W95" s="32">
        <f t="shared" si="43"/>
        <v>398194.71088844351</v>
      </c>
      <c r="X95" s="32">
        <f t="shared" si="34"/>
        <v>38902.446951886712</v>
      </c>
      <c r="Y95" s="32">
        <f t="shared" si="35"/>
        <v>437097.15784033021</v>
      </c>
      <c r="Z95" s="32">
        <f t="shared" si="36"/>
        <v>81848.829020375109</v>
      </c>
      <c r="AB95" s="32">
        <f t="shared" si="47"/>
        <v>5479.3849800465459</v>
      </c>
      <c r="AC95" s="32">
        <f t="shared" si="40"/>
        <v>-3639.7248755728851</v>
      </c>
      <c r="AD95" s="32">
        <f t="shared" si="44"/>
        <v>0</v>
      </c>
      <c r="AE95" s="59">
        <f t="shared" si="45"/>
        <v>0</v>
      </c>
      <c r="AF95" s="32">
        <f t="shared" si="50"/>
        <v>1119.9683516736986</v>
      </c>
      <c r="AG95" s="40">
        <f>IF(A95&gt;$D$6,"",SUM($AB$10:AE95)/($Y$10+Y95)*2/A95*12)</f>
        <v>5.9555338884108688E-2</v>
      </c>
      <c r="AH95" s="40">
        <f>IF(A95&gt;$D$6,"",SUM($AF$10:AF95)/($Y$10+Y95)*2/A95*12)</f>
        <v>-1.2579768852792259E-2</v>
      </c>
      <c r="AI95" s="32">
        <f t="shared" si="51"/>
        <v>16846.409506531847</v>
      </c>
      <c r="AQ95" s="32">
        <f>SUM(AB$10:AB95)</f>
        <v>1021171.8196856636</v>
      </c>
      <c r="AR95" s="32">
        <f>SUM(AC$10:AC95)</f>
        <v>-678321.46999686945</v>
      </c>
      <c r="AS95" s="32">
        <f>SUM(AD$10:AD95)</f>
        <v>13860.000000000002</v>
      </c>
      <c r="AT95" s="32">
        <f>SUM(AE$10:AE95)</f>
        <v>30779.659596545906</v>
      </c>
      <c r="AU95" s="32">
        <f>SUM(AF$10:AF95)</f>
        <v>-81848.829020375109</v>
      </c>
      <c r="AW95" s="32">
        <f t="shared" si="41"/>
        <v>395700.66636371444</v>
      </c>
      <c r="AX95" s="32">
        <f t="shared" si="41"/>
        <v>2145.1920632751044</v>
      </c>
      <c r="AY95" s="32">
        <f t="shared" si="41"/>
        <v>217.05795407273513</v>
      </c>
      <c r="AZ95" s="32">
        <f t="shared" si="41"/>
        <v>131.79450738120667</v>
      </c>
      <c r="BA95" s="32">
        <f t="shared" si="30"/>
        <v>38902.446951886712</v>
      </c>
      <c r="BB95" s="32">
        <f t="shared" si="29"/>
        <v>817.11501995344315</v>
      </c>
      <c r="BC95" s="32"/>
    </row>
    <row r="96" spans="1:55" x14ac:dyDescent="0.25">
      <c r="A96" s="29">
        <v>86</v>
      </c>
      <c r="B96" s="32">
        <f t="shared" si="37"/>
        <v>396666.66666666587</v>
      </c>
      <c r="C96" s="32">
        <f t="shared" si="52"/>
        <v>11666.666666666666</v>
      </c>
      <c r="D96" s="32">
        <f t="shared" si="53"/>
        <v>6121.5972222222108</v>
      </c>
      <c r="E96" s="32"/>
      <c r="F96" s="32">
        <f t="shared" si="38"/>
        <v>0</v>
      </c>
      <c r="G96" s="32"/>
      <c r="H96" s="32"/>
      <c r="I96" s="32"/>
      <c r="J96" s="32"/>
      <c r="K96" s="32"/>
      <c r="L96" s="32">
        <f t="shared" si="31"/>
        <v>17788.263888888876</v>
      </c>
      <c r="M96" s="32">
        <f t="shared" si="32"/>
        <v>17788.263888888876</v>
      </c>
      <c r="N96" s="80">
        <v>46813</v>
      </c>
      <c r="O96" s="39">
        <f t="shared" si="33"/>
        <v>0.28333333333333277</v>
      </c>
      <c r="P96" s="39">
        <f t="shared" si="28"/>
        <v>0.30409502047158748</v>
      </c>
      <c r="Q96" s="39">
        <f t="shared" si="39"/>
        <v>0.27447142894592402</v>
      </c>
      <c r="R96" s="39">
        <f t="shared" si="42"/>
        <v>1.5145654281185916E-3</v>
      </c>
      <c r="S96" s="39">
        <f t="shared" si="48"/>
        <v>1.5322800451965032E-4</v>
      </c>
      <c r="T96" s="39">
        <f t="shared" si="46"/>
        <v>9.3024837459743624E-5</v>
      </c>
      <c r="U96" s="39">
        <f t="shared" si="49"/>
        <v>2.7862773255565482E-2</v>
      </c>
      <c r="V96" s="12"/>
      <c r="W96" s="32">
        <f t="shared" si="43"/>
        <v>386725.14610243082</v>
      </c>
      <c r="X96" s="32">
        <f t="shared" si="34"/>
        <v>39007.882557791672</v>
      </c>
      <c r="Y96" s="32">
        <f t="shared" si="35"/>
        <v>425733.02866022248</v>
      </c>
      <c r="Z96" s="32">
        <f t="shared" si="36"/>
        <v>80728.202744986935</v>
      </c>
      <c r="AB96" s="32">
        <f t="shared" si="47"/>
        <v>5325.764529559161</v>
      </c>
      <c r="AC96" s="32">
        <f t="shared" si="40"/>
        <v>-3537.6812744987201</v>
      </c>
      <c r="AD96" s="32">
        <f t="shared" si="44"/>
        <v>0</v>
      </c>
      <c r="AE96" s="59">
        <f t="shared" si="45"/>
        <v>0</v>
      </c>
      <c r="AF96" s="32">
        <f t="shared" si="50"/>
        <v>1120.6262753881747</v>
      </c>
      <c r="AG96" s="40">
        <f>IF(A96&gt;$D$6,"",SUM($AB$10:AE96)/($Y$10+Y96)*2/A96*12)</f>
        <v>5.9502536816777044E-2</v>
      </c>
      <c r="AH96" s="40">
        <f>IF(A96&gt;$D$6,"",SUM($AF$10:AF96)/($Y$10+Y96)*2/A96*12)</f>
        <v>-1.2339592050090246E-2</v>
      </c>
      <c r="AI96" s="32">
        <f t="shared" si="51"/>
        <v>16689.893709666892</v>
      </c>
      <c r="AQ96" s="32">
        <f>SUM(AB$10:AB96)</f>
        <v>1026497.5842152227</v>
      </c>
      <c r="AR96" s="32">
        <f>SUM(AC$10:AC96)</f>
        <v>-681859.15127136814</v>
      </c>
      <c r="AS96" s="32">
        <f>SUM(AD$10:AD96)</f>
        <v>13860.000000000002</v>
      </c>
      <c r="AT96" s="32">
        <f>SUM(AE$10:AE96)</f>
        <v>30779.659596545906</v>
      </c>
      <c r="AU96" s="32">
        <f>SUM(AF$10:AF96)</f>
        <v>-80728.202744986935</v>
      </c>
      <c r="AW96" s="32">
        <f t="shared" si="41"/>
        <v>384260.00052429363</v>
      </c>
      <c r="AX96" s="32">
        <f t="shared" si="41"/>
        <v>2120.3915993660285</v>
      </c>
      <c r="AY96" s="32">
        <f t="shared" si="41"/>
        <v>214.51920632751046</v>
      </c>
      <c r="AZ96" s="32">
        <f t="shared" si="41"/>
        <v>130.23477244364108</v>
      </c>
      <c r="BA96" s="32">
        <f t="shared" si="30"/>
        <v>39007.882557791672</v>
      </c>
      <c r="BB96" s="32">
        <f t="shared" si="29"/>
        <v>795.83269266304978</v>
      </c>
      <c r="BC96" s="32"/>
    </row>
    <row r="97" spans="1:55" x14ac:dyDescent="0.25">
      <c r="A97" s="29">
        <v>87</v>
      </c>
      <c r="B97" s="32">
        <f t="shared" si="37"/>
        <v>384999.99999999919</v>
      </c>
      <c r="C97" s="32">
        <f t="shared" si="52"/>
        <v>11666.666666666666</v>
      </c>
      <c r="D97" s="32">
        <f t="shared" si="53"/>
        <v>5946.6944444444334</v>
      </c>
      <c r="E97" s="32"/>
      <c r="F97" s="32">
        <f t="shared" si="38"/>
        <v>0</v>
      </c>
      <c r="G97" s="32"/>
      <c r="H97" s="32"/>
      <c r="I97" s="32"/>
      <c r="J97" s="32"/>
      <c r="K97" s="32"/>
      <c r="L97" s="32">
        <f t="shared" si="31"/>
        <v>17613.361111111099</v>
      </c>
      <c r="M97" s="32">
        <f t="shared" si="32"/>
        <v>17613.361111111099</v>
      </c>
      <c r="N97" s="80">
        <v>46844</v>
      </c>
      <c r="O97" s="39">
        <f t="shared" si="33"/>
        <v>0.27499999999999941</v>
      </c>
      <c r="P97" s="39">
        <f t="shared" si="28"/>
        <v>0.29597989005980713</v>
      </c>
      <c r="Q97" s="39">
        <f t="shared" si="39"/>
        <v>0.26630204785880052</v>
      </c>
      <c r="R97" s="39">
        <f t="shared" si="42"/>
        <v>1.4972557299497019E-3</v>
      </c>
      <c r="S97" s="39">
        <f t="shared" si="48"/>
        <v>1.5145654281185916E-4</v>
      </c>
      <c r="T97" s="39">
        <f t="shared" si="46"/>
        <v>9.1936802711790194E-5</v>
      </c>
      <c r="U97" s="39">
        <f t="shared" si="49"/>
        <v>2.7937193125533277E-2</v>
      </c>
      <c r="V97" s="12"/>
      <c r="W97" s="32">
        <f t="shared" si="43"/>
        <v>375259.77570798341</v>
      </c>
      <c r="X97" s="32">
        <f t="shared" si="34"/>
        <v>39112.070375746589</v>
      </c>
      <c r="Y97" s="32">
        <f t="shared" si="35"/>
        <v>414371.84608372999</v>
      </c>
      <c r="Z97" s="32">
        <f t="shared" si="36"/>
        <v>79606.944934586063</v>
      </c>
      <c r="AB97" s="32">
        <f t="shared" si="47"/>
        <v>5172.1973485125736</v>
      </c>
      <c r="AC97" s="32">
        <f t="shared" si="40"/>
        <v>-3435.6730580725539</v>
      </c>
      <c r="AD97" s="32">
        <f t="shared" si="44"/>
        <v>0</v>
      </c>
      <c r="AE97" s="59">
        <f t="shared" si="45"/>
        <v>0</v>
      </c>
      <c r="AF97" s="32">
        <f t="shared" si="50"/>
        <v>1121.2578104008717</v>
      </c>
      <c r="AG97" s="40">
        <f>IF(A97&gt;$D$6,"",SUM($AB$10:AE97)/($Y$10+Y97)*2/A97*12)</f>
        <v>5.9450934177324596E-2</v>
      </c>
      <c r="AH97" s="40">
        <f>IF(A97&gt;$D$6,"",SUM($AF$10:AF97)/($Y$10+Y97)*2/A97*12)</f>
        <v>-1.2103658123377582E-2</v>
      </c>
      <c r="AI97" s="32">
        <f t="shared" si="51"/>
        <v>16533.379925005062</v>
      </c>
      <c r="AQ97" s="32">
        <f>SUM(AB$10:AB97)</f>
        <v>1031669.7815637353</v>
      </c>
      <c r="AR97" s="32">
        <f>SUM(AC$10:AC97)</f>
        <v>-685294.82432944071</v>
      </c>
      <c r="AS97" s="32">
        <f>SUM(AD$10:AD97)</f>
        <v>13860.000000000002</v>
      </c>
      <c r="AT97" s="32">
        <f>SUM(AE$10:AE97)</f>
        <v>30779.659596545906</v>
      </c>
      <c r="AU97" s="32">
        <f>SUM(AF$10:AF97)</f>
        <v>-79606.944934586063</v>
      </c>
      <c r="AW97" s="32">
        <f t="shared" si="41"/>
        <v>372822.86700232071</v>
      </c>
      <c r="AX97" s="32">
        <f t="shared" si="41"/>
        <v>2096.1580219295824</v>
      </c>
      <c r="AY97" s="32">
        <f t="shared" si="41"/>
        <v>212.03915993660283</v>
      </c>
      <c r="AZ97" s="32">
        <f t="shared" si="41"/>
        <v>128.71152379650627</v>
      </c>
      <c r="BA97" s="32">
        <f t="shared" si="30"/>
        <v>39112.070375746589</v>
      </c>
      <c r="BB97" s="32">
        <f t="shared" si="29"/>
        <v>774.4970959318598</v>
      </c>
      <c r="BC97" s="32"/>
    </row>
    <row r="98" spans="1:55" x14ac:dyDescent="0.25">
      <c r="A98" s="29">
        <v>88</v>
      </c>
      <c r="B98" s="32">
        <f t="shared" si="37"/>
        <v>373333.3333333325</v>
      </c>
      <c r="C98" s="32">
        <f t="shared" si="52"/>
        <v>11666.666666666666</v>
      </c>
      <c r="D98" s="32">
        <f t="shared" si="53"/>
        <v>5771.7916666666542</v>
      </c>
      <c r="E98" s="32"/>
      <c r="F98" s="32">
        <f t="shared" si="38"/>
        <v>0</v>
      </c>
      <c r="G98" s="32"/>
      <c r="H98" s="32"/>
      <c r="I98" s="32"/>
      <c r="J98" s="32"/>
      <c r="K98" s="32"/>
      <c r="L98" s="32">
        <f t="shared" si="31"/>
        <v>17438.458333333321</v>
      </c>
      <c r="M98" s="32">
        <f t="shared" si="32"/>
        <v>17438.458333333321</v>
      </c>
      <c r="N98" s="80">
        <v>46874</v>
      </c>
      <c r="O98" s="39">
        <f t="shared" si="33"/>
        <v>0.26666666666666605</v>
      </c>
      <c r="P98" s="39">
        <f t="shared" si="28"/>
        <v>0.28786690375697616</v>
      </c>
      <c r="Q98" s="39">
        <f t="shared" si="39"/>
        <v>0.25813522446656045</v>
      </c>
      <c r="R98" s="39">
        <f t="shared" si="42"/>
        <v>1.4803372240309188E-3</v>
      </c>
      <c r="S98" s="39">
        <f t="shared" si="48"/>
        <v>1.497255729949702E-4</v>
      </c>
      <c r="T98" s="39">
        <f t="shared" si="46"/>
        <v>9.0873925687115498E-5</v>
      </c>
      <c r="U98" s="39">
        <f t="shared" si="49"/>
        <v>2.8010742567702709E-2</v>
      </c>
      <c r="V98" s="12"/>
      <c r="W98" s="32">
        <f t="shared" si="43"/>
        <v>363798.62566498283</v>
      </c>
      <c r="X98" s="32">
        <f t="shared" si="34"/>
        <v>39215.03959478379</v>
      </c>
      <c r="Y98" s="32">
        <f t="shared" si="35"/>
        <v>403013.66525976663</v>
      </c>
      <c r="Z98" s="32">
        <f t="shared" si="36"/>
        <v>78485.08171973101</v>
      </c>
      <c r="AB98" s="32">
        <f t="shared" si="47"/>
        <v>5018.6838097275831</v>
      </c>
      <c r="AC98" s="32">
        <f t="shared" si="40"/>
        <v>-3333.7004739435579</v>
      </c>
      <c r="AD98" s="32">
        <f t="shared" si="44"/>
        <v>0</v>
      </c>
      <c r="AE98" s="59">
        <f t="shared" si="45"/>
        <v>0</v>
      </c>
      <c r="AF98" s="32">
        <f t="shared" si="50"/>
        <v>1121.8632148550532</v>
      </c>
      <c r="AG98" s="40">
        <f>IF(A98&gt;$D$6,"",SUM($AB$10:AE98)/($Y$10+Y98)*2/A98*12)</f>
        <v>5.9400487649162573E-2</v>
      </c>
      <c r="AH98" s="40">
        <f>IF(A98&gt;$D$6,"",SUM($AF$10:AF98)/($Y$10+Y98)*2/A98*12)</f>
        <v>-1.1871802582325671E-2</v>
      </c>
      <c r="AI98" s="32">
        <f t="shared" si="51"/>
        <v>16376.864633690951</v>
      </c>
      <c r="AQ98" s="32">
        <f>SUM(AB$10:AB98)</f>
        <v>1036688.4653734629</v>
      </c>
      <c r="AR98" s="32">
        <f>SUM(AC$10:AC98)</f>
        <v>-688628.52480338432</v>
      </c>
      <c r="AS98" s="32">
        <f>SUM(AD$10:AD98)</f>
        <v>13860.000000000002</v>
      </c>
      <c r="AT98" s="32">
        <f>SUM(AE$10:AE98)</f>
        <v>30779.659596545906</v>
      </c>
      <c r="AU98" s="32">
        <f>SUM(AF$10:AF98)</f>
        <v>-78485.08171973101</v>
      </c>
      <c r="AW98" s="32">
        <f t="shared" si="41"/>
        <v>361389.31425318465</v>
      </c>
      <c r="AX98" s="32">
        <f t="shared" si="41"/>
        <v>2072.4721136432863</v>
      </c>
      <c r="AY98" s="32">
        <f t="shared" si="41"/>
        <v>209.61580219295828</v>
      </c>
      <c r="AZ98" s="32">
        <f t="shared" si="41"/>
        <v>127.2234959619617</v>
      </c>
      <c r="BA98" s="32">
        <f t="shared" si="30"/>
        <v>39215.03959478379</v>
      </c>
      <c r="BB98" s="32">
        <f t="shared" si="29"/>
        <v>753.1078569390711</v>
      </c>
      <c r="BC98" s="32"/>
    </row>
    <row r="99" spans="1:55" x14ac:dyDescent="0.25">
      <c r="A99" s="29">
        <v>89</v>
      </c>
      <c r="B99" s="32">
        <f t="shared" si="37"/>
        <v>361666.66666666581</v>
      </c>
      <c r="C99" s="32">
        <f t="shared" si="52"/>
        <v>11666.666666666666</v>
      </c>
      <c r="D99" s="32">
        <f t="shared" si="53"/>
        <v>5596.888888888876</v>
      </c>
      <c r="E99" s="32"/>
      <c r="F99" s="32">
        <f t="shared" si="38"/>
        <v>0</v>
      </c>
      <c r="G99" s="32"/>
      <c r="H99" s="32"/>
      <c r="I99" s="32"/>
      <c r="J99" s="32"/>
      <c r="K99" s="32"/>
      <c r="L99" s="32">
        <f t="shared" si="31"/>
        <v>17263.55555555554</v>
      </c>
      <c r="M99" s="32">
        <f t="shared" si="32"/>
        <v>17263.55555555554</v>
      </c>
      <c r="N99" s="80">
        <v>46905</v>
      </c>
      <c r="O99" s="39">
        <f t="shared" si="33"/>
        <v>0.25833333333333275</v>
      </c>
      <c r="P99" s="39">
        <f t="shared" si="28"/>
        <v>0.27975610397627226</v>
      </c>
      <c r="Q99" s="39">
        <f t="shared" si="39"/>
        <v>0.24997099640460227</v>
      </c>
      <c r="R99" s="39">
        <f t="shared" si="42"/>
        <v>1.4637967972175574E-3</v>
      </c>
      <c r="S99" s="39">
        <f t="shared" si="48"/>
        <v>1.4803372240309188E-4</v>
      </c>
      <c r="T99" s="39">
        <f t="shared" si="46"/>
        <v>8.9835343796982117E-5</v>
      </c>
      <c r="U99" s="39">
        <f t="shared" si="49"/>
        <v>2.8083441708252402E-2</v>
      </c>
      <c r="V99" s="12"/>
      <c r="W99" s="32">
        <f t="shared" si="43"/>
        <v>352341.72717522783</v>
      </c>
      <c r="X99" s="32">
        <f t="shared" si="34"/>
        <v>39316.818391553359</v>
      </c>
      <c r="Y99" s="32">
        <f t="shared" si="35"/>
        <v>391658.54556678119</v>
      </c>
      <c r="Z99" s="32">
        <f t="shared" si="36"/>
        <v>77362.639037036977</v>
      </c>
      <c r="AB99" s="32">
        <f t="shared" si="47"/>
        <v>4865.2243482377007</v>
      </c>
      <c r="AC99" s="32">
        <f t="shared" si="40"/>
        <v>-3231.7638110861881</v>
      </c>
      <c r="AD99" s="32">
        <f t="shared" si="44"/>
        <v>0</v>
      </c>
      <c r="AE99" s="59">
        <f t="shared" si="45"/>
        <v>0</v>
      </c>
      <c r="AF99" s="32">
        <f t="shared" si="50"/>
        <v>1122.4426826940326</v>
      </c>
      <c r="AG99" s="40">
        <f>IF(A99&gt;$D$6,"",SUM($AB$10:AE99)/($Y$10+Y99)*2/A99*12)</f>
        <v>5.9351155607590141E-2</v>
      </c>
      <c r="AH99" s="40">
        <f>IF(A99&gt;$D$6,"",SUM($AF$10:AF99)/($Y$10+Y99)*2/A99*12)</f>
        <v>-1.164386779923126E-2</v>
      </c>
      <c r="AI99" s="32">
        <f t="shared" si="51"/>
        <v>16220.344041223136</v>
      </c>
      <c r="AQ99" s="32">
        <f>SUM(AB$10:AB99)</f>
        <v>1041553.6897217006</v>
      </c>
      <c r="AR99" s="32">
        <f>SUM(AC$10:AC99)</f>
        <v>-691860.28861447051</v>
      </c>
      <c r="AS99" s="32">
        <f>SUM(AD$10:AD99)</f>
        <v>13860.000000000002</v>
      </c>
      <c r="AT99" s="32">
        <f>SUM(AE$10:AE99)</f>
        <v>30779.659596545906</v>
      </c>
      <c r="AU99" s="32">
        <f>SUM(AF$10:AF99)</f>
        <v>-77362.639037036977</v>
      </c>
      <c r="AW99" s="32">
        <f t="shared" si="41"/>
        <v>349959.39496644319</v>
      </c>
      <c r="AX99" s="32">
        <f t="shared" si="41"/>
        <v>2049.3155161045806</v>
      </c>
      <c r="AY99" s="32">
        <f t="shared" si="41"/>
        <v>207.24721136432862</v>
      </c>
      <c r="AZ99" s="32">
        <f t="shared" si="41"/>
        <v>125.76948131577497</v>
      </c>
      <c r="BA99" s="32">
        <f t="shared" si="30"/>
        <v>39316.818391553359</v>
      </c>
      <c r="BB99" s="32">
        <f t="shared" si="29"/>
        <v>731.66454065117523</v>
      </c>
      <c r="BC99" s="32"/>
    </row>
    <row r="100" spans="1:55" x14ac:dyDescent="0.25">
      <c r="A100" s="44">
        <v>90</v>
      </c>
      <c r="B100" s="45">
        <f t="shared" si="37"/>
        <v>349999.99999999913</v>
      </c>
      <c r="C100" s="45">
        <f t="shared" si="52"/>
        <v>11666.666666666666</v>
      </c>
      <c r="D100" s="45">
        <f t="shared" si="53"/>
        <v>5421.9861111110986</v>
      </c>
      <c r="E100" s="45"/>
      <c r="F100" s="32">
        <f t="shared" si="38"/>
        <v>0</v>
      </c>
      <c r="G100" s="45"/>
      <c r="H100" s="45"/>
      <c r="I100" s="45"/>
      <c r="J100" s="45"/>
      <c r="K100" s="45"/>
      <c r="L100" s="45">
        <f t="shared" si="31"/>
        <v>17088.652777777766</v>
      </c>
      <c r="M100" s="45">
        <f t="shared" si="32"/>
        <v>17088.652777777766</v>
      </c>
      <c r="N100" s="80">
        <v>46935</v>
      </c>
      <c r="O100" s="39">
        <f t="shared" si="33"/>
        <v>0.24999999999999939</v>
      </c>
      <c r="P100" s="39">
        <f t="shared" si="28"/>
        <v>0.27164753642531037</v>
      </c>
      <c r="Q100" s="39">
        <f t="shared" si="39"/>
        <v>0.24180940461287462</v>
      </c>
      <c r="R100" s="39">
        <f t="shared" si="42"/>
        <v>1.4476219159821613E-3</v>
      </c>
      <c r="S100" s="39">
        <f t="shared" si="48"/>
        <v>1.4637967972175574E-4</v>
      </c>
      <c r="T100" s="39">
        <f t="shared" si="46"/>
        <v>8.8820233441855127E-5</v>
      </c>
      <c r="U100" s="39">
        <f t="shared" si="49"/>
        <v>2.8155309983289988E-2</v>
      </c>
      <c r="V100" s="12"/>
      <c r="W100" s="32">
        <f t="shared" si="43"/>
        <v>340889.11701882858</v>
      </c>
      <c r="X100" s="32">
        <f t="shared" si="34"/>
        <v>39417.433976605986</v>
      </c>
      <c r="Y100" s="32">
        <f t="shared" si="35"/>
        <v>380306.55099543458</v>
      </c>
      <c r="Z100" s="32">
        <f t="shared" si="36"/>
        <v>76239.642696669223</v>
      </c>
      <c r="AB100" s="32">
        <f t="shared" si="47"/>
        <v>4711.8194653917499</v>
      </c>
      <c r="AC100" s="32">
        <f t="shared" si="40"/>
        <v>-3129.86340252537</v>
      </c>
      <c r="AD100" s="32">
        <f t="shared" si="44"/>
        <v>0</v>
      </c>
      <c r="AE100" s="59">
        <f t="shared" si="45"/>
        <v>0</v>
      </c>
      <c r="AF100" s="32">
        <f t="shared" si="50"/>
        <v>1122.9963403677539</v>
      </c>
      <c r="AG100" s="40">
        <f>IF(A100&gt;$D$6,"",SUM($AB$10:AE100)/($Y$10+Y100)*2/A100*12)</f>
        <v>5.9302898001136917E-2</v>
      </c>
      <c r="AH100" s="40">
        <f>IF(A100&gt;$D$6,"",SUM($AF$10:AF100)/($Y$10+Y100)*2/A100*12)</f>
        <v>-1.1419702620546384E-2</v>
      </c>
      <c r="AI100" s="32">
        <f t="shared" si="51"/>
        <v>16063.814036738364</v>
      </c>
      <c r="AQ100" s="32">
        <f>SUM(AB$10:AB100)</f>
        <v>1046265.5091870924</v>
      </c>
      <c r="AR100" s="32">
        <f>SUM(AC$10:AC100)</f>
        <v>-694990.15201699582</v>
      </c>
      <c r="AS100" s="32">
        <f>SUM(AD$10:AD100)</f>
        <v>13860.000000000002</v>
      </c>
      <c r="AT100" s="32">
        <f>SUM(AE$10:AE100)</f>
        <v>30779.659596545906</v>
      </c>
      <c r="AU100" s="32">
        <f>SUM(AF$10:AF100)</f>
        <v>-76239.642696669223</v>
      </c>
      <c r="AW100" s="32">
        <f t="shared" si="41"/>
        <v>338533.16645802447</v>
      </c>
      <c r="AX100" s="32">
        <f t="shared" si="41"/>
        <v>2026.6706823750258</v>
      </c>
      <c r="AY100" s="32">
        <f t="shared" si="41"/>
        <v>204.93155161045803</v>
      </c>
      <c r="AZ100" s="32">
        <f t="shared" si="41"/>
        <v>124.34832681859717</v>
      </c>
      <c r="BA100" s="32">
        <f t="shared" si="30"/>
        <v>39417.433976605986</v>
      </c>
      <c r="BB100" s="32">
        <f t="shared" si="29"/>
        <v>710.16664571934871</v>
      </c>
      <c r="BC100" s="32"/>
    </row>
    <row r="101" spans="1:55" x14ac:dyDescent="0.25">
      <c r="A101" s="29">
        <v>91</v>
      </c>
      <c r="B101" s="32">
        <f t="shared" si="37"/>
        <v>338333.33333333244</v>
      </c>
      <c r="C101" s="32">
        <f t="shared" si="52"/>
        <v>11666.666666666666</v>
      </c>
      <c r="D101" s="32">
        <f t="shared" si="53"/>
        <v>5247.0833333333203</v>
      </c>
      <c r="E101" s="32"/>
      <c r="F101" s="32">
        <f t="shared" si="38"/>
        <v>0</v>
      </c>
      <c r="G101" s="32"/>
      <c r="H101" s="32"/>
      <c r="I101" s="32"/>
      <c r="J101" s="32"/>
      <c r="K101" s="32"/>
      <c r="L101" s="32">
        <f t="shared" si="31"/>
        <v>16913.749999999985</v>
      </c>
      <c r="M101" s="32">
        <f t="shared" si="32"/>
        <v>16913.749999999985</v>
      </c>
      <c r="N101" s="80">
        <v>46966</v>
      </c>
      <c r="O101" s="39">
        <f t="shared" si="33"/>
        <v>0.24166666666666603</v>
      </c>
      <c r="P101" s="39">
        <f t="shared" si="28"/>
        <v>0.2635412504167825</v>
      </c>
      <c r="Q101" s="39">
        <f t="shared" si="39"/>
        <v>0.23365049365256926</v>
      </c>
      <c r="R101" s="39">
        <f t="shared" si="42"/>
        <v>1.431800594738451E-3</v>
      </c>
      <c r="S101" s="39">
        <f t="shared" si="48"/>
        <v>1.4476219159821613E-4</v>
      </c>
      <c r="T101" s="39">
        <f t="shared" si="46"/>
        <v>8.7827807833053446E-5</v>
      </c>
      <c r="U101" s="39">
        <f t="shared" si="49"/>
        <v>2.8226366170043472E-2</v>
      </c>
      <c r="V101" s="12"/>
      <c r="W101" s="32">
        <f t="shared" si="43"/>
        <v>329440.83794543461</v>
      </c>
      <c r="X101" s="32">
        <f t="shared" si="34"/>
        <v>39516.912638060858</v>
      </c>
      <c r="Y101" s="32">
        <f t="shared" si="35"/>
        <v>368957.75058349548</v>
      </c>
      <c r="Z101" s="32">
        <f t="shared" si="36"/>
        <v>75116.118454005889</v>
      </c>
      <c r="AB101" s="32">
        <f t="shared" si="47"/>
        <v>4558.4697335789897</v>
      </c>
      <c r="AC101" s="32">
        <f t="shared" si="40"/>
        <v>-3027.9996284752046</v>
      </c>
      <c r="AD101" s="32">
        <f t="shared" si="44"/>
        <v>0</v>
      </c>
      <c r="AE101" s="59">
        <f t="shared" si="45"/>
        <v>0</v>
      </c>
      <c r="AF101" s="32">
        <f t="shared" si="50"/>
        <v>1123.524242663334</v>
      </c>
      <c r="AG101" s="40">
        <f>IF(A101&gt;$D$6,"",SUM($AB$10:AE101)/($Y$10+Y101)*2/A101*12)</f>
        <v>5.9255676237501602E-2</v>
      </c>
      <c r="AH101" s="40">
        <f>IF(A101&gt;$D$6,"",SUM($AF$10:AF101)/($Y$10+Y101)*2/A101*12)</f>
        <v>-1.1199162004234112E-2</v>
      </c>
      <c r="AI101" s="32">
        <f t="shared" si="51"/>
        <v>15907.270145518087</v>
      </c>
      <c r="AQ101" s="32">
        <f>SUM(AB$10:AB101)</f>
        <v>1050823.9789206714</v>
      </c>
      <c r="AR101" s="32">
        <f>SUM(AC$10:AC101)</f>
        <v>-698018.15164547099</v>
      </c>
      <c r="AS101" s="32">
        <f>SUM(AD$10:AD101)</f>
        <v>13860.000000000002</v>
      </c>
      <c r="AT101" s="32">
        <f>SUM(AE$10:AE101)</f>
        <v>30779.659596545906</v>
      </c>
      <c r="AU101" s="32">
        <f>SUM(AF$10:AF101)</f>
        <v>-75116.118454005889</v>
      </c>
      <c r="AW101" s="32">
        <f t="shared" si="41"/>
        <v>327110.69111359696</v>
      </c>
      <c r="AX101" s="32">
        <f t="shared" si="41"/>
        <v>2004.5208326338313</v>
      </c>
      <c r="AY101" s="32">
        <f t="shared" si="41"/>
        <v>202.66706823750258</v>
      </c>
      <c r="AZ101" s="32">
        <f t="shared" si="41"/>
        <v>122.95893096627482</v>
      </c>
      <c r="BA101" s="32">
        <f t="shared" si="30"/>
        <v>39516.912638060858</v>
      </c>
      <c r="BB101" s="32">
        <f t="shared" si="29"/>
        <v>688.61359975433061</v>
      </c>
      <c r="BC101" s="32"/>
    </row>
    <row r="102" spans="1:55" x14ac:dyDescent="0.25">
      <c r="A102" s="29">
        <v>92</v>
      </c>
      <c r="B102" s="32">
        <f t="shared" si="37"/>
        <v>326666.66666666575</v>
      </c>
      <c r="C102" s="32">
        <f t="shared" si="52"/>
        <v>11666.666666666666</v>
      </c>
      <c r="D102" s="32">
        <f t="shared" si="53"/>
        <v>5072.180555555542</v>
      </c>
      <c r="E102" s="32"/>
      <c r="F102" s="32">
        <f t="shared" si="38"/>
        <v>0</v>
      </c>
      <c r="G102" s="32"/>
      <c r="H102" s="32"/>
      <c r="I102" s="32"/>
      <c r="J102" s="32"/>
      <c r="K102" s="32"/>
      <c r="L102" s="32">
        <f t="shared" si="31"/>
        <v>16738.847222222208</v>
      </c>
      <c r="M102" s="32">
        <f t="shared" si="32"/>
        <v>16738.847222222208</v>
      </c>
      <c r="N102" s="80">
        <v>46997</v>
      </c>
      <c r="O102" s="39">
        <f t="shared" si="33"/>
        <v>0.23333333333333267</v>
      </c>
      <c r="P102" s="39">
        <f t="shared" si="28"/>
        <v>0.25543729922278102</v>
      </c>
      <c r="Q102" s="39">
        <f t="shared" si="39"/>
        <v>0.22549431206581691</v>
      </c>
      <c r="R102" s="39">
        <f t="shared" si="42"/>
        <v>1.4163213662214274E-3</v>
      </c>
      <c r="S102" s="39">
        <f t="shared" si="48"/>
        <v>1.4318005947384511E-4</v>
      </c>
      <c r="T102" s="39">
        <f t="shared" si="46"/>
        <v>8.6857314958929677E-5</v>
      </c>
      <c r="U102" s="39">
        <f t="shared" si="49"/>
        <v>2.8296628416309914E-2</v>
      </c>
      <c r="V102" s="12"/>
      <c r="W102" s="32">
        <f t="shared" si="43"/>
        <v>317996.93912905955</v>
      </c>
      <c r="X102" s="32">
        <f t="shared" si="34"/>
        <v>39615.279782833881</v>
      </c>
      <c r="Y102" s="32">
        <f t="shared" si="35"/>
        <v>357612.21891189343</v>
      </c>
      <c r="Z102" s="32">
        <f t="shared" si="36"/>
        <v>73992.092086503719</v>
      </c>
      <c r="AB102" s="32">
        <f t="shared" si="47"/>
        <v>4405.1758016745989</v>
      </c>
      <c r="AC102" s="32">
        <f t="shared" si="40"/>
        <v>-2926.1729199561673</v>
      </c>
      <c r="AD102" s="32">
        <f t="shared" si="44"/>
        <v>0</v>
      </c>
      <c r="AE102" s="59">
        <f t="shared" si="45"/>
        <v>0</v>
      </c>
      <c r="AF102" s="32">
        <f t="shared" si="50"/>
        <v>1124.0263675021706</v>
      </c>
      <c r="AG102" s="40">
        <f>IF(A102&gt;$D$6,"",SUM($AB$10:AE102)/($Y$10+Y102)*2/A102*12)</f>
        <v>5.9209453073205368E-2</v>
      </c>
      <c r="AH102" s="40">
        <f>IF(A102&gt;$D$6,"",SUM($AF$10:AF102)/($Y$10+Y102)*2/A102*12)</f>
        <v>-1.0982106681120542E-2</v>
      </c>
      <c r="AI102" s="32">
        <f t="shared" si="51"/>
        <v>15750.707473276645</v>
      </c>
      <c r="AQ102" s="32">
        <f>SUM(AB$10:AB102)</f>
        <v>1055229.154722346</v>
      </c>
      <c r="AR102" s="32">
        <f>SUM(AC$10:AC102)</f>
        <v>-700944.32456542714</v>
      </c>
      <c r="AS102" s="32">
        <f>SUM(AD$10:AD102)</f>
        <v>13860.000000000002</v>
      </c>
      <c r="AT102" s="32">
        <f>SUM(AE$10:AE102)</f>
        <v>30779.659596545906</v>
      </c>
      <c r="AU102" s="32">
        <f>SUM(AF$10:AF102)</f>
        <v>-73992.092086503719</v>
      </c>
      <c r="AW102" s="32">
        <f t="shared" si="41"/>
        <v>315692.03689214366</v>
      </c>
      <c r="AX102" s="32">
        <f t="shared" si="41"/>
        <v>1982.8499127099983</v>
      </c>
      <c r="AY102" s="32">
        <f t="shared" si="41"/>
        <v>200.45208326338317</v>
      </c>
      <c r="AZ102" s="32">
        <f t="shared" si="41"/>
        <v>121.60024094250154</v>
      </c>
      <c r="BA102" s="32">
        <f t="shared" si="30"/>
        <v>39615.279782833881</v>
      </c>
      <c r="BB102" s="32">
        <f t="shared" si="29"/>
        <v>667.0047538809431</v>
      </c>
      <c r="BC102" s="32"/>
    </row>
    <row r="103" spans="1:55" x14ac:dyDescent="0.25">
      <c r="A103" s="29">
        <v>93</v>
      </c>
      <c r="B103" s="32">
        <f t="shared" si="37"/>
        <v>314999.99999999907</v>
      </c>
      <c r="C103" s="32">
        <f t="shared" si="52"/>
        <v>11666.666666666666</v>
      </c>
      <c r="D103" s="32">
        <f t="shared" si="53"/>
        <v>4897.2777777777637</v>
      </c>
      <c r="E103" s="32"/>
      <c r="F103" s="32">
        <f t="shared" si="38"/>
        <v>0</v>
      </c>
      <c r="G103" s="32"/>
      <c r="H103" s="32"/>
      <c r="I103" s="32"/>
      <c r="J103" s="32"/>
      <c r="K103" s="32"/>
      <c r="L103" s="32">
        <f t="shared" si="31"/>
        <v>16563.944444444431</v>
      </c>
      <c r="M103" s="32">
        <f t="shared" si="32"/>
        <v>16563.944444444431</v>
      </c>
      <c r="N103" s="80">
        <v>47027</v>
      </c>
      <c r="O103" s="39">
        <f t="shared" si="33"/>
        <v>0.22499999999999934</v>
      </c>
      <c r="P103" s="39">
        <f t="shared" si="28"/>
        <v>0.2473357404805597</v>
      </c>
      <c r="Q103" s="39">
        <f t="shared" si="39"/>
        <v>0.21734091278620737</v>
      </c>
      <c r="R103" s="39">
        <f t="shared" si="42"/>
        <v>1.4011732537688032E-3</v>
      </c>
      <c r="S103" s="39">
        <f t="shared" si="48"/>
        <v>1.4163213662214276E-4</v>
      </c>
      <c r="T103" s="39">
        <f t="shared" si="46"/>
        <v>8.5908035684307063E-5</v>
      </c>
      <c r="U103" s="39">
        <f t="shared" si="49"/>
        <v>2.8366114268277058E-2</v>
      </c>
      <c r="V103" s="12"/>
      <c r="W103" s="32">
        <f t="shared" si="43"/>
        <v>306557.47669719567</v>
      </c>
      <c r="X103" s="32">
        <f t="shared" si="34"/>
        <v>39712.559975587879</v>
      </c>
      <c r="Y103" s="32">
        <f t="shared" si="35"/>
        <v>346270.03667278355</v>
      </c>
      <c r="Z103" s="32">
        <f t="shared" si="36"/>
        <v>72867.589476998357</v>
      </c>
      <c r="AB103" s="32">
        <f t="shared" si="47"/>
        <v>4251.9384013239669</v>
      </c>
      <c r="AC103" s="32">
        <f t="shared" si="40"/>
        <v>-2824.3837629695058</v>
      </c>
      <c r="AD103" s="32">
        <f t="shared" si="44"/>
        <v>0</v>
      </c>
      <c r="AE103" s="59">
        <f t="shared" si="45"/>
        <v>0</v>
      </c>
      <c r="AF103" s="32">
        <f t="shared" si="50"/>
        <v>1124.5026095053618</v>
      </c>
      <c r="AG103" s="40">
        <f>IF(A103&gt;$D$6,"",SUM($AB$10:AE103)/($Y$10+Y103)*2/A103*12)</f>
        <v>5.9164192506043239E-2</v>
      </c>
      <c r="AH103" s="40">
        <f>IF(A103&gt;$D$6,"",SUM($AF$10:AF103)/($Y$10+Y103)*2/A103*12)</f>
        <v>-1.0768402838600696E-2</v>
      </c>
      <c r="AI103" s="32">
        <f t="shared" si="51"/>
        <v>15594.12064043385</v>
      </c>
      <c r="AQ103" s="32">
        <f>SUM(AB$10:AB103)</f>
        <v>1059481.09312367</v>
      </c>
      <c r="AR103" s="32">
        <f>SUM(AC$10:AC103)</f>
        <v>-703768.70832839666</v>
      </c>
      <c r="AS103" s="32">
        <f>SUM(AD$10:AD103)</f>
        <v>13860.000000000002</v>
      </c>
      <c r="AT103" s="32">
        <f>SUM(AE$10:AE103)</f>
        <v>30779.659596545906</v>
      </c>
      <c r="AU103" s="32">
        <f>SUM(AF$10:AF103)</f>
        <v>-72867.589476998357</v>
      </c>
      <c r="AW103" s="32">
        <f t="shared" si="41"/>
        <v>304277.27790069033</v>
      </c>
      <c r="AX103" s="32">
        <f t="shared" si="41"/>
        <v>1961.6425552763244</v>
      </c>
      <c r="AY103" s="32">
        <f t="shared" si="41"/>
        <v>198.28499127099985</v>
      </c>
      <c r="AZ103" s="32">
        <f t="shared" si="41"/>
        <v>120.27124995802988</v>
      </c>
      <c r="BA103" s="32">
        <f t="shared" si="30"/>
        <v>39712.559975587879</v>
      </c>
      <c r="BB103" s="32">
        <f t="shared" si="29"/>
        <v>645.33937645379683</v>
      </c>
      <c r="BC103" s="32"/>
    </row>
    <row r="104" spans="1:55" x14ac:dyDescent="0.25">
      <c r="A104" s="29">
        <v>94</v>
      </c>
      <c r="B104" s="32">
        <f t="shared" si="37"/>
        <v>303333.33333333238</v>
      </c>
      <c r="C104" s="32">
        <f t="shared" si="52"/>
        <v>11666.666666666666</v>
      </c>
      <c r="D104" s="32">
        <f t="shared" si="53"/>
        <v>4722.3749999999864</v>
      </c>
      <c r="E104" s="32"/>
      <c r="F104" s="32">
        <f t="shared" si="38"/>
        <v>0</v>
      </c>
      <c r="G104" s="32"/>
      <c r="H104" s="32"/>
      <c r="I104" s="32"/>
      <c r="J104" s="32"/>
      <c r="K104" s="32"/>
      <c r="L104" s="32">
        <f t="shared" si="31"/>
        <v>16389.041666666653</v>
      </c>
      <c r="M104" s="32">
        <f t="shared" si="32"/>
        <v>16389.041666666653</v>
      </c>
      <c r="N104" s="80">
        <v>47058</v>
      </c>
      <c r="O104" s="39">
        <f t="shared" si="33"/>
        <v>0.21666666666666598</v>
      </c>
      <c r="P104" s="39">
        <f t="shared" si="28"/>
        <v>0.23923663665921208</v>
      </c>
      <c r="Q104" s="39">
        <f t="shared" si="39"/>
        <v>0.20919035360967675</v>
      </c>
      <c r="R104" s="39">
        <f t="shared" si="42"/>
        <v>1.3863457453606488E-3</v>
      </c>
      <c r="S104" s="39">
        <f t="shared" si="48"/>
        <v>1.4011732537688032E-4</v>
      </c>
      <c r="T104" s="39">
        <f t="shared" si="46"/>
        <v>8.497928197328565E-5</v>
      </c>
      <c r="U104" s="39">
        <f t="shared" si="49"/>
        <v>2.8434840696824504E-2</v>
      </c>
      <c r="V104" s="12"/>
      <c r="W104" s="32">
        <f t="shared" si="43"/>
        <v>295122.5143473426</v>
      </c>
      <c r="X104" s="32">
        <f t="shared" si="34"/>
        <v>39808.776975554305</v>
      </c>
      <c r="Y104" s="32">
        <f t="shared" si="35"/>
        <v>334931.2913228969</v>
      </c>
      <c r="Z104" s="32">
        <f t="shared" si="36"/>
        <v>71742.636704921213</v>
      </c>
      <c r="AB104" s="32">
        <f t="shared" si="47"/>
        <v>4098.7583542101465</v>
      </c>
      <c r="AC104" s="32">
        <f t="shared" si="40"/>
        <v>-2722.6327033246939</v>
      </c>
      <c r="AD104" s="32">
        <f t="shared" si="44"/>
        <v>0</v>
      </c>
      <c r="AE104" s="59">
        <f t="shared" si="45"/>
        <v>0</v>
      </c>
      <c r="AF104" s="32">
        <f t="shared" si="50"/>
        <v>1124.9527720771439</v>
      </c>
      <c r="AG104" s="40">
        <f>IF(A104&gt;$D$6,"",SUM($AB$10:AE104)/($Y$10+Y104)*2/A104*12)</f>
        <v>5.9119859669358447E-2</v>
      </c>
      <c r="AH104" s="40">
        <f>IF(A104&gt;$D$6,"",SUM($AF$10:AF104)/($Y$10+Y104)*2/A104*12)</f>
        <v>-1.0557921825232795E-2</v>
      </c>
      <c r="AI104" s="32">
        <f t="shared" si="51"/>
        <v>15437.503704096798</v>
      </c>
      <c r="AQ104" s="32">
        <f>SUM(AB$10:AB104)</f>
        <v>1063579.85147788</v>
      </c>
      <c r="AR104" s="32">
        <f>SUM(AC$10:AC104)</f>
        <v>-706491.34103172133</v>
      </c>
      <c r="AS104" s="32">
        <f>SUM(AD$10:AD104)</f>
        <v>13860.000000000002</v>
      </c>
      <c r="AT104" s="32">
        <f>SUM(AE$10:AE104)</f>
        <v>30779.659596545906</v>
      </c>
      <c r="AU104" s="32">
        <f>SUM(AF$10:AF104)</f>
        <v>-71742.636704921213</v>
      </c>
      <c r="AW104" s="32">
        <f t="shared" si="41"/>
        <v>292866.49505354743</v>
      </c>
      <c r="AX104" s="32">
        <f t="shared" si="41"/>
        <v>1940.8840435049083</v>
      </c>
      <c r="AY104" s="32">
        <f t="shared" si="41"/>
        <v>196.16425552763243</v>
      </c>
      <c r="AZ104" s="32">
        <f t="shared" si="41"/>
        <v>118.97099476259991</v>
      </c>
      <c r="BA104" s="32">
        <f t="shared" si="30"/>
        <v>39808.776975554305</v>
      </c>
      <c r="BB104" s="32">
        <f t="shared" si="29"/>
        <v>623.61664578983982</v>
      </c>
      <c r="BC104" s="32"/>
    </row>
    <row r="105" spans="1:55" x14ac:dyDescent="0.25">
      <c r="A105" s="29">
        <v>95</v>
      </c>
      <c r="B105" s="32">
        <f t="shared" si="37"/>
        <v>291666.6666666657</v>
      </c>
      <c r="C105" s="32">
        <f t="shared" si="52"/>
        <v>11666.666666666666</v>
      </c>
      <c r="D105" s="32">
        <f t="shared" si="53"/>
        <v>4547.4722222222081</v>
      </c>
      <c r="E105" s="32"/>
      <c r="F105" s="32">
        <f t="shared" si="38"/>
        <v>0</v>
      </c>
      <c r="G105" s="32"/>
      <c r="H105" s="32"/>
      <c r="I105" s="32"/>
      <c r="J105" s="32"/>
      <c r="K105" s="32"/>
      <c r="L105" s="32">
        <f t="shared" si="31"/>
        <v>16214.138888888874</v>
      </c>
      <c r="M105" s="32">
        <f t="shared" si="32"/>
        <v>16214.138888888874</v>
      </c>
      <c r="N105" s="80">
        <v>47088</v>
      </c>
      <c r="O105" s="39">
        <f t="shared" si="33"/>
        <v>0.20833333333333265</v>
      </c>
      <c r="P105" s="39">
        <f t="shared" si="28"/>
        <v>0.23114005559894099</v>
      </c>
      <c r="Q105" s="39">
        <f t="shared" si="39"/>
        <v>0.20104269773748407</v>
      </c>
      <c r="R105" s="39">
        <f t="shared" si="42"/>
        <v>1.3718287692916313E-3</v>
      </c>
      <c r="S105" s="39">
        <f t="shared" si="48"/>
        <v>1.3863457453606488E-4</v>
      </c>
      <c r="T105" s="39">
        <f t="shared" si="46"/>
        <v>8.4070395226128192E-5</v>
      </c>
      <c r="U105" s="39">
        <f t="shared" si="49"/>
        <v>2.8502824122403132E-2</v>
      </c>
      <c r="V105" s="12"/>
      <c r="W105" s="32">
        <f t="shared" si="43"/>
        <v>283692.12406715302</v>
      </c>
      <c r="X105" s="32">
        <f t="shared" si="34"/>
        <v>39903.953771364388</v>
      </c>
      <c r="Y105" s="32">
        <f t="shared" si="35"/>
        <v>323596.07783851743</v>
      </c>
      <c r="Z105" s="32">
        <f t="shared" si="36"/>
        <v>70617.26014723735</v>
      </c>
      <c r="AB105" s="32">
        <f t="shared" si="47"/>
        <v>3945.6365804811526</v>
      </c>
      <c r="AC105" s="32">
        <f t="shared" si="40"/>
        <v>-2620.9203522373414</v>
      </c>
      <c r="AD105" s="32">
        <f t="shared" si="44"/>
        <v>0</v>
      </c>
      <c r="AE105" s="59">
        <f t="shared" si="45"/>
        <v>0</v>
      </c>
      <c r="AF105" s="32">
        <f t="shared" si="50"/>
        <v>1125.3765576838632</v>
      </c>
      <c r="AG105" s="40">
        <f>IF(A105&gt;$D$6,"",SUM($AB$10:AE105)/($Y$10+Y105)*2/A105*12)</f>
        <v>5.9076420727074613E-2</v>
      </c>
      <c r="AH105" s="40">
        <f>IF(A105&gt;$D$6,"",SUM($AF$10:AF105)/($Y$10+Y105)*2/A105*12)</f>
        <v>-1.0350539874926007E-2</v>
      </c>
      <c r="AI105" s="32">
        <f t="shared" si="51"/>
        <v>15280.850064860615</v>
      </c>
      <c r="AQ105" s="32">
        <f>SUM(AB$10:AB105)</f>
        <v>1067525.4880583612</v>
      </c>
      <c r="AR105" s="32">
        <f>SUM(AC$10:AC105)</f>
        <v>-709112.26138395863</v>
      </c>
      <c r="AS105" s="32">
        <f>SUM(AD$10:AD105)</f>
        <v>13860.000000000002</v>
      </c>
      <c r="AT105" s="32">
        <f>SUM(AE$10:AE105)</f>
        <v>30779.659596545906</v>
      </c>
      <c r="AU105" s="32">
        <f>SUM(AF$10:AF105)</f>
        <v>-70617.26014723735</v>
      </c>
      <c r="AW105" s="32">
        <f t="shared" si="41"/>
        <v>281459.77683247771</v>
      </c>
      <c r="AX105" s="32">
        <f t="shared" si="41"/>
        <v>1920.5602770082839</v>
      </c>
      <c r="AY105" s="32">
        <f t="shared" si="41"/>
        <v>194.08840435049083</v>
      </c>
      <c r="AZ105" s="32">
        <f t="shared" si="41"/>
        <v>117.69855331657946</v>
      </c>
      <c r="BA105" s="32">
        <f t="shared" si="30"/>
        <v>39903.953771364388</v>
      </c>
      <c r="BB105" s="32">
        <f t="shared" si="29"/>
        <v>601.8356417410555</v>
      </c>
      <c r="BC105" s="32"/>
    </row>
    <row r="106" spans="1:55" x14ac:dyDescent="0.25">
      <c r="A106" s="66">
        <v>96</v>
      </c>
      <c r="B106" s="67">
        <f t="shared" si="37"/>
        <v>279999.99999999901</v>
      </c>
      <c r="C106" s="67">
        <f t="shared" si="52"/>
        <v>11666.666666666666</v>
      </c>
      <c r="D106" s="67">
        <f t="shared" si="53"/>
        <v>4372.5694444444298</v>
      </c>
      <c r="E106" s="67"/>
      <c r="F106" s="67">
        <f t="shared" si="38"/>
        <v>0</v>
      </c>
      <c r="G106" s="67">
        <f>IF(B106&gt;0,B106*$J$1,0)</f>
        <v>1399.999999999995</v>
      </c>
      <c r="H106" s="67">
        <f>IF(B106&gt;0,H94,0)</f>
        <v>6000</v>
      </c>
      <c r="I106" s="67"/>
      <c r="J106" s="67"/>
      <c r="K106" s="67"/>
      <c r="L106" s="67">
        <f t="shared" si="31"/>
        <v>23439.236111111091</v>
      </c>
      <c r="M106" s="67">
        <f t="shared" si="32"/>
        <v>19229.236111111095</v>
      </c>
      <c r="N106" s="80">
        <v>47119</v>
      </c>
      <c r="O106" s="39">
        <f t="shared" si="33"/>
        <v>0.19999999999999929</v>
      </c>
      <c r="P106" s="39">
        <f t="shared" ref="P106:P169" si="54">SUM(Q106:U106)</f>
        <v>0.22304607113739269</v>
      </c>
      <c r="Q106" s="39">
        <f t="shared" si="39"/>
        <v>0.19289801440580209</v>
      </c>
      <c r="R106" s="39">
        <f t="shared" si="42"/>
        <v>1.3576126713557856E-3</v>
      </c>
      <c r="S106" s="39">
        <f t="shared" si="48"/>
        <v>1.3718287692916314E-4</v>
      </c>
      <c r="T106" s="39">
        <f t="shared" si="46"/>
        <v>8.318074472163893E-5</v>
      </c>
      <c r="U106" s="39">
        <f t="shared" si="49"/>
        <v>2.8570080438584035E-2</v>
      </c>
      <c r="V106" s="12"/>
      <c r="W106" s="32">
        <f t="shared" si="43"/>
        <v>272266.38697833213</v>
      </c>
      <c r="X106" s="32">
        <f t="shared" si="34"/>
        <v>39998.112614017649</v>
      </c>
      <c r="Y106" s="32">
        <f t="shared" si="35"/>
        <v>312264.49959234975</v>
      </c>
      <c r="Z106" s="32">
        <f t="shared" si="36"/>
        <v>69491.486591320427</v>
      </c>
      <c r="AB106" s="32">
        <f t="shared" si="47"/>
        <v>3792.5741085551072</v>
      </c>
      <c r="AC106" s="32">
        <f t="shared" si="40"/>
        <v>-2519.247392842331</v>
      </c>
      <c r="AD106" s="32">
        <f t="shared" si="44"/>
        <v>0</v>
      </c>
      <c r="AE106" s="59">
        <f t="shared" si="45"/>
        <v>2765.8782552617363</v>
      </c>
      <c r="AF106" s="32">
        <f t="shared" si="50"/>
        <v>1125.7735559169232</v>
      </c>
      <c r="AG106" s="40">
        <f>IF(A106&gt;$D$6,"",SUM($AB$10:AE106)/($Y$10+Y106)*2/A106*12)</f>
        <v>5.9437676150332255E-2</v>
      </c>
      <c r="AH106" s="40">
        <f>IF(A106&gt;$D$6,"",SUM($AF$10:AF106)/($Y$10+Y106)*2/A106*12)</f>
        <v>-1.0146137849594021E-2</v>
      </c>
      <c r="AI106" s="32">
        <f t="shared" si="51"/>
        <v>17890.030609984529</v>
      </c>
      <c r="AQ106" s="32">
        <f>SUM(AB$10:AB106)</f>
        <v>1071318.0621669164</v>
      </c>
      <c r="AR106" s="32">
        <f>SUM(AC$10:AC106)</f>
        <v>-711631.50877680094</v>
      </c>
      <c r="AS106" s="32">
        <f>SUM(AD$10:AD106)</f>
        <v>13860.000000000002</v>
      </c>
      <c r="AT106" s="32">
        <f>SUM(AE$10:AE106)</f>
        <v>33545.53785180764</v>
      </c>
      <c r="AU106" s="32">
        <f>SUM(AF$10:AF106)</f>
        <v>-69491.486591320427</v>
      </c>
      <c r="AW106" s="32">
        <f t="shared" si="41"/>
        <v>270057.22016812291</v>
      </c>
      <c r="AX106" s="32">
        <f t="shared" si="41"/>
        <v>1900.6577398980999</v>
      </c>
      <c r="AY106" s="32">
        <f t="shared" si="41"/>
        <v>192.05602770082839</v>
      </c>
      <c r="AZ106" s="32">
        <f t="shared" si="41"/>
        <v>116.4530426102945</v>
      </c>
      <c r="BA106" s="32">
        <f t="shared" si="30"/>
        <v>39998.112614017649</v>
      </c>
      <c r="BB106" s="32">
        <f t="shared" ref="BB106:BB169" si="55">MAX(SUM(D106:G106)-AB106-AD106-AE106,0)</f>
        <v>0</v>
      </c>
      <c r="BC106" s="32"/>
    </row>
    <row r="107" spans="1:55" x14ac:dyDescent="0.25">
      <c r="A107" s="29">
        <v>97</v>
      </c>
      <c r="B107" s="32">
        <f t="shared" si="37"/>
        <v>268333.33333333232</v>
      </c>
      <c r="C107" s="32">
        <f t="shared" si="52"/>
        <v>11666.666666666666</v>
      </c>
      <c r="D107" s="32">
        <f t="shared" si="53"/>
        <v>4197.6666666666524</v>
      </c>
      <c r="E107" s="32"/>
      <c r="F107" s="32">
        <f t="shared" si="38"/>
        <v>0</v>
      </c>
      <c r="G107" s="32"/>
      <c r="H107" s="32"/>
      <c r="I107" s="32"/>
      <c r="J107" s="32"/>
      <c r="K107" s="32"/>
      <c r="L107" s="32">
        <f t="shared" si="31"/>
        <v>15864.333333333318</v>
      </c>
      <c r="M107" s="32">
        <f t="shared" si="32"/>
        <v>15864.333333333318</v>
      </c>
      <c r="N107" s="80">
        <v>47150</v>
      </c>
      <c r="O107" s="39">
        <f t="shared" si="33"/>
        <v>0.19166666666666596</v>
      </c>
      <c r="P107" s="39">
        <f t="shared" si="54"/>
        <v>0.21495476384115356</v>
      </c>
      <c r="Q107" s="39">
        <f t="shared" si="39"/>
        <v>0.18475637962006483</v>
      </c>
      <c r="R107" s="39">
        <f t="shared" si="42"/>
        <v>1.343688193434318E-3</v>
      </c>
      <c r="S107" s="39">
        <f t="shared" si="48"/>
        <v>1.3576126713557858E-4</v>
      </c>
      <c r="T107" s="39">
        <f t="shared" si="46"/>
        <v>8.2309726157497876E-5</v>
      </c>
      <c r="U107" s="39">
        <f t="shared" si="49"/>
        <v>2.8636625034361346E-2</v>
      </c>
      <c r="V107" s="12"/>
      <c r="W107" s="32">
        <f t="shared" si="43"/>
        <v>260845.39432950909</v>
      </c>
      <c r="X107" s="32">
        <f t="shared" si="34"/>
        <v>40091.275048105883</v>
      </c>
      <c r="Y107" s="32">
        <f t="shared" si="35"/>
        <v>300936.66937761498</v>
      </c>
      <c r="Z107" s="32">
        <f t="shared" si="36"/>
        <v>68365.34336251473</v>
      </c>
      <c r="AB107" s="32">
        <f t="shared" si="47"/>
        <v>3639.5720865737662</v>
      </c>
      <c r="AC107" s="32">
        <f t="shared" si="40"/>
        <v>-2417.6145878019179</v>
      </c>
      <c r="AD107" s="32">
        <f t="shared" si="44"/>
        <v>0</v>
      </c>
      <c r="AE107" s="59">
        <f t="shared" si="45"/>
        <v>0</v>
      </c>
      <c r="AF107" s="32">
        <f t="shared" si="50"/>
        <v>1126.1432288056967</v>
      </c>
      <c r="AG107" s="40">
        <f>IF(A107&gt;$D$6,"",SUM($AB$10:AE107)/($Y$10+Y107)*2/A107*12)</f>
        <v>5.9394425558722624E-2</v>
      </c>
      <c r="AH107" s="40">
        <f>IF(A107&gt;$D$6,"",SUM($AF$10:AF107)/($Y$10+Y107)*2/A107*12)</f>
        <v>-9.9446009993157877E-3</v>
      </c>
      <c r="AI107" s="32">
        <f t="shared" si="51"/>
        <v>14967.402301308537</v>
      </c>
      <c r="AQ107" s="32">
        <f>SUM(AB$10:AB107)</f>
        <v>1074957.6342534903</v>
      </c>
      <c r="AR107" s="32">
        <f>SUM(AC$10:AC107)</f>
        <v>-714049.12336460291</v>
      </c>
      <c r="AS107" s="32">
        <f>SUM(AD$10:AD107)</f>
        <v>13860.000000000002</v>
      </c>
      <c r="AT107" s="32">
        <f>SUM(AE$10:AE107)</f>
        <v>33545.53785180764</v>
      </c>
      <c r="AU107" s="32">
        <f>SUM(AF$10:AF107)</f>
        <v>-68365.34336251473</v>
      </c>
      <c r="AW107" s="32">
        <f t="shared" si="41"/>
        <v>258658.93146809077</v>
      </c>
      <c r="AX107" s="32">
        <f t="shared" si="41"/>
        <v>1881.1634708080453</v>
      </c>
      <c r="AY107" s="32">
        <f t="shared" si="41"/>
        <v>190.06577398981003</v>
      </c>
      <c r="AZ107" s="32">
        <f t="shared" si="41"/>
        <v>115.23361662049703</v>
      </c>
      <c r="BA107" s="32">
        <f t="shared" si="30"/>
        <v>40091.275048105883</v>
      </c>
      <c r="BB107" s="32">
        <f t="shared" si="55"/>
        <v>558.09458009288619</v>
      </c>
      <c r="BC107" s="32"/>
    </row>
    <row r="108" spans="1:55" x14ac:dyDescent="0.25">
      <c r="A108" s="29">
        <v>98</v>
      </c>
      <c r="B108" s="32">
        <f t="shared" si="37"/>
        <v>256666.66666666567</v>
      </c>
      <c r="C108" s="32">
        <f t="shared" si="52"/>
        <v>11666.666666666666</v>
      </c>
      <c r="D108" s="32">
        <f t="shared" si="53"/>
        <v>4022.7638888888741</v>
      </c>
      <c r="E108" s="32"/>
      <c r="F108" s="32">
        <f t="shared" si="38"/>
        <v>0</v>
      </c>
      <c r="G108" s="32"/>
      <c r="H108" s="32"/>
      <c r="I108" s="32"/>
      <c r="J108" s="32"/>
      <c r="K108" s="32"/>
      <c r="L108" s="32">
        <f t="shared" si="31"/>
        <v>15689.43055555554</v>
      </c>
      <c r="M108" s="32">
        <f t="shared" si="32"/>
        <v>15689.43055555554</v>
      </c>
      <c r="N108" s="80">
        <v>47178</v>
      </c>
      <c r="O108" s="39">
        <f t="shared" si="33"/>
        <v>0.18333333333333263</v>
      </c>
      <c r="P108" s="39">
        <f t="shared" si="54"/>
        <v>0.20686622186522999</v>
      </c>
      <c r="Q108" s="39">
        <f t="shared" si="39"/>
        <v>0.17661787701692816</v>
      </c>
      <c r="R108" s="39">
        <f t="shared" si="42"/>
        <v>1.3300464533897258E-3</v>
      </c>
      <c r="S108" s="39">
        <f t="shared" si="48"/>
        <v>1.343688193434318E-4</v>
      </c>
      <c r="T108" s="39">
        <f t="shared" si="46"/>
        <v>8.1456760281347143E-5</v>
      </c>
      <c r="U108" s="39">
        <f t="shared" si="49"/>
        <v>2.8702472815287344E-2</v>
      </c>
      <c r="V108" s="12"/>
      <c r="W108" s="32">
        <f t="shared" si="43"/>
        <v>249429.2486699197</v>
      </c>
      <c r="X108" s="32">
        <f t="shared" si="34"/>
        <v>40183.461941402282</v>
      </c>
      <c r="Y108" s="32">
        <f t="shared" si="35"/>
        <v>289612.71061132196</v>
      </c>
      <c r="Z108" s="32">
        <f t="shared" si="36"/>
        <v>67238.858469834857</v>
      </c>
      <c r="AB108" s="32">
        <f t="shared" si="47"/>
        <v>3486.631795843045</v>
      </c>
      <c r="AC108" s="32">
        <f t="shared" si="40"/>
        <v>-2316.0227882337063</v>
      </c>
      <c r="AD108" s="32">
        <f t="shared" si="44"/>
        <v>0</v>
      </c>
      <c r="AE108" s="59">
        <f t="shared" si="45"/>
        <v>0</v>
      </c>
      <c r="AF108" s="32">
        <f t="shared" si="50"/>
        <v>1126.4848926798732</v>
      </c>
      <c r="AG108" s="40">
        <f>IF(A108&gt;$D$6,"",SUM($AB$10:AE108)/($Y$10+Y108)*2/A108*12)</f>
        <v>5.9352037523025952E-2</v>
      </c>
      <c r="AH108" s="40">
        <f>IF(A108&gt;$D$6,"",SUM($AF$10:AF108)/($Y$10+Y108)*2/A108*12)</f>
        <v>-9.7458187392213576E-3</v>
      </c>
      <c r="AI108" s="32">
        <f t="shared" si="51"/>
        <v>14810.590562136058</v>
      </c>
      <c r="AQ108" s="32">
        <f>SUM(AB$10:AB108)</f>
        <v>1078444.2660493334</v>
      </c>
      <c r="AR108" s="32">
        <f>SUM(AC$10:AC108)</f>
        <v>-716365.14615283662</v>
      </c>
      <c r="AS108" s="32">
        <f>SUM(AD$10:AD108)</f>
        <v>13860.000000000002</v>
      </c>
      <c r="AT108" s="32">
        <f>SUM(AE$10:AE108)</f>
        <v>33545.53785180764</v>
      </c>
      <c r="AU108" s="32">
        <f>SUM(AF$10:AF108)</f>
        <v>-67238.858469834857</v>
      </c>
      <c r="AW108" s="32">
        <f t="shared" si="41"/>
        <v>247265.02782369943</v>
      </c>
      <c r="AX108" s="32">
        <f t="shared" si="41"/>
        <v>1862.0650347456162</v>
      </c>
      <c r="AY108" s="32">
        <f t="shared" si="41"/>
        <v>188.11634708080453</v>
      </c>
      <c r="AZ108" s="32">
        <f t="shared" si="41"/>
        <v>114.03946439388601</v>
      </c>
      <c r="BA108" s="32">
        <f t="shared" si="30"/>
        <v>40183.461941402282</v>
      </c>
      <c r="BB108" s="32">
        <f t="shared" si="55"/>
        <v>536.13209304582915</v>
      </c>
      <c r="BC108" s="32"/>
    </row>
    <row r="109" spans="1:55" x14ac:dyDescent="0.25">
      <c r="A109" s="29">
        <v>99</v>
      </c>
      <c r="B109" s="32">
        <f t="shared" si="37"/>
        <v>244999.99999999901</v>
      </c>
      <c r="C109" s="32">
        <f t="shared" si="52"/>
        <v>11666.666666666666</v>
      </c>
      <c r="D109" s="32">
        <f t="shared" si="53"/>
        <v>3847.8611111110963</v>
      </c>
      <c r="E109" s="32"/>
      <c r="F109" s="32">
        <f t="shared" si="38"/>
        <v>0</v>
      </c>
      <c r="G109" s="32"/>
      <c r="H109" s="32"/>
      <c r="I109" s="32"/>
      <c r="J109" s="32"/>
      <c r="K109" s="32"/>
      <c r="L109" s="32">
        <f t="shared" si="31"/>
        <v>15514.527777777763</v>
      </c>
      <c r="M109" s="32">
        <f t="shared" si="32"/>
        <v>15514.527777777763</v>
      </c>
      <c r="N109" s="80">
        <v>47209</v>
      </c>
      <c r="O109" s="39">
        <f t="shared" si="33"/>
        <v>0.1749999999999993</v>
      </c>
      <c r="P109" s="39">
        <f t="shared" si="54"/>
        <v>0.19878054196955847</v>
      </c>
      <c r="Q109" s="39">
        <f t="shared" si="39"/>
        <v>0.16848259888293071</v>
      </c>
      <c r="R109" s="39">
        <f t="shared" si="42"/>
        <v>1.3166789261703233E-3</v>
      </c>
      <c r="S109" s="39">
        <f t="shared" si="48"/>
        <v>1.330046453389726E-4</v>
      </c>
      <c r="T109" s="39">
        <f t="shared" si="46"/>
        <v>8.0621291606059083E-5</v>
      </c>
      <c r="U109" s="39">
        <f t="shared" si="49"/>
        <v>2.8767638223512422E-2</v>
      </c>
      <c r="V109" s="12"/>
      <c r="W109" s="32">
        <f t="shared" si="43"/>
        <v>238018.06524446447</v>
      </c>
      <c r="X109" s="32">
        <f t="shared" si="34"/>
        <v>40274.693512917394</v>
      </c>
      <c r="Y109" s="32">
        <f t="shared" si="35"/>
        <v>278292.75875738187</v>
      </c>
      <c r="Z109" s="32">
        <f t="shared" si="36"/>
        <v>66112.060774173719</v>
      </c>
      <c r="AB109" s="32">
        <f t="shared" si="47"/>
        <v>3333.7546666877952</v>
      </c>
      <c r="AC109" s="32">
        <f t="shared" si="40"/>
        <v>-2214.4729442423099</v>
      </c>
      <c r="AD109" s="32">
        <f t="shared" si="44"/>
        <v>0</v>
      </c>
      <c r="AE109" s="59">
        <f t="shared" si="45"/>
        <v>0</v>
      </c>
      <c r="AF109" s="32">
        <f t="shared" si="50"/>
        <v>1126.7976956611383</v>
      </c>
      <c r="AG109" s="40">
        <f>IF(A109&gt;$D$6,"",SUM($AB$10:AE109)/($Y$10+Y109)*2/A109*12)</f>
        <v>5.9310479916690063E-2</v>
      </c>
      <c r="AH109" s="40">
        <f>IF(A109&gt;$D$6,"",SUM($AF$10:AF109)/($Y$10+Y109)*2/A109*12)</f>
        <v>-9.549684442511178E-3</v>
      </c>
      <c r="AI109" s="32">
        <f t="shared" si="51"/>
        <v>14653.706520627884</v>
      </c>
      <c r="AQ109" s="32">
        <f>SUM(AB$10:AB109)</f>
        <v>1081778.0207160211</v>
      </c>
      <c r="AR109" s="32">
        <f>SUM(AC$10:AC109)</f>
        <v>-718579.61909707892</v>
      </c>
      <c r="AS109" s="32">
        <f>SUM(AD$10:AD109)</f>
        <v>13860.000000000002</v>
      </c>
      <c r="AT109" s="32">
        <f>SUM(AE$10:AE109)</f>
        <v>33545.53785180764</v>
      </c>
      <c r="AU109" s="32">
        <f>SUM(AF$10:AF109)</f>
        <v>-66112.060774173719</v>
      </c>
      <c r="AW109" s="32">
        <f t="shared" si="41"/>
        <v>235875.63843610301</v>
      </c>
      <c r="AX109" s="32">
        <f t="shared" si="41"/>
        <v>1843.3504966384526</v>
      </c>
      <c r="AY109" s="32">
        <f t="shared" si="41"/>
        <v>186.20650347456163</v>
      </c>
      <c r="AZ109" s="32">
        <f t="shared" si="41"/>
        <v>112.86980824848271</v>
      </c>
      <c r="BA109" s="32">
        <f t="shared" si="30"/>
        <v>40274.693512917394</v>
      </c>
      <c r="BB109" s="32">
        <f t="shared" si="55"/>
        <v>514.10644442330113</v>
      </c>
      <c r="BC109" s="32"/>
    </row>
    <row r="110" spans="1:55" x14ac:dyDescent="0.25">
      <c r="A110" s="29">
        <v>100</v>
      </c>
      <c r="B110" s="32">
        <f t="shared" si="37"/>
        <v>233333.33333333235</v>
      </c>
      <c r="C110" s="32">
        <f t="shared" si="52"/>
        <v>11666.666666666666</v>
      </c>
      <c r="D110" s="32">
        <f t="shared" si="53"/>
        <v>3672.9583333333189</v>
      </c>
      <c r="E110" s="32"/>
      <c r="F110" s="32">
        <f t="shared" si="38"/>
        <v>0</v>
      </c>
      <c r="G110" s="32"/>
      <c r="H110" s="32"/>
      <c r="I110" s="32"/>
      <c r="J110" s="32"/>
      <c r="K110" s="32"/>
      <c r="L110" s="32">
        <f t="shared" si="31"/>
        <v>15339.624999999985</v>
      </c>
      <c r="M110" s="32">
        <f t="shared" si="32"/>
        <v>15339.624999999985</v>
      </c>
      <c r="N110" s="80">
        <v>47239</v>
      </c>
      <c r="O110" s="39">
        <f t="shared" si="33"/>
        <v>0.16666666666666596</v>
      </c>
      <c r="P110" s="39">
        <f t="shared" si="54"/>
        <v>0.1906978307298946</v>
      </c>
      <c r="Q110" s="39">
        <f t="shared" si="39"/>
        <v>0.16035064736723265</v>
      </c>
      <c r="R110" s="39">
        <f t="shared" si="42"/>
        <v>1.3035774260442869E-3</v>
      </c>
      <c r="S110" s="39">
        <f t="shared" si="48"/>
        <v>1.3166789261703234E-4</v>
      </c>
      <c r="T110" s="39">
        <f t="shared" si="46"/>
        <v>7.9802787203383553E-5</v>
      </c>
      <c r="U110" s="39">
        <f t="shared" si="49"/>
        <v>2.8832135256797269E-2</v>
      </c>
      <c r="V110" s="12"/>
      <c r="W110" s="32">
        <f t="shared" si="43"/>
        <v>226611.97366233627</v>
      </c>
      <c r="X110" s="32">
        <f t="shared" si="34"/>
        <v>40364.989359516178</v>
      </c>
      <c r="Y110" s="32">
        <f t="shared" si="35"/>
        <v>266976.96302185243</v>
      </c>
      <c r="Z110" s="32">
        <f t="shared" si="36"/>
        <v>64984.980184623346</v>
      </c>
      <c r="AB110" s="32">
        <f t="shared" si="47"/>
        <v>3180.9422972649299</v>
      </c>
      <c r="AC110" s="32">
        <f t="shared" si="40"/>
        <v>-2112.9661174161151</v>
      </c>
      <c r="AD110" s="32">
        <f t="shared" si="44"/>
        <v>0</v>
      </c>
      <c r="AE110" s="59">
        <f t="shared" si="45"/>
        <v>0</v>
      </c>
      <c r="AF110" s="32">
        <f t="shared" si="50"/>
        <v>1127.0805895503727</v>
      </c>
      <c r="AG110" s="40">
        <f>IF(A110&gt;$D$6,"",SUM($AB$10:AE110)/($Y$10+Y110)*2/A110*12)</f>
        <v>5.9269721146619422E-2</v>
      </c>
      <c r="AH110" s="40">
        <f>IF(A110&gt;$D$6,"",SUM($AF$10:AF110)/($Y$10+Y110)*2/A110*12)</f>
        <v>-9.3560952492329954E-3</v>
      </c>
      <c r="AI110" s="32">
        <f t="shared" si="51"/>
        <v>14496.738032794379</v>
      </c>
      <c r="AQ110" s="32">
        <f>SUM(AB$10:AB110)</f>
        <v>1084958.963013286</v>
      </c>
      <c r="AR110" s="32">
        <f>SUM(AC$10:AC110)</f>
        <v>-720692.58521449508</v>
      </c>
      <c r="AS110" s="32">
        <f>SUM(AD$10:AD110)</f>
        <v>13860.000000000002</v>
      </c>
      <c r="AT110" s="32">
        <f>SUM(AE$10:AE110)</f>
        <v>33545.53785180764</v>
      </c>
      <c r="AU110" s="32">
        <f>SUM(AF$10:AF110)</f>
        <v>-64984.980184623346</v>
      </c>
      <c r="AW110" s="32">
        <f t="shared" si="41"/>
        <v>224490.90631412569</v>
      </c>
      <c r="AX110" s="32">
        <f t="shared" si="41"/>
        <v>1825.0083964620017</v>
      </c>
      <c r="AY110" s="32">
        <f t="shared" si="41"/>
        <v>184.33504966384527</v>
      </c>
      <c r="AZ110" s="32">
        <f t="shared" si="41"/>
        <v>111.72390208473698</v>
      </c>
      <c r="BA110" s="32">
        <f t="shared" si="30"/>
        <v>40364.989359516178</v>
      </c>
      <c r="BB110" s="32">
        <f t="shared" si="55"/>
        <v>492.01603606838898</v>
      </c>
      <c r="BC110" s="32"/>
    </row>
    <row r="111" spans="1:55" x14ac:dyDescent="0.25">
      <c r="A111" s="29">
        <v>101</v>
      </c>
      <c r="B111" s="32">
        <f t="shared" si="37"/>
        <v>221666.6666666657</v>
      </c>
      <c r="C111" s="32">
        <f t="shared" si="52"/>
        <v>11666.666666666666</v>
      </c>
      <c r="D111" s="32">
        <f t="shared" si="53"/>
        <v>3498.0555555555406</v>
      </c>
      <c r="E111" s="32"/>
      <c r="F111" s="32">
        <f t="shared" si="38"/>
        <v>0</v>
      </c>
      <c r="G111" s="32"/>
      <c r="H111" s="32"/>
      <c r="I111" s="32"/>
      <c r="J111" s="32"/>
      <c r="K111" s="32"/>
      <c r="L111" s="32">
        <f t="shared" si="31"/>
        <v>15164.722222222206</v>
      </c>
      <c r="M111" s="32">
        <f t="shared" si="32"/>
        <v>15164.722222222206</v>
      </c>
      <c r="N111" s="80">
        <v>47270</v>
      </c>
      <c r="O111" s="39">
        <f t="shared" si="33"/>
        <v>0.15833333333333263</v>
      </c>
      <c r="P111" s="39">
        <f t="shared" si="54"/>
        <v>0.18261820599163661</v>
      </c>
      <c r="Q111" s="39">
        <f t="shared" si="39"/>
        <v>0.15222213593701828</v>
      </c>
      <c r="R111" s="39">
        <f t="shared" si="42"/>
        <v>1.2907340898837161E-3</v>
      </c>
      <c r="S111" s="39">
        <f t="shared" si="48"/>
        <v>1.3035774260442869E-4</v>
      </c>
      <c r="T111" s="39">
        <f t="shared" si="46"/>
        <v>7.9000735570219395E-5</v>
      </c>
      <c r="U111" s="39">
        <f t="shared" si="49"/>
        <v>2.8895977486559976E-2</v>
      </c>
      <c r="V111" s="12"/>
      <c r="W111" s="32">
        <f t="shared" si="43"/>
        <v>215211.11990710729</v>
      </c>
      <c r="X111" s="32">
        <f t="shared" si="34"/>
        <v>40454.368481183963</v>
      </c>
      <c r="Y111" s="32">
        <f t="shared" si="35"/>
        <v>255665.48838829127</v>
      </c>
      <c r="Z111" s="32">
        <f t="shared" si="36"/>
        <v>63857.6478901753</v>
      </c>
      <c r="AB111" s="32">
        <f t="shared" si="47"/>
        <v>3028.1964760347928</v>
      </c>
      <c r="AC111" s="32">
        <f t="shared" si="40"/>
        <v>-2011.5034957540731</v>
      </c>
      <c r="AD111" s="32">
        <f t="shared" si="44"/>
        <v>0</v>
      </c>
      <c r="AE111" s="59">
        <f t="shared" si="45"/>
        <v>0</v>
      </c>
      <c r="AF111" s="32">
        <f t="shared" si="50"/>
        <v>1127.332294448046</v>
      </c>
      <c r="AG111" s="40">
        <f>IF(A111&gt;$D$6,"",SUM($AB$10:AE111)/($Y$10+Y111)*2/A111*12)</f>
        <v>5.9229730015176743E-2</v>
      </c>
      <c r="AH111" s="40">
        <f>IF(A111&gt;$D$6,"",SUM($AF$10:AF111)/($Y$10+Y111)*2/A111*12)</f>
        <v>-9.164951890693631E-3</v>
      </c>
      <c r="AI111" s="32">
        <f t="shared" si="51"/>
        <v>14339.671109595949</v>
      </c>
      <c r="AQ111" s="32">
        <f>SUM(AB$10:AB111)</f>
        <v>1087987.1594893208</v>
      </c>
      <c r="AR111" s="32">
        <f>SUM(AC$10:AC111)</f>
        <v>-722704.08871024917</v>
      </c>
      <c r="AS111" s="32">
        <f>SUM(AD$10:AD111)</f>
        <v>13860.000000000002</v>
      </c>
      <c r="AT111" s="32">
        <f>SUM(AE$10:AE111)</f>
        <v>33545.53785180764</v>
      </c>
      <c r="AU111" s="32">
        <f>SUM(AF$10:AF111)</f>
        <v>-63857.6478901753</v>
      </c>
      <c r="AW111" s="32">
        <f t="shared" si="41"/>
        <v>213110.99031182559</v>
      </c>
      <c r="AX111" s="32">
        <f t="shared" si="41"/>
        <v>1807.0277258372025</v>
      </c>
      <c r="AY111" s="32">
        <f t="shared" si="41"/>
        <v>182.50083964620015</v>
      </c>
      <c r="AZ111" s="32">
        <f t="shared" si="41"/>
        <v>110.60102979830715</v>
      </c>
      <c r="BA111" s="32">
        <f t="shared" si="30"/>
        <v>40454.368481183963</v>
      </c>
      <c r="BB111" s="32">
        <f t="shared" si="55"/>
        <v>469.85907952074785</v>
      </c>
      <c r="BC111" s="32"/>
    </row>
    <row r="112" spans="1:55" x14ac:dyDescent="0.25">
      <c r="A112" s="29">
        <v>102</v>
      </c>
      <c r="B112" s="32">
        <f t="shared" si="37"/>
        <v>209999.99999999904</v>
      </c>
      <c r="C112" s="32">
        <f t="shared" si="52"/>
        <v>11666.666666666666</v>
      </c>
      <c r="D112" s="32">
        <f t="shared" si="53"/>
        <v>3323.1527777777633</v>
      </c>
      <c r="E112" s="32"/>
      <c r="F112" s="32">
        <f t="shared" si="38"/>
        <v>0</v>
      </c>
      <c r="G112" s="32"/>
      <c r="H112" s="32"/>
      <c r="I112" s="32"/>
      <c r="J112" s="32"/>
      <c r="K112" s="32"/>
      <c r="L112" s="32">
        <f t="shared" si="31"/>
        <v>14989.819444444429</v>
      </c>
      <c r="M112" s="32">
        <f t="shared" si="32"/>
        <v>14989.819444444429</v>
      </c>
      <c r="N112" s="80">
        <v>47300</v>
      </c>
      <c r="O112" s="39">
        <f t="shared" si="33"/>
        <v>0.1499999999999993</v>
      </c>
      <c r="P112" s="39">
        <f t="shared" si="54"/>
        <v>0.17454179863047506</v>
      </c>
      <c r="Q112" s="39">
        <f t="shared" si="39"/>
        <v>0.14409719113948086</v>
      </c>
      <c r="R112" s="39">
        <f t="shared" si="42"/>
        <v>1.2781413614270053E-3</v>
      </c>
      <c r="S112" s="39">
        <f t="shared" si="48"/>
        <v>1.2907340898837163E-4</v>
      </c>
      <c r="T112" s="39">
        <f t="shared" si="46"/>
        <v>7.8214645562657212E-5</v>
      </c>
      <c r="U112" s="39">
        <f t="shared" si="49"/>
        <v>2.8959178075016152E-2</v>
      </c>
      <c r="V112" s="12"/>
      <c r="W112" s="32">
        <f t="shared" si="43"/>
        <v>203815.66877764245</v>
      </c>
      <c r="X112" s="32">
        <f t="shared" si="34"/>
        <v>40542.84930502261</v>
      </c>
      <c r="Y112" s="32">
        <f t="shared" si="35"/>
        <v>244358.51808266505</v>
      </c>
      <c r="Z112" s="32">
        <f t="shared" si="36"/>
        <v>62730.096636346781</v>
      </c>
      <c r="AB112" s="32">
        <f t="shared" si="47"/>
        <v>2875.5192088009221</v>
      </c>
      <c r="AC112" s="32">
        <f t="shared" si="40"/>
        <v>-1910.0864116270714</v>
      </c>
      <c r="AD112" s="32">
        <f t="shared" si="44"/>
        <v>0</v>
      </c>
      <c r="AE112" s="59">
        <f t="shared" si="45"/>
        <v>0</v>
      </c>
      <c r="AF112" s="32">
        <f t="shared" si="50"/>
        <v>1127.5512538285184</v>
      </c>
      <c r="AG112" s="40">
        <f>IF(A112&gt;$D$6,"",SUM($AB$10:AE112)/($Y$10+Y112)*2/A112*12)</f>
        <v>5.9190475567604144E-2</v>
      </c>
      <c r="AH112" s="40">
        <f>IF(A112&gt;$D$6,"",SUM($AF$10:AF112)/($Y$10+Y112)*2/A112*12)</f>
        <v>-8.9761585296947582E-3</v>
      </c>
      <c r="AI112" s="32">
        <f t="shared" si="51"/>
        <v>14182.489514427145</v>
      </c>
      <c r="AQ112" s="32">
        <f>SUM(AB$10:AB112)</f>
        <v>1090862.6786981218</v>
      </c>
      <c r="AR112" s="32">
        <f>SUM(AC$10:AC112)</f>
        <v>-724614.17512187629</v>
      </c>
      <c r="AS112" s="32">
        <f>SUM(AD$10:AD112)</f>
        <v>13860.000000000002</v>
      </c>
      <c r="AT112" s="32">
        <f>SUM(AE$10:AE112)</f>
        <v>33545.53785180764</v>
      </c>
      <c r="AU112" s="32">
        <f>SUM(AF$10:AF112)</f>
        <v>-62730.096636346781</v>
      </c>
      <c r="AW112" s="32">
        <f t="shared" si="41"/>
        <v>201736.0675952732</v>
      </c>
      <c r="AX112" s="32">
        <f t="shared" si="41"/>
        <v>1789.3979059978074</v>
      </c>
      <c r="AY112" s="32">
        <f t="shared" si="41"/>
        <v>180.70277258372028</v>
      </c>
      <c r="AZ112" s="32">
        <f t="shared" si="41"/>
        <v>109.50050378772009</v>
      </c>
      <c r="BA112" s="32">
        <f t="shared" si="30"/>
        <v>40542.84930502261</v>
      </c>
      <c r="BB112" s="32">
        <f t="shared" si="55"/>
        <v>447.63356897684116</v>
      </c>
      <c r="BC112" s="32"/>
    </row>
    <row r="113" spans="1:55" x14ac:dyDescent="0.25">
      <c r="A113" s="29">
        <v>103</v>
      </c>
      <c r="B113" s="32">
        <f t="shared" si="37"/>
        <v>198333.33333333238</v>
      </c>
      <c r="C113" s="32">
        <f t="shared" si="52"/>
        <v>11666.666666666666</v>
      </c>
      <c r="D113" s="32">
        <f t="shared" si="53"/>
        <v>3148.2499999999854</v>
      </c>
      <c r="E113" s="32"/>
      <c r="F113" s="32">
        <f t="shared" si="38"/>
        <v>0</v>
      </c>
      <c r="G113" s="32"/>
      <c r="H113" s="32"/>
      <c r="I113" s="32"/>
      <c r="J113" s="32"/>
      <c r="K113" s="32"/>
      <c r="L113" s="32">
        <f t="shared" si="31"/>
        <v>14814.916666666652</v>
      </c>
      <c r="M113" s="32">
        <f t="shared" si="32"/>
        <v>14814.916666666652</v>
      </c>
      <c r="N113" s="80">
        <v>47331</v>
      </c>
      <c r="O113" s="39">
        <f t="shared" si="33"/>
        <v>0.141666666666666</v>
      </c>
      <c r="P113" s="39">
        <f t="shared" si="54"/>
        <v>0.16646875470505987</v>
      </c>
      <c r="Q113" s="39">
        <f t="shared" si="39"/>
        <v>0.13597595475560512</v>
      </c>
      <c r="R113" s="39">
        <f t="shared" si="42"/>
        <v>1.2657919764527392E-3</v>
      </c>
      <c r="S113" s="39">
        <f t="shared" si="48"/>
        <v>1.2781413614270054E-4</v>
      </c>
      <c r="T113" s="39">
        <f t="shared" si="46"/>
        <v>7.7444045393022971E-5</v>
      </c>
      <c r="U113" s="39">
        <f t="shared" si="49"/>
        <v>2.9021749791466277E-2</v>
      </c>
      <c r="V113" s="12"/>
      <c r="W113" s="32">
        <f t="shared" si="43"/>
        <v>192425.80687903104</v>
      </c>
      <c r="X113" s="32">
        <f t="shared" si="34"/>
        <v>40630.449708052787</v>
      </c>
      <c r="Y113" s="32">
        <f t="shared" si="35"/>
        <v>233056.25658708383</v>
      </c>
      <c r="Z113" s="32">
        <f t="shared" si="36"/>
        <v>61602.36105944329</v>
      </c>
      <c r="AB113" s="32">
        <f t="shared" si="47"/>
        <v>2722.9127515160549</v>
      </c>
      <c r="AC113" s="32">
        <f t="shared" si="40"/>
        <v>-1808.7163635695858</v>
      </c>
      <c r="AD113" s="32">
        <f t="shared" si="44"/>
        <v>0</v>
      </c>
      <c r="AE113" s="59">
        <f t="shared" si="45"/>
        <v>0</v>
      </c>
      <c r="AF113" s="32">
        <f t="shared" si="50"/>
        <v>1127.7355769034912</v>
      </c>
      <c r="AG113" s="40">
        <f>IF(A113&gt;$D$6,"",SUM($AB$10:AE113)/($Y$10+Y113)*2/A113*12)</f>
        <v>5.9151926919747556E-2</v>
      </c>
      <c r="AH113" s="40">
        <f>IF(A113&gt;$D$6,"",SUM($AF$10:AF113)/($Y$10+Y113)*2/A113*12)</f>
        <v>-8.7896226171802969E-3</v>
      </c>
      <c r="AI113" s="32">
        <f t="shared" si="51"/>
        <v>14025.174247097271</v>
      </c>
      <c r="AQ113" s="32">
        <f>SUM(AB$10:AB113)</f>
        <v>1093585.5914496379</v>
      </c>
      <c r="AR113" s="32">
        <f>SUM(AC$10:AC113)</f>
        <v>-726422.8914854459</v>
      </c>
      <c r="AS113" s="32">
        <f>SUM(AD$10:AD113)</f>
        <v>13860.000000000002</v>
      </c>
      <c r="AT113" s="32">
        <f>SUM(AE$10:AE113)</f>
        <v>33545.53785180764</v>
      </c>
      <c r="AU113" s="32">
        <f>SUM(AF$10:AF113)</f>
        <v>-61602.36105944329</v>
      </c>
      <c r="AW113" s="32">
        <f t="shared" si="41"/>
        <v>190366.33665784716</v>
      </c>
      <c r="AX113" s="32">
        <f t="shared" si="41"/>
        <v>1772.108767033835</v>
      </c>
      <c r="AY113" s="32">
        <f t="shared" si="41"/>
        <v>178.93979059978076</v>
      </c>
      <c r="AZ113" s="32">
        <f t="shared" si="41"/>
        <v>108.42166355023215</v>
      </c>
      <c r="BA113" s="32">
        <f t="shared" si="30"/>
        <v>40630.449708052787</v>
      </c>
      <c r="BB113" s="32">
        <f t="shared" si="55"/>
        <v>425.33724848393058</v>
      </c>
      <c r="BC113" s="32"/>
    </row>
    <row r="114" spans="1:55" x14ac:dyDescent="0.25">
      <c r="A114" s="29">
        <v>104</v>
      </c>
      <c r="B114" s="32">
        <f t="shared" si="37"/>
        <v>186666.66666666573</v>
      </c>
      <c r="C114" s="32">
        <f t="shared" si="52"/>
        <v>11666.666666666666</v>
      </c>
      <c r="D114" s="32">
        <f t="shared" si="53"/>
        <v>2973.3472222222081</v>
      </c>
      <c r="E114" s="32"/>
      <c r="F114" s="32">
        <f t="shared" si="38"/>
        <v>0</v>
      </c>
      <c r="G114" s="32"/>
      <c r="H114" s="32"/>
      <c r="I114" s="32"/>
      <c r="J114" s="32"/>
      <c r="K114" s="32"/>
      <c r="L114" s="32">
        <f t="shared" si="31"/>
        <v>14640.013888888874</v>
      </c>
      <c r="M114" s="32">
        <f t="shared" si="32"/>
        <v>14640.013888888874</v>
      </c>
      <c r="N114" s="80">
        <v>47362</v>
      </c>
      <c r="O114" s="39">
        <f t="shared" si="33"/>
        <v>0.13333333333333267</v>
      </c>
      <c r="P114" s="39">
        <f t="shared" si="54"/>
        <v>0.15839923811694523</v>
      </c>
      <c r="Q114" s="39">
        <f t="shared" si="39"/>
        <v>0.12785858646102577</v>
      </c>
      <c r="R114" s="39">
        <f t="shared" si="42"/>
        <v>1.2536789488078702E-3</v>
      </c>
      <c r="S114" s="39">
        <f t="shared" si="48"/>
        <v>1.2657919764527394E-4</v>
      </c>
      <c r="T114" s="39">
        <f t="shared" si="46"/>
        <v>7.6688481685620313E-5</v>
      </c>
      <c r="U114" s="39">
        <f t="shared" si="49"/>
        <v>2.9083705027780696E-2</v>
      </c>
      <c r="V114" s="12"/>
      <c r="W114" s="32">
        <f t="shared" si="43"/>
        <v>181041.74632483037</v>
      </c>
      <c r="X114" s="32">
        <f t="shared" si="34"/>
        <v>40717.187038892975</v>
      </c>
      <c r="Y114" s="32">
        <f t="shared" si="35"/>
        <v>221758.93336372334</v>
      </c>
      <c r="Z114" s="32">
        <f t="shared" si="36"/>
        <v>60474.478095640712</v>
      </c>
      <c r="AB114" s="32">
        <f t="shared" si="47"/>
        <v>2570.3796504518773</v>
      </c>
      <c r="AC114" s="32">
        <f t="shared" si="40"/>
        <v>-1707.3950429627537</v>
      </c>
      <c r="AD114" s="32">
        <f t="shared" si="44"/>
        <v>0</v>
      </c>
      <c r="AE114" s="59">
        <f t="shared" si="45"/>
        <v>0</v>
      </c>
      <c r="AF114" s="32">
        <f t="shared" si="50"/>
        <v>1127.8829638025782</v>
      </c>
      <c r="AG114" s="40">
        <f>IF(A114&gt;$D$6,"",SUM($AB$10:AE114)/($Y$10+Y114)*2/A114*12)</f>
        <v>5.9114053059258598E-2</v>
      </c>
      <c r="AH114" s="40">
        <f>IF(A114&gt;$D$6,"",SUM($AF$10:AF114)/($Y$10+Y114)*2/A114*12)</f>
        <v>-8.6052547664134064E-3</v>
      </c>
      <c r="AI114" s="32">
        <f t="shared" si="51"/>
        <v>13867.702873812372</v>
      </c>
      <c r="AQ114" s="32">
        <f>SUM(AB$10:AB114)</f>
        <v>1096155.9711000898</v>
      </c>
      <c r="AR114" s="32">
        <f>SUM(AC$10:AC114)</f>
        <v>-728130.28652840864</v>
      </c>
      <c r="AS114" s="32">
        <f>SUM(AD$10:AD114)</f>
        <v>13860.000000000002</v>
      </c>
      <c r="AT114" s="32">
        <f>SUM(AE$10:AE114)</f>
        <v>33545.53785180764</v>
      </c>
      <c r="AU114" s="32">
        <f>SUM(AF$10:AF114)</f>
        <v>-60474.478095640712</v>
      </c>
      <c r="AW114" s="32">
        <f t="shared" si="41"/>
        <v>179002.02104543606</v>
      </c>
      <c r="AX114" s="32">
        <f t="shared" si="41"/>
        <v>1755.1505283310182</v>
      </c>
      <c r="AY114" s="32">
        <f t="shared" si="41"/>
        <v>177.21087670338352</v>
      </c>
      <c r="AZ114" s="32">
        <f t="shared" si="41"/>
        <v>107.36387435986843</v>
      </c>
      <c r="BA114" s="32">
        <f t="shared" si="30"/>
        <v>40717.187038892975</v>
      </c>
      <c r="BB114" s="32">
        <f t="shared" si="55"/>
        <v>402.96757177033078</v>
      </c>
      <c r="BC114" s="32"/>
    </row>
    <row r="115" spans="1:55" x14ac:dyDescent="0.25">
      <c r="A115" s="29">
        <v>105</v>
      </c>
      <c r="B115" s="32">
        <f t="shared" si="37"/>
        <v>174999.99999999907</v>
      </c>
      <c r="C115" s="32">
        <f t="shared" si="52"/>
        <v>11666.666666666666</v>
      </c>
      <c r="D115" s="32">
        <f t="shared" si="53"/>
        <v>2798.4444444444307</v>
      </c>
      <c r="E115" s="32"/>
      <c r="F115" s="32">
        <f t="shared" si="38"/>
        <v>0</v>
      </c>
      <c r="G115" s="32"/>
      <c r="H115" s="32"/>
      <c r="I115" s="32"/>
      <c r="J115" s="32"/>
      <c r="K115" s="32"/>
      <c r="L115" s="32">
        <f t="shared" si="31"/>
        <v>14465.111111111097</v>
      </c>
      <c r="M115" s="32">
        <f t="shared" si="32"/>
        <v>14465.111111111097</v>
      </c>
      <c r="N115" s="80">
        <v>47392</v>
      </c>
      <c r="O115" s="39">
        <f t="shared" si="33"/>
        <v>0.12499999999999933</v>
      </c>
      <c r="P115" s="39">
        <f t="shared" si="54"/>
        <v>0.15033343393629844</v>
      </c>
      <c r="Q115" s="39">
        <f t="shared" si="39"/>
        <v>0.1197452671524748</v>
      </c>
      <c r="R115" s="39">
        <f t="shared" si="42"/>
        <v>1.2417955572264934E-3</v>
      </c>
      <c r="S115" s="39">
        <f t="shared" si="48"/>
        <v>1.2536789488078702E-4</v>
      </c>
      <c r="T115" s="39">
        <f t="shared" si="46"/>
        <v>7.594751858716435E-5</v>
      </c>
      <c r="U115" s="39">
        <f t="shared" si="49"/>
        <v>2.9145055813129192E-2</v>
      </c>
      <c r="V115" s="12"/>
      <c r="W115" s="32">
        <f t="shared" si="43"/>
        <v>169663.72937243694</v>
      </c>
      <c r="X115" s="32">
        <f t="shared" si="34"/>
        <v>40803.078138380872</v>
      </c>
      <c r="Y115" s="32">
        <f t="shared" si="35"/>
        <v>210466.8075108178</v>
      </c>
      <c r="Z115" s="32">
        <f t="shared" si="36"/>
        <v>59346.487488494393</v>
      </c>
      <c r="AB115" s="32">
        <f t="shared" si="47"/>
        <v>2417.9227918940055</v>
      </c>
      <c r="AC115" s="32">
        <f t="shared" si="40"/>
        <v>-1606.1243670446559</v>
      </c>
      <c r="AD115" s="32">
        <f t="shared" si="44"/>
        <v>0</v>
      </c>
      <c r="AE115" s="59">
        <f t="shared" si="45"/>
        <v>0</v>
      </c>
      <c r="AF115" s="32">
        <f t="shared" si="50"/>
        <v>1127.9906071463192</v>
      </c>
      <c r="AG115" s="40">
        <f>IF(A115&gt;$D$6,"",SUM($AB$10:AE115)/($Y$10+Y115)*2/A115*12)</f>
        <v>5.9076822610982335E-2</v>
      </c>
      <c r="AH115" s="40">
        <f>IF(A115&gt;$D$6,"",SUM($AF$10:AF115)/($Y$10+Y115)*2/A115*12)</f>
        <v>-8.4229686465304293E-3</v>
      </c>
      <c r="AI115" s="32">
        <f t="shared" si="51"/>
        <v>13710.048644799539</v>
      </c>
      <c r="AQ115" s="32">
        <f>SUM(AB$10:AB115)</f>
        <v>1098573.8938919839</v>
      </c>
      <c r="AR115" s="32">
        <f>SUM(AC$10:AC115)</f>
        <v>-729736.4108954533</v>
      </c>
      <c r="AS115" s="32">
        <f>SUM(AD$10:AD115)</f>
        <v>13860.000000000002</v>
      </c>
      <c r="AT115" s="32">
        <f>SUM(AE$10:AE115)</f>
        <v>33545.53785180764</v>
      </c>
      <c r="AU115" s="32">
        <f>SUM(AF$10:AF115)</f>
        <v>-59346.487488494393</v>
      </c>
      <c r="AW115" s="32">
        <f t="shared" si="41"/>
        <v>167643.37401346472</v>
      </c>
      <c r="AX115" s="32">
        <f t="shared" si="41"/>
        <v>1738.5137801170908</v>
      </c>
      <c r="AY115" s="32">
        <f t="shared" si="41"/>
        <v>175.51505283310183</v>
      </c>
      <c r="AZ115" s="32">
        <f t="shared" si="41"/>
        <v>106.32652602203009</v>
      </c>
      <c r="BA115" s="32">
        <f t="shared" si="30"/>
        <v>40803.078138380872</v>
      </c>
      <c r="BB115" s="32">
        <f t="shared" si="55"/>
        <v>380.52165255042519</v>
      </c>
      <c r="BC115" s="32"/>
    </row>
    <row r="116" spans="1:55" x14ac:dyDescent="0.25">
      <c r="A116" s="29">
        <v>106</v>
      </c>
      <c r="B116" s="32">
        <f t="shared" si="37"/>
        <v>163333.33333333241</v>
      </c>
      <c r="C116" s="32">
        <f t="shared" si="52"/>
        <v>11666.666666666666</v>
      </c>
      <c r="D116" s="32">
        <f t="shared" si="53"/>
        <v>2623.5416666666529</v>
      </c>
      <c r="E116" s="32"/>
      <c r="F116" s="32">
        <f t="shared" si="38"/>
        <v>0</v>
      </c>
      <c r="G116" s="32"/>
      <c r="H116" s="32"/>
      <c r="I116" s="32"/>
      <c r="J116" s="32"/>
      <c r="K116" s="32"/>
      <c r="L116" s="32">
        <f t="shared" si="31"/>
        <v>14290.208333333319</v>
      </c>
      <c r="M116" s="32">
        <f t="shared" si="32"/>
        <v>14290.208333333319</v>
      </c>
      <c r="N116" s="80">
        <v>47423</v>
      </c>
      <c r="O116" s="39">
        <f t="shared" si="33"/>
        <v>0.116666666666666</v>
      </c>
      <c r="P116" s="39">
        <f t="shared" si="54"/>
        <v>0.14227155261525518</v>
      </c>
      <c r="Q116" s="39">
        <f t="shared" si="39"/>
        <v>0.11163620316171122</v>
      </c>
      <c r="R116" s="39">
        <f t="shared" si="42"/>
        <v>1.230135332893903E-3</v>
      </c>
      <c r="S116" s="39">
        <f t="shared" si="48"/>
        <v>1.2417955572264935E-4</v>
      </c>
      <c r="T116" s="39">
        <f t="shared" si="46"/>
        <v>7.5220736928472212E-5</v>
      </c>
      <c r="U116" s="39">
        <f t="shared" si="49"/>
        <v>2.9205813827998924E-2</v>
      </c>
      <c r="V116" s="12"/>
      <c r="W116" s="32">
        <f t="shared" si="43"/>
        <v>158292.03430215875</v>
      </c>
      <c r="X116" s="32">
        <f t="shared" si="34"/>
        <v>40888.139359198496</v>
      </c>
      <c r="Y116" s="32">
        <f t="shared" si="35"/>
        <v>199180.17366135726</v>
      </c>
      <c r="Z116" s="32">
        <f t="shared" si="36"/>
        <v>58218.432427913947</v>
      </c>
      <c r="AB116" s="32">
        <f t="shared" si="47"/>
        <v>2265.5454643346652</v>
      </c>
      <c r="AC116" s="32">
        <f t="shared" si="40"/>
        <v>-1504.9065202223037</v>
      </c>
      <c r="AD116" s="32">
        <f t="shared" si="44"/>
        <v>0</v>
      </c>
      <c r="AE116" s="59">
        <f t="shared" si="45"/>
        <v>0</v>
      </c>
      <c r="AF116" s="32">
        <f t="shared" si="50"/>
        <v>1128.0550605804456</v>
      </c>
      <c r="AG116" s="40">
        <f>IF(A116&gt;$D$6,"",SUM($AB$10:AE116)/($Y$10+Y116)*2/A116*12)</f>
        <v>5.9040203553617318E-2</v>
      </c>
      <c r="AH116" s="40">
        <f>IF(A116&gt;$D$6,"",SUM($AF$10:AF116)/($Y$10+Y116)*2/A116*12)</f>
        <v>-8.2426808983578643E-3</v>
      </c>
      <c r="AI116" s="32">
        <f t="shared" si="51"/>
        <v>13552.17931379521</v>
      </c>
      <c r="AQ116" s="32">
        <f>SUM(AB$10:AB116)</f>
        <v>1100839.4393563187</v>
      </c>
      <c r="AR116" s="32">
        <f>SUM(AC$10:AC116)</f>
        <v>-731241.31741567561</v>
      </c>
      <c r="AS116" s="32">
        <f>SUM(AD$10:AD116)</f>
        <v>13860.000000000002</v>
      </c>
      <c r="AT116" s="32">
        <f>SUM(AE$10:AE116)</f>
        <v>33545.53785180764</v>
      </c>
      <c r="AU116" s="32">
        <f>SUM(AF$10:AF116)</f>
        <v>-58218.432427913947</v>
      </c>
      <c r="AW116" s="32">
        <f t="shared" si="41"/>
        <v>156290.68442639572</v>
      </c>
      <c r="AX116" s="32">
        <f t="shared" si="41"/>
        <v>1722.1894660514643</v>
      </c>
      <c r="AY116" s="32">
        <f t="shared" si="41"/>
        <v>173.8513780117091</v>
      </c>
      <c r="AZ116" s="32">
        <f t="shared" si="41"/>
        <v>105.30903169986109</v>
      </c>
      <c r="BA116" s="32">
        <f t="shared" si="30"/>
        <v>40888.139359198496</v>
      </c>
      <c r="BB116" s="32">
        <f t="shared" si="55"/>
        <v>357.99620233198766</v>
      </c>
      <c r="BC116" s="32"/>
    </row>
    <row r="117" spans="1:55" x14ac:dyDescent="0.25">
      <c r="A117" s="29">
        <v>107</v>
      </c>
      <c r="B117" s="32">
        <f t="shared" si="37"/>
        <v>151666.66666666575</v>
      </c>
      <c r="C117" s="32">
        <f t="shared" si="52"/>
        <v>11666.666666666666</v>
      </c>
      <c r="D117" s="32">
        <f t="shared" si="53"/>
        <v>2448.638888888875</v>
      </c>
      <c r="E117" s="32"/>
      <c r="F117" s="32">
        <f t="shared" si="38"/>
        <v>0</v>
      </c>
      <c r="G117" s="32"/>
      <c r="H117" s="32"/>
      <c r="I117" s="32"/>
      <c r="J117" s="32"/>
      <c r="K117" s="32"/>
      <c r="L117" s="32">
        <f t="shared" si="31"/>
        <v>14115.30555555554</v>
      </c>
      <c r="M117" s="32">
        <f t="shared" si="32"/>
        <v>14115.30555555554</v>
      </c>
      <c r="N117" s="80">
        <v>47453</v>
      </c>
      <c r="O117" s="39">
        <f t="shared" si="33"/>
        <v>0.10833333333333268</v>
      </c>
      <c r="P117" s="39">
        <f t="shared" si="54"/>
        <v>0.13421383540589865</v>
      </c>
      <c r="Q117" s="39">
        <f t="shared" si="39"/>
        <v>0.10353163167392865</v>
      </c>
      <c r="R117" s="39">
        <f t="shared" si="42"/>
        <v>1.2186920477053342E-3</v>
      </c>
      <c r="S117" s="39">
        <f t="shared" si="48"/>
        <v>1.2301353328939032E-4</v>
      </c>
      <c r="T117" s="39">
        <f t="shared" si="46"/>
        <v>7.4507733433589601E-5</v>
      </c>
      <c r="U117" s="39">
        <f t="shared" si="49"/>
        <v>2.9265990417541701E-2</v>
      </c>
      <c r="V117" s="12"/>
      <c r="W117" s="32">
        <f t="shared" si="43"/>
        <v>146926.98298369974</v>
      </c>
      <c r="X117" s="32">
        <f t="shared" si="34"/>
        <v>40972.386584558379</v>
      </c>
      <c r="Y117" s="32">
        <f t="shared" si="35"/>
        <v>187899.36956825812</v>
      </c>
      <c r="Z117" s="32">
        <f t="shared" si="36"/>
        <v>57090.360367784218</v>
      </c>
      <c r="AB117" s="32">
        <f t="shared" si="47"/>
        <v>2113.2514373247041</v>
      </c>
      <c r="AC117" s="32">
        <f t="shared" si="40"/>
        <v>-1403.7440064497059</v>
      </c>
      <c r="AD117" s="32">
        <f t="shared" si="44"/>
        <v>0</v>
      </c>
      <c r="AE117" s="59">
        <f t="shared" si="45"/>
        <v>0</v>
      </c>
      <c r="AF117" s="32">
        <f t="shared" si="50"/>
        <v>1128.0720601297289</v>
      </c>
      <c r="AG117" s="40">
        <f>IF(A117&gt;$D$6,"",SUM($AB$10:AE117)/($Y$10+Y117)*2/A117*12)</f>
        <v>5.9004162869293747E-2</v>
      </c>
      <c r="AH117" s="40">
        <f>IF(A117&gt;$D$6,"",SUM($AF$10:AF117)/($Y$10+Y117)*2/A117*12)</f>
        <v>-8.0643110769032696E-3</v>
      </c>
      <c r="AI117" s="32">
        <f t="shared" si="51"/>
        <v>13394.055530423844</v>
      </c>
      <c r="AQ117" s="32">
        <f>SUM(AB$10:AB117)</f>
        <v>1102952.6907936435</v>
      </c>
      <c r="AR117" s="32">
        <f>SUM(AC$10:AC117)</f>
        <v>-732645.06142212532</v>
      </c>
      <c r="AS117" s="32">
        <f>SUM(AD$10:AD117)</f>
        <v>13860.000000000002</v>
      </c>
      <c r="AT117" s="32">
        <f>SUM(AE$10:AE117)</f>
        <v>33545.53785180764</v>
      </c>
      <c r="AU117" s="32">
        <f>SUM(AF$10:AF117)</f>
        <v>-57090.360367784218</v>
      </c>
      <c r="AW117" s="32">
        <f t="shared" si="41"/>
        <v>144944.2843435001</v>
      </c>
      <c r="AX117" s="32">
        <f t="shared" si="41"/>
        <v>1706.168866787468</v>
      </c>
      <c r="AY117" s="32">
        <f t="shared" si="41"/>
        <v>172.21894660514644</v>
      </c>
      <c r="AZ117" s="32">
        <f t="shared" si="41"/>
        <v>104.31082680702544</v>
      </c>
      <c r="BA117" s="32">
        <f t="shared" si="30"/>
        <v>40972.386584558379</v>
      </c>
      <c r="BB117" s="32">
        <f t="shared" si="55"/>
        <v>335.38745156417099</v>
      </c>
      <c r="BC117" s="32"/>
    </row>
    <row r="118" spans="1:55" x14ac:dyDescent="0.25">
      <c r="A118" s="66">
        <v>108</v>
      </c>
      <c r="B118" s="67">
        <f t="shared" si="37"/>
        <v>139999.9999999991</v>
      </c>
      <c r="C118" s="67">
        <f t="shared" si="52"/>
        <v>11666.666666666666</v>
      </c>
      <c r="D118" s="67">
        <f t="shared" si="53"/>
        <v>2273.7361111110972</v>
      </c>
      <c r="E118" s="67"/>
      <c r="F118" s="67">
        <f t="shared" si="38"/>
        <v>0</v>
      </c>
      <c r="G118" s="67">
        <f>IF(B118&gt;0,B118*$J$1,0)</f>
        <v>699.99999999999545</v>
      </c>
      <c r="H118" s="67">
        <f>IF(B118&gt;0,H106,0)</f>
        <v>6000</v>
      </c>
      <c r="I118" s="67"/>
      <c r="J118" s="67"/>
      <c r="K118" s="67"/>
      <c r="L118" s="67">
        <f t="shared" si="31"/>
        <v>20640.402777777759</v>
      </c>
      <c r="M118" s="67">
        <f t="shared" si="32"/>
        <v>16885.402777777759</v>
      </c>
      <c r="N118" s="80">
        <v>47484</v>
      </c>
      <c r="O118" s="39">
        <f t="shared" si="33"/>
        <v>9.9999999999999353E-2</v>
      </c>
      <c r="P118" s="39">
        <f t="shared" si="54"/>
        <v>0.12616056144613971</v>
      </c>
      <c r="Q118" s="39">
        <f t="shared" si="39"/>
        <v>9.5431827813936512E-2</v>
      </c>
      <c r="R118" s="39">
        <f t="shared" si="42"/>
        <v>1.2074597031704541E-3</v>
      </c>
      <c r="S118" s="39">
        <f t="shared" si="48"/>
        <v>1.2186920477053344E-4</v>
      </c>
      <c r="T118" s="39">
        <f t="shared" si="46"/>
        <v>7.3808119973634186E-5</v>
      </c>
      <c r="U118" s="39">
        <f t="shared" si="49"/>
        <v>2.9325596604288573E-2</v>
      </c>
      <c r="V118" s="12"/>
      <c r="W118" s="32">
        <f t="shared" si="43"/>
        <v>135568.95077859159</v>
      </c>
      <c r="X118" s="32">
        <f t="shared" si="34"/>
        <v>41055.835246004004</v>
      </c>
      <c r="Y118" s="32">
        <f t="shared" si="35"/>
        <v>176624.78602459561</v>
      </c>
      <c r="Z118" s="32">
        <f t="shared" si="36"/>
        <v>55962.324091172115</v>
      </c>
      <c r="AB118" s="32">
        <f t="shared" si="47"/>
        <v>1961.045062930438</v>
      </c>
      <c r="AC118" s="32">
        <f t="shared" si="40"/>
        <v>-1302.639716621386</v>
      </c>
      <c r="AD118" s="32">
        <f t="shared" si="44"/>
        <v>0</v>
      </c>
      <c r="AE118" s="59">
        <f t="shared" si="45"/>
        <v>2538.2210742423872</v>
      </c>
      <c r="AF118" s="32">
        <f t="shared" si="50"/>
        <v>1128.0362766121034</v>
      </c>
      <c r="AG118" s="40">
        <f>IF(A118&gt;$D$6,"",SUM($AB$10:AE118)/($Y$10+Y118)*2/A118*12)</f>
        <v>5.9326423463432837E-2</v>
      </c>
      <c r="AH118" s="40">
        <f>IF(A118&gt;$D$6,"",SUM($AF$10:AF118)/($Y$10+Y118)*2/A118*12)</f>
        <v>-7.887781627242834E-3</v>
      </c>
      <c r="AI118" s="32">
        <f t="shared" si="51"/>
        <v>15773.84968083533</v>
      </c>
      <c r="AQ118" s="32">
        <f>SUM(AB$10:AB118)</f>
        <v>1104913.7358565738</v>
      </c>
      <c r="AR118" s="32">
        <f>SUM(AC$10:AC118)</f>
        <v>-733947.70113874669</v>
      </c>
      <c r="AS118" s="32">
        <f>SUM(AD$10:AD118)</f>
        <v>13860.000000000002</v>
      </c>
      <c r="AT118" s="32">
        <f>SUM(AE$10:AE118)</f>
        <v>36083.758926050024</v>
      </c>
      <c r="AU118" s="32">
        <f>SUM(AF$10:AF118)</f>
        <v>-55962.324091172115</v>
      </c>
      <c r="AW118" s="32">
        <f t="shared" si="41"/>
        <v>133604.55893951113</v>
      </c>
      <c r="AX118" s="32">
        <f t="shared" si="41"/>
        <v>1690.4435844386358</v>
      </c>
      <c r="AY118" s="32">
        <f t="shared" si="41"/>
        <v>170.61688667874682</v>
      </c>
      <c r="AZ118" s="32">
        <f t="shared" si="41"/>
        <v>103.33136796308786</v>
      </c>
      <c r="BA118" s="32">
        <f t="shared" si="30"/>
        <v>41055.835246004004</v>
      </c>
      <c r="BB118" s="32">
        <f t="shared" si="55"/>
        <v>0</v>
      </c>
      <c r="BC118" s="32"/>
    </row>
    <row r="119" spans="1:55" x14ac:dyDescent="0.25">
      <c r="A119" s="29">
        <v>109</v>
      </c>
      <c r="B119" s="32">
        <f t="shared" si="37"/>
        <v>128333.33333333243</v>
      </c>
      <c r="C119" s="32">
        <f t="shared" si="52"/>
        <v>11666.666666666666</v>
      </c>
      <c r="D119" s="32">
        <f t="shared" si="53"/>
        <v>2098.8333333333198</v>
      </c>
      <c r="E119" s="32"/>
      <c r="F119" s="32">
        <f t="shared" si="38"/>
        <v>0</v>
      </c>
      <c r="G119" s="32"/>
      <c r="H119" s="32"/>
      <c r="I119" s="32"/>
      <c r="J119" s="32"/>
      <c r="K119" s="32"/>
      <c r="L119" s="32">
        <f t="shared" si="31"/>
        <v>13765.499999999985</v>
      </c>
      <c r="M119" s="32">
        <f t="shared" si="32"/>
        <v>13765.499999999985</v>
      </c>
      <c r="N119" s="80">
        <v>47515</v>
      </c>
      <c r="O119" s="39">
        <f t="shared" si="33"/>
        <v>9.1666666666666022E-2</v>
      </c>
      <c r="P119" s="39">
        <f t="shared" si="54"/>
        <v>0.11811205720841525</v>
      </c>
      <c r="Q119" s="39">
        <f t="shared" si="39"/>
        <v>8.7337114095037402E-2</v>
      </c>
      <c r="R119" s="39">
        <f t="shared" si="42"/>
        <v>1.1964325199310059E-3</v>
      </c>
      <c r="S119" s="39">
        <f t="shared" si="48"/>
        <v>1.207459703170454E-4</v>
      </c>
      <c r="T119" s="39">
        <f t="shared" si="46"/>
        <v>7.3121522862320057E-5</v>
      </c>
      <c r="U119" s="39">
        <f t="shared" si="49"/>
        <v>2.938464310026748E-2</v>
      </c>
      <c r="V119" s="12"/>
      <c r="W119" s="32">
        <f t="shared" si="43"/>
        <v>124218.37975140689</v>
      </c>
      <c r="X119" s="32">
        <f t="shared" si="34"/>
        <v>41138.50034037447</v>
      </c>
      <c r="Y119" s="32">
        <f t="shared" si="35"/>
        <v>165356.88009178135</v>
      </c>
      <c r="Z119" s="32">
        <f t="shared" si="36"/>
        <v>54834.383126517263</v>
      </c>
      <c r="AB119" s="32">
        <f t="shared" si="47"/>
        <v>1808.9314084852406</v>
      </c>
      <c r="AC119" s="32">
        <f t="shared" si="40"/>
        <v>-1201.5970167536755</v>
      </c>
      <c r="AD119" s="32">
        <f t="shared" si="44"/>
        <v>0</v>
      </c>
      <c r="AE119" s="59">
        <f t="shared" si="45"/>
        <v>0</v>
      </c>
      <c r="AF119" s="32">
        <f t="shared" si="50"/>
        <v>1127.940964654852</v>
      </c>
      <c r="AG119" s="40">
        <f>IF(A119&gt;$D$6,"",SUM($AB$10:AE119)/($Y$10+Y119)*2/A119*12)</f>
        <v>5.9290703570863801E-2</v>
      </c>
      <c r="AH119" s="40">
        <f>IF(A119&gt;$D$6,"",SUM($AF$10:AF119)/($Y$10+Y119)*2/A119*12)</f>
        <v>-7.7130179041523111E-3</v>
      </c>
      <c r="AI119" s="32">
        <f t="shared" si="51"/>
        <v>13076.837341299502</v>
      </c>
      <c r="AQ119" s="32">
        <f>SUM(AB$10:AB119)</f>
        <v>1106722.667265059</v>
      </c>
      <c r="AR119" s="32">
        <f>SUM(AC$10:AC119)</f>
        <v>-735149.29815550032</v>
      </c>
      <c r="AS119" s="32">
        <f>SUM(AD$10:AD119)</f>
        <v>13860.000000000002</v>
      </c>
      <c r="AT119" s="32">
        <f>SUM(AE$10:AE119)</f>
        <v>36083.758926050024</v>
      </c>
      <c r="AU119" s="32">
        <f>SUM(AF$10:AF119)</f>
        <v>-54834.383126517263</v>
      </c>
      <c r="AW119" s="32">
        <f t="shared" si="41"/>
        <v>122271.95973305237</v>
      </c>
      <c r="AX119" s="32">
        <f t="shared" si="41"/>
        <v>1675.0055279034082</v>
      </c>
      <c r="AY119" s="32">
        <f t="shared" si="41"/>
        <v>169.04435844386356</v>
      </c>
      <c r="AZ119" s="32">
        <f t="shared" si="41"/>
        <v>102.37013200724807</v>
      </c>
      <c r="BA119" s="32">
        <f t="shared" si="30"/>
        <v>41138.50034037447</v>
      </c>
      <c r="BB119" s="32">
        <f t="shared" si="55"/>
        <v>289.90192484807926</v>
      </c>
      <c r="BC119" s="32"/>
    </row>
    <row r="120" spans="1:55" x14ac:dyDescent="0.25">
      <c r="A120" s="29">
        <v>110</v>
      </c>
      <c r="B120" s="32">
        <f t="shared" si="37"/>
        <v>116666.66666666575</v>
      </c>
      <c r="C120" s="32">
        <f t="shared" si="52"/>
        <v>11666.666666666666</v>
      </c>
      <c r="D120" s="32">
        <f t="shared" si="53"/>
        <v>1923.930555555542</v>
      </c>
      <c r="E120" s="32"/>
      <c r="F120" s="32">
        <f t="shared" si="38"/>
        <v>0</v>
      </c>
      <c r="G120" s="32"/>
      <c r="H120" s="32"/>
      <c r="I120" s="32"/>
      <c r="J120" s="32"/>
      <c r="K120" s="32"/>
      <c r="L120" s="32">
        <f t="shared" si="31"/>
        <v>13590.597222222208</v>
      </c>
      <c r="M120" s="32">
        <f t="shared" si="32"/>
        <v>13590.597222222208</v>
      </c>
      <c r="N120" s="80">
        <v>47543</v>
      </c>
      <c r="O120" s="39">
        <f t="shared" si="33"/>
        <v>8.3333333333332676E-2</v>
      </c>
      <c r="P120" s="39">
        <f t="shared" si="54"/>
        <v>0.11006870938517205</v>
      </c>
      <c r="Q120" s="39">
        <f t="shared" si="39"/>
        <v>7.924787330458892E-2</v>
      </c>
      <c r="R120" s="39">
        <f t="shared" si="42"/>
        <v>1.1856049278424561E-3</v>
      </c>
      <c r="S120" s="39">
        <f t="shared" si="48"/>
        <v>1.1964325199310059E-4</v>
      </c>
      <c r="T120" s="39">
        <f t="shared" si="46"/>
        <v>7.244758219022724E-5</v>
      </c>
      <c r="U120" s="39">
        <f t="shared" si="49"/>
        <v>2.9443140318557336E-2</v>
      </c>
      <c r="V120" s="12"/>
      <c r="W120" s="32">
        <f t="shared" si="43"/>
        <v>112875.79669326059</v>
      </c>
      <c r="X120" s="32">
        <f t="shared" si="34"/>
        <v>41220.396445980274</v>
      </c>
      <c r="Y120" s="32">
        <f t="shared" si="35"/>
        <v>154096.19313924087</v>
      </c>
      <c r="Z120" s="32">
        <f t="shared" si="36"/>
        <v>53706.605674581544</v>
      </c>
      <c r="AB120" s="32">
        <f t="shared" si="47"/>
        <v>1656.9164336709177</v>
      </c>
      <c r="AC120" s="32">
        <f t="shared" si="40"/>
        <v>-1100.6198656124216</v>
      </c>
      <c r="AD120" s="32">
        <f t="shared" si="44"/>
        <v>0</v>
      </c>
      <c r="AE120" s="59">
        <f t="shared" si="45"/>
        <v>0</v>
      </c>
      <c r="AF120" s="32">
        <f t="shared" si="50"/>
        <v>1127.777451935719</v>
      </c>
      <c r="AG120" s="40">
        <f>IF(A120&gt;$D$6,"",SUM($AB$10:AE120)/($Y$10+Y120)*2/A120*12)</f>
        <v>5.9255500137502651E-2</v>
      </c>
      <c r="AH120" s="40">
        <f>IF(A120&gt;$D$6,"",SUM($AF$10:AF120)/($Y$10+Y120)*2/A120*12)</f>
        <v>-7.5399482517130691E-3</v>
      </c>
      <c r="AI120" s="32">
        <f t="shared" si="51"/>
        <v>12917.603386211395</v>
      </c>
      <c r="AQ120" s="32">
        <f>SUM(AB$10:AB120)</f>
        <v>1108379.58369873</v>
      </c>
      <c r="AR120" s="32">
        <f>SUM(AC$10:AC120)</f>
        <v>-736249.9180211128</v>
      </c>
      <c r="AS120" s="32">
        <f>SUM(AD$10:AD120)</f>
        <v>13860.000000000002</v>
      </c>
      <c r="AT120" s="32">
        <f>SUM(AE$10:AE120)</f>
        <v>36083.758926050024</v>
      </c>
      <c r="AU120" s="32">
        <f>SUM(AF$10:AF120)</f>
        <v>-53706.605674581544</v>
      </c>
      <c r="AW120" s="32">
        <f t="shared" si="41"/>
        <v>110947.02262642448</v>
      </c>
      <c r="AX120" s="32">
        <f t="shared" si="41"/>
        <v>1659.8468989794385</v>
      </c>
      <c r="AY120" s="32">
        <f t="shared" si="41"/>
        <v>167.50055279034083</v>
      </c>
      <c r="AZ120" s="32">
        <f t="shared" si="41"/>
        <v>101.42661506631813</v>
      </c>
      <c r="BA120" s="32">
        <f t="shared" si="30"/>
        <v>41220.396445980274</v>
      </c>
      <c r="BB120" s="32">
        <f t="shared" si="55"/>
        <v>267.01412188462427</v>
      </c>
      <c r="BC120" s="32"/>
    </row>
    <row r="121" spans="1:55" x14ac:dyDescent="0.25">
      <c r="A121" s="29">
        <v>111</v>
      </c>
      <c r="B121" s="32">
        <f t="shared" si="37"/>
        <v>104999.99999999908</v>
      </c>
      <c r="C121" s="32">
        <f t="shared" si="52"/>
        <v>11666.666666666666</v>
      </c>
      <c r="D121" s="32">
        <f t="shared" si="53"/>
        <v>1749.027777777764</v>
      </c>
      <c r="E121" s="32"/>
      <c r="F121" s="32">
        <f t="shared" si="38"/>
        <v>0</v>
      </c>
      <c r="G121" s="32"/>
      <c r="H121" s="32"/>
      <c r="I121" s="32"/>
      <c r="J121" s="32"/>
      <c r="K121" s="32"/>
      <c r="L121" s="32">
        <f t="shared" si="31"/>
        <v>13415.694444444431</v>
      </c>
      <c r="M121" s="32">
        <f t="shared" si="32"/>
        <v>13415.694444444431</v>
      </c>
      <c r="N121" s="80">
        <v>47574</v>
      </c>
      <c r="O121" s="39">
        <f t="shared" si="33"/>
        <v>7.4999999999999345E-2</v>
      </c>
      <c r="P121" s="39">
        <f t="shared" si="54"/>
        <v>0.10203098292948376</v>
      </c>
      <c r="Q121" s="39">
        <f t="shared" si="39"/>
        <v>7.1164566544600655E-2</v>
      </c>
      <c r="R121" s="39">
        <f t="shared" si="42"/>
        <v>1.1749715565934765E-3</v>
      </c>
      <c r="S121" s="39">
        <f t="shared" si="48"/>
        <v>1.1856049278424561E-4</v>
      </c>
      <c r="T121" s="39">
        <f t="shared" si="46"/>
        <v>7.1785951195860349E-5</v>
      </c>
      <c r="U121" s="39">
        <f t="shared" si="49"/>
        <v>2.9501098384309518E-2</v>
      </c>
      <c r="V121" s="12"/>
      <c r="W121" s="32">
        <f t="shared" si="43"/>
        <v>101541.83836324394</v>
      </c>
      <c r="X121" s="32">
        <f t="shared" si="34"/>
        <v>41301.537738033323</v>
      </c>
      <c r="Y121" s="32">
        <f t="shared" si="35"/>
        <v>142843.37610127724</v>
      </c>
      <c r="Z121" s="32">
        <f t="shared" si="36"/>
        <v>52579.071301787888</v>
      </c>
      <c r="AB121" s="32">
        <f t="shared" si="47"/>
        <v>1505.0072320743511</v>
      </c>
      <c r="AC121" s="32">
        <f t="shared" si="40"/>
        <v>-999.71297516889911</v>
      </c>
      <c r="AD121" s="32">
        <f t="shared" si="44"/>
        <v>0</v>
      </c>
      <c r="AE121" s="59">
        <f t="shared" si="45"/>
        <v>0</v>
      </c>
      <c r="AF121" s="32">
        <f t="shared" si="50"/>
        <v>1127.5343727936561</v>
      </c>
      <c r="AG121" s="40">
        <f>IF(A121&gt;$D$6,"",SUM($AB$10:AE121)/($Y$10+Y121)*2/A121*12)</f>
        <v>5.9220769302205226E-2</v>
      </c>
      <c r="AH121" s="40">
        <f>IF(A121&gt;$D$6,"",SUM($AF$10:AF121)/($Y$10+Y121)*2/A121*12)</f>
        <v>-7.3685041690770801E-3</v>
      </c>
      <c r="AI121" s="32">
        <f t="shared" si="51"/>
        <v>12757.82427003798</v>
      </c>
      <c r="AQ121" s="32">
        <f>SUM(AB$10:AB121)</f>
        <v>1109884.5909308044</v>
      </c>
      <c r="AR121" s="32">
        <f>SUM(AC$10:AC121)</f>
        <v>-737249.63099628175</v>
      </c>
      <c r="AS121" s="32">
        <f>SUM(AD$10:AD121)</f>
        <v>13860.000000000002</v>
      </c>
      <c r="AT121" s="32">
        <f>SUM(AE$10:AE121)</f>
        <v>36083.758926050024</v>
      </c>
      <c r="AU121" s="32">
        <f>SUM(AF$10:AF121)</f>
        <v>-52579.071301787888</v>
      </c>
      <c r="AW121" s="32">
        <f t="shared" si="41"/>
        <v>99630.393162440916</v>
      </c>
      <c r="AX121" s="32">
        <f t="shared" si="41"/>
        <v>1644.9601792308672</v>
      </c>
      <c r="AY121" s="32">
        <f t="shared" si="41"/>
        <v>165.98468989794387</v>
      </c>
      <c r="AZ121" s="32">
        <f t="shared" si="41"/>
        <v>100.50033167420449</v>
      </c>
      <c r="BA121" s="32">
        <f t="shared" si="30"/>
        <v>41301.537738033323</v>
      </c>
      <c r="BB121" s="32">
        <f t="shared" si="55"/>
        <v>244.02054570341284</v>
      </c>
      <c r="BC121" s="32"/>
    </row>
    <row r="122" spans="1:55" x14ac:dyDescent="0.25">
      <c r="A122" s="29">
        <v>112</v>
      </c>
      <c r="B122" s="32">
        <f t="shared" si="37"/>
        <v>93333.333333332412</v>
      </c>
      <c r="C122" s="32">
        <f t="shared" si="52"/>
        <v>11666.666666666666</v>
      </c>
      <c r="D122" s="32">
        <f t="shared" si="53"/>
        <v>1574.1249999999864</v>
      </c>
      <c r="E122" s="32"/>
      <c r="F122" s="32">
        <f t="shared" si="38"/>
        <v>0</v>
      </c>
      <c r="G122" s="32"/>
      <c r="H122" s="32"/>
      <c r="I122" s="32"/>
      <c r="J122" s="32"/>
      <c r="K122" s="32"/>
      <c r="L122" s="32">
        <f t="shared" si="31"/>
        <v>13240.791666666653</v>
      </c>
      <c r="M122" s="32">
        <f t="shared" si="32"/>
        <v>13240.791666666653</v>
      </c>
      <c r="N122" s="80">
        <v>47604</v>
      </c>
      <c r="O122" s="39">
        <f t="shared" si="33"/>
        <v>6.6666666666666013E-2</v>
      </c>
      <c r="P122" s="39">
        <f t="shared" si="54"/>
        <v>9.3999447114718401E-2</v>
      </c>
      <c r="Q122" s="39">
        <f t="shared" si="39"/>
        <v>6.3087759291298645E-2</v>
      </c>
      <c r="R122" s="39">
        <f t="shared" si="42"/>
        <v>1.1645272268236545E-3</v>
      </c>
      <c r="S122" s="39">
        <f t="shared" si="48"/>
        <v>1.1749715565934765E-4</v>
      </c>
      <c r="T122" s="39">
        <f t="shared" si="46"/>
        <v>7.1136295670547363E-5</v>
      </c>
      <c r="U122" s="39">
        <f t="shared" si="49"/>
        <v>2.9558527145266206E-2</v>
      </c>
      <c r="V122" s="12"/>
      <c r="W122" s="32">
        <f t="shared" si="43"/>
        <v>90217.287957233071</v>
      </c>
      <c r="X122" s="32">
        <f t="shared" si="34"/>
        <v>41381.938003372692</v>
      </c>
      <c r="Y122" s="32">
        <f t="shared" si="35"/>
        <v>131599.22596060578</v>
      </c>
      <c r="Z122" s="32">
        <f t="shared" si="36"/>
        <v>51451.874825976491</v>
      </c>
      <c r="AB122" s="32">
        <f t="shared" si="47"/>
        <v>1353.2123694523448</v>
      </c>
      <c r="AC122" s="32">
        <f t="shared" si="40"/>
        <v>-898.88203529491477</v>
      </c>
      <c r="AD122" s="32">
        <f t="shared" si="44"/>
        <v>0</v>
      </c>
      <c r="AE122" s="59">
        <f t="shared" si="45"/>
        <v>0</v>
      </c>
      <c r="AF122" s="32">
        <f t="shared" si="50"/>
        <v>1127.1964758113972</v>
      </c>
      <c r="AG122" s="40">
        <f>IF(A122&gt;$D$6,"",SUM($AB$10:AE122)/($Y$10+Y122)*2/A122*12)</f>
        <v>5.9186461821500058E-2</v>
      </c>
      <c r="AH122" s="40">
        <f>IF(A122&gt;$D$6,"",SUM($AF$10:AF122)/($Y$10+Y122)*2/A122*12)</f>
        <v>-7.1986206061892587E-3</v>
      </c>
      <c r="AI122" s="32">
        <f t="shared" si="51"/>
        <v>12597.362510123812</v>
      </c>
      <c r="AQ122" s="32">
        <f>SUM(AB$10:AB122)</f>
        <v>1111237.8033002566</v>
      </c>
      <c r="AR122" s="32">
        <f>SUM(AC$10:AC122)</f>
        <v>-738148.51303157664</v>
      </c>
      <c r="AS122" s="32">
        <f>SUM(AD$10:AD122)</f>
        <v>13860.000000000002</v>
      </c>
      <c r="AT122" s="32">
        <f>SUM(AE$10:AE122)</f>
        <v>36083.758926050024</v>
      </c>
      <c r="AU122" s="32">
        <f>SUM(AF$10:AF122)</f>
        <v>-51451.874825976491</v>
      </c>
      <c r="AW122" s="32">
        <f t="shared" si="41"/>
        <v>88322.863007818101</v>
      </c>
      <c r="AX122" s="32">
        <f t="shared" si="41"/>
        <v>1630.3381175531163</v>
      </c>
      <c r="AY122" s="32">
        <f t="shared" si="41"/>
        <v>164.49601792308673</v>
      </c>
      <c r="AZ122" s="32">
        <f t="shared" si="41"/>
        <v>99.590813938766303</v>
      </c>
      <c r="BA122" s="32">
        <f t="shared" si="30"/>
        <v>41381.938003372692</v>
      </c>
      <c r="BB122" s="32">
        <f t="shared" si="55"/>
        <v>220.91263054764158</v>
      </c>
      <c r="BC122" s="32"/>
    </row>
    <row r="123" spans="1:55" x14ac:dyDescent="0.25">
      <c r="A123" s="29">
        <v>113</v>
      </c>
      <c r="B123" s="32">
        <f t="shared" si="37"/>
        <v>81666.66666666574</v>
      </c>
      <c r="C123" s="32">
        <f t="shared" si="52"/>
        <v>11666.666666666666</v>
      </c>
      <c r="D123" s="32">
        <f t="shared" si="53"/>
        <v>1399.2222222222083</v>
      </c>
      <c r="E123" s="32"/>
      <c r="F123" s="32">
        <f t="shared" si="38"/>
        <v>0</v>
      </c>
      <c r="G123" s="32"/>
      <c r="H123" s="32"/>
      <c r="I123" s="32"/>
      <c r="J123" s="32"/>
      <c r="K123" s="32"/>
      <c r="L123" s="32">
        <f t="shared" si="31"/>
        <v>13065.888888888874</v>
      </c>
      <c r="M123" s="32">
        <f t="shared" si="32"/>
        <v>13065.888888888874</v>
      </c>
      <c r="N123" s="80">
        <v>47635</v>
      </c>
      <c r="O123" s="39">
        <f t="shared" si="33"/>
        <v>5.8333333333332668E-2</v>
      </c>
      <c r="P123" s="39">
        <f t="shared" si="54"/>
        <v>8.5974814625113583E-2</v>
      </c>
      <c r="Q123" s="39">
        <f t="shared" si="39"/>
        <v>5.5018160485522598E-2</v>
      </c>
      <c r="R123" s="39">
        <f t="shared" si="42"/>
        <v>1.1542669417103728E-3</v>
      </c>
      <c r="S123" s="39">
        <f t="shared" si="48"/>
        <v>1.1645272268236545E-4</v>
      </c>
      <c r="T123" s="39">
        <f t="shared" si="46"/>
        <v>7.0498293395608591E-5</v>
      </c>
      <c r="U123" s="39">
        <f t="shared" si="49"/>
        <v>2.9615436181802644E-2</v>
      </c>
      <c r="V123" s="12"/>
      <c r="W123" s="32">
        <f t="shared" si="43"/>
        <v>78903.129820635324</v>
      </c>
      <c r="X123" s="32">
        <f t="shared" si="34"/>
        <v>41461.610654523705</v>
      </c>
      <c r="Y123" s="32">
        <f t="shared" si="35"/>
        <v>120364.74047515902</v>
      </c>
      <c r="Z123" s="32">
        <f t="shared" si="36"/>
        <v>50325.132140113652</v>
      </c>
      <c r="AB123" s="32">
        <f t="shared" si="47"/>
        <v>1201.54237242665</v>
      </c>
      <c r="AC123" s="32">
        <f t="shared" si="40"/>
        <v>-798.13403838234979</v>
      </c>
      <c r="AD123" s="32">
        <f t="shared" si="44"/>
        <v>0</v>
      </c>
      <c r="AE123" s="59">
        <f t="shared" si="45"/>
        <v>0</v>
      </c>
      <c r="AF123" s="32">
        <f t="shared" si="50"/>
        <v>1126.7426858628387</v>
      </c>
      <c r="AG123" s="40">
        <f>IF(A123&gt;$D$6,"",SUM($AB$10:AE123)/($Y$10+Y123)*2/A123*12)</f>
        <v>5.9152520783045379E-2</v>
      </c>
      <c r="AH123" s="40">
        <f>IF(A123&gt;$D$6,"",SUM($AF$10:AF123)/($Y$10+Y123)*2/A123*12)</f>
        <v>-7.0302364661769517E-3</v>
      </c>
      <c r="AI123" s="32">
        <f t="shared" si="51"/>
        <v>12436.027857873405</v>
      </c>
      <c r="AQ123" s="32">
        <f>SUM(AB$10:AB123)</f>
        <v>1112439.3456726833</v>
      </c>
      <c r="AR123" s="32">
        <f>SUM(AC$10:AC123)</f>
        <v>-738946.64706995897</v>
      </c>
      <c r="AS123" s="32">
        <f>SUM(AD$10:AD123)</f>
        <v>13860.000000000002</v>
      </c>
      <c r="AT123" s="32">
        <f>SUM(AE$10:AE123)</f>
        <v>36083.758926050024</v>
      </c>
      <c r="AU123" s="32">
        <f>SUM(AF$10:AF123)</f>
        <v>-50325.132140113652</v>
      </c>
      <c r="AW123" s="32">
        <f t="shared" si="41"/>
        <v>77025.42467973163</v>
      </c>
      <c r="AX123" s="32">
        <f t="shared" si="41"/>
        <v>1615.9737183945219</v>
      </c>
      <c r="AY123" s="32">
        <f t="shared" si="41"/>
        <v>163.03381175531163</v>
      </c>
      <c r="AZ123" s="32">
        <f t="shared" si="41"/>
        <v>98.697610753852032</v>
      </c>
      <c r="BA123" s="32">
        <f t="shared" si="30"/>
        <v>41461.610654523705</v>
      </c>
      <c r="BB123" s="32">
        <f t="shared" si="55"/>
        <v>197.67984979555831</v>
      </c>
      <c r="BC123" s="32"/>
    </row>
    <row r="124" spans="1:55" x14ac:dyDescent="0.25">
      <c r="A124" s="29">
        <v>114</v>
      </c>
      <c r="B124" s="32">
        <f t="shared" si="37"/>
        <v>69999.999999999069</v>
      </c>
      <c r="C124" s="32">
        <f t="shared" si="52"/>
        <v>11666.666666666666</v>
      </c>
      <c r="D124" s="32">
        <f t="shared" si="53"/>
        <v>1224.3194444444305</v>
      </c>
      <c r="E124" s="32"/>
      <c r="F124" s="32">
        <f t="shared" si="38"/>
        <v>0</v>
      </c>
      <c r="G124" s="32"/>
      <c r="H124" s="32"/>
      <c r="I124" s="32"/>
      <c r="J124" s="32"/>
      <c r="K124" s="32"/>
      <c r="L124" s="32">
        <f t="shared" si="31"/>
        <v>12890.986111111097</v>
      </c>
      <c r="M124" s="32">
        <f t="shared" si="32"/>
        <v>12890.986111111097</v>
      </c>
      <c r="N124" s="80">
        <v>47665</v>
      </c>
      <c r="O124" s="39">
        <f t="shared" si="33"/>
        <v>4.9999999999999337E-2</v>
      </c>
      <c r="P124" s="39">
        <f t="shared" si="54"/>
        <v>7.7958002984997221E-2</v>
      </c>
      <c r="Q124" s="39">
        <f t="shared" si="39"/>
        <v>4.6956683961698498E-2</v>
      </c>
      <c r="R124" s="39">
        <f t="shared" si="42"/>
        <v>1.1441858789991287E-3</v>
      </c>
      <c r="S124" s="39">
        <f t="shared" si="48"/>
        <v>1.1542669417103728E-4</v>
      </c>
      <c r="T124" s="39">
        <f t="shared" si="46"/>
        <v>6.9871633609419267E-5</v>
      </c>
      <c r="U124" s="39">
        <f t="shared" si="49"/>
        <v>2.9671834816519131E-2</v>
      </c>
      <c r="V124" s="12"/>
      <c r="W124" s="32">
        <f t="shared" si="43"/>
        <v>67600.635435869321</v>
      </c>
      <c r="X124" s="32">
        <f t="shared" si="34"/>
        <v>41540.568743126787</v>
      </c>
      <c r="Y124" s="32">
        <f t="shared" si="35"/>
        <v>109141.20417899611</v>
      </c>
      <c r="Z124" s="32">
        <f t="shared" si="36"/>
        <v>49198.989358499784</v>
      </c>
      <c r="AB124" s="32">
        <f t="shared" si="47"/>
        <v>1050.0104616228884</v>
      </c>
      <c r="AC124" s="32">
        <f t="shared" si="40"/>
        <v>-697.47776633649346</v>
      </c>
      <c r="AD124" s="32">
        <f t="shared" si="44"/>
        <v>0</v>
      </c>
      <c r="AE124" s="59">
        <f t="shared" si="45"/>
        <v>0</v>
      </c>
      <c r="AF124" s="32">
        <f t="shared" si="50"/>
        <v>1126.1427816138676</v>
      </c>
      <c r="AG124" s="40">
        <f>IF(A124&gt;$D$6,"",SUM($AB$10:AE124)/($Y$10+Y124)*2/A124*12)</f>
        <v>5.9118878032721679E-2</v>
      </c>
      <c r="AH124" s="40">
        <f>IF(A124&gt;$D$6,"",SUM($AF$10:AF124)/($Y$10+Y124)*2/A124*12)</f>
        <v>-6.8632954567331393E-3</v>
      </c>
      <c r="AI124" s="32">
        <f t="shared" si="51"/>
        <v>12273.546757785803</v>
      </c>
      <c r="AQ124" s="32">
        <f>SUM(AB$10:AB124)</f>
        <v>1113489.3561343062</v>
      </c>
      <c r="AR124" s="32">
        <f>SUM(AC$10:AC124)</f>
        <v>-739644.12483629549</v>
      </c>
      <c r="AS124" s="32">
        <f>SUM(AD$10:AD124)</f>
        <v>13860.000000000002</v>
      </c>
      <c r="AT124" s="32">
        <f>SUM(AE$10:AE124)</f>
        <v>36083.758926050024</v>
      </c>
      <c r="AU124" s="32">
        <f>SUM(AF$10:AF124)</f>
        <v>-49198.989358499784</v>
      </c>
      <c r="AW124" s="32">
        <f t="shared" si="41"/>
        <v>65739.357546377898</v>
      </c>
      <c r="AX124" s="32">
        <f t="shared" si="41"/>
        <v>1601.8602305987802</v>
      </c>
      <c r="AY124" s="32">
        <f t="shared" si="41"/>
        <v>161.59737183945219</v>
      </c>
      <c r="AZ124" s="32">
        <f t="shared" si="41"/>
        <v>97.820287053186973</v>
      </c>
      <c r="BA124" s="32">
        <f t="shared" si="30"/>
        <v>41540.568743126787</v>
      </c>
      <c r="BB124" s="32">
        <f t="shared" si="55"/>
        <v>174.30898282154203</v>
      </c>
      <c r="BC124" s="32"/>
    </row>
    <row r="125" spans="1:55" x14ac:dyDescent="0.25">
      <c r="A125" s="29">
        <v>115</v>
      </c>
      <c r="B125" s="32">
        <f t="shared" si="37"/>
        <v>58333.333333332404</v>
      </c>
      <c r="C125" s="32">
        <f t="shared" si="52"/>
        <v>11666.666666666666</v>
      </c>
      <c r="D125" s="32">
        <f t="shared" si="53"/>
        <v>1049.4166666666526</v>
      </c>
      <c r="E125" s="32"/>
      <c r="F125" s="32">
        <f t="shared" si="38"/>
        <v>0</v>
      </c>
      <c r="G125" s="32"/>
      <c r="H125" s="32"/>
      <c r="I125" s="32"/>
      <c r="J125" s="32"/>
      <c r="K125" s="32"/>
      <c r="L125" s="32">
        <f t="shared" si="31"/>
        <v>12716.083333333319</v>
      </c>
      <c r="M125" s="32">
        <f t="shared" si="32"/>
        <v>12716.083333333319</v>
      </c>
      <c r="N125" s="80">
        <v>47696</v>
      </c>
      <c r="O125" s="39">
        <f t="shared" si="33"/>
        <v>4.1666666666666005E-2</v>
      </c>
      <c r="P125" s="39">
        <f t="shared" si="54"/>
        <v>6.995023694213244E-2</v>
      </c>
      <c r="Q125" s="39">
        <f t="shared" si="39"/>
        <v>3.8904550830878903E-2</v>
      </c>
      <c r="R125" s="39">
        <f t="shared" si="42"/>
        <v>1.1342793834443327E-3</v>
      </c>
      <c r="S125" s="39">
        <f t="shared" si="48"/>
        <v>1.1441858789991289E-4</v>
      </c>
      <c r="T125" s="39">
        <f t="shared" si="46"/>
        <v>6.9256016502622364E-5</v>
      </c>
      <c r="U125" s="39">
        <f t="shared" si="49"/>
        <v>2.9727732123406667E-2</v>
      </c>
      <c r="V125" s="12"/>
      <c r="W125" s="32">
        <f t="shared" si="43"/>
        <v>56311.506746216081</v>
      </c>
      <c r="X125" s="32">
        <f t="shared" si="34"/>
        <v>41618.824972769333</v>
      </c>
      <c r="Y125" s="32">
        <f t="shared" si="35"/>
        <v>97930.331718985413</v>
      </c>
      <c r="Z125" s="32">
        <f t="shared" si="36"/>
        <v>48073.638054545961</v>
      </c>
      <c r="AB125" s="32">
        <f t="shared" si="47"/>
        <v>898.63370385060739</v>
      </c>
      <c r="AC125" s="32">
        <f t="shared" si="40"/>
        <v>-596.9245559207759</v>
      </c>
      <c r="AD125" s="32">
        <f t="shared" si="44"/>
        <v>0</v>
      </c>
      <c r="AE125" s="59">
        <f t="shared" si="45"/>
        <v>0</v>
      </c>
      <c r="AF125" s="32">
        <f t="shared" si="50"/>
        <v>1125.3513039538229</v>
      </c>
      <c r="AG125" s="40">
        <f>IF(A125&gt;$D$6,"",SUM($AB$10:AE125)/($Y$10+Y125)*2/A125*12)</f>
        <v>5.9085448242950957E-2</v>
      </c>
      <c r="AH125" s="40">
        <f>IF(A125&gt;$D$6,"",SUM($AF$10:AF125)/($Y$10+Y125)*2/A125*12)</f>
        <v>-6.6977475745836467E-3</v>
      </c>
      <c r="AI125" s="32">
        <f t="shared" si="51"/>
        <v>12109.506163861302</v>
      </c>
      <c r="AQ125" s="32">
        <f>SUM(AB$10:AB125)</f>
        <v>1114387.9898381568</v>
      </c>
      <c r="AR125" s="32">
        <f>SUM(AC$10:AC125)</f>
        <v>-740241.04939221626</v>
      </c>
      <c r="AS125" s="32">
        <f>SUM(AD$10:AD125)</f>
        <v>13860.000000000002</v>
      </c>
      <c r="AT125" s="32">
        <f>SUM(AE$10:AE125)</f>
        <v>36083.758926050024</v>
      </c>
      <c r="AU125" s="32">
        <f>SUM(AF$10:AF125)</f>
        <v>-48073.638054545961</v>
      </c>
      <c r="AW125" s="32">
        <f t="shared" si="41"/>
        <v>54466.371163230462</v>
      </c>
      <c r="AX125" s="32">
        <f t="shared" si="41"/>
        <v>1587.9911368220658</v>
      </c>
      <c r="AY125" s="32">
        <f t="shared" si="41"/>
        <v>160.18602305987804</v>
      </c>
      <c r="AZ125" s="32">
        <f t="shared" si="41"/>
        <v>96.958423103671308</v>
      </c>
      <c r="BA125" s="32">
        <f t="shared" si="30"/>
        <v>41618.824972769333</v>
      </c>
      <c r="BB125" s="32">
        <f t="shared" si="55"/>
        <v>150.78296281604526</v>
      </c>
      <c r="BC125" s="32"/>
    </row>
    <row r="126" spans="1:55" x14ac:dyDescent="0.25">
      <c r="A126" s="29">
        <v>116</v>
      </c>
      <c r="B126" s="32">
        <f t="shared" si="37"/>
        <v>46666.66666666574</v>
      </c>
      <c r="C126" s="32">
        <f t="shared" si="52"/>
        <v>11666.666666666666</v>
      </c>
      <c r="D126" s="32">
        <f t="shared" si="53"/>
        <v>874.51388888887504</v>
      </c>
      <c r="E126" s="32"/>
      <c r="F126" s="32">
        <f t="shared" si="38"/>
        <v>0</v>
      </c>
      <c r="G126" s="32"/>
      <c r="H126" s="32"/>
      <c r="I126" s="32"/>
      <c r="J126" s="32"/>
      <c r="K126" s="32"/>
      <c r="L126" s="32">
        <f t="shared" si="31"/>
        <v>12541.18055555554</v>
      </c>
      <c r="M126" s="32">
        <f t="shared" si="32"/>
        <v>12541.18055555554</v>
      </c>
      <c r="N126" s="80">
        <v>47727</v>
      </c>
      <c r="O126" s="39">
        <f t="shared" si="33"/>
        <v>3.3333333333332674E-2</v>
      </c>
      <c r="P126" s="39">
        <f t="shared" si="54"/>
        <v>6.1953232759244456E-2</v>
      </c>
      <c r="Q126" s="39">
        <f t="shared" si="39"/>
        <v>3.0863473771908359E-2</v>
      </c>
      <c r="R126" s="39">
        <f t="shared" si="42"/>
        <v>1.124542959642947E-3</v>
      </c>
      <c r="S126" s="39">
        <f t="shared" si="48"/>
        <v>1.1342793834443327E-4</v>
      </c>
      <c r="T126" s="39">
        <f t="shared" si="46"/>
        <v>6.8651152739947728E-5</v>
      </c>
      <c r="U126" s="39">
        <f t="shared" si="49"/>
        <v>2.9783136936608764E-2</v>
      </c>
      <c r="V126" s="12"/>
      <c r="W126" s="32">
        <f t="shared" si="43"/>
        <v>45038.13415168997</v>
      </c>
      <c r="X126" s="32">
        <f t="shared" si="34"/>
        <v>41696.391711252269</v>
      </c>
      <c r="Y126" s="32">
        <f t="shared" si="35"/>
        <v>86734.525862942246</v>
      </c>
      <c r="Z126" s="32">
        <f t="shared" si="36"/>
        <v>46949.342682054499</v>
      </c>
      <c r="AB126" s="32">
        <f t="shared" si="47"/>
        <v>747.43493251938844</v>
      </c>
      <c r="AC126" s="32">
        <f t="shared" si="40"/>
        <v>-496.48957440837631</v>
      </c>
      <c r="AD126" s="32">
        <f t="shared" si="44"/>
        <v>0</v>
      </c>
      <c r="AE126" s="59">
        <f t="shared" si="45"/>
        <v>0</v>
      </c>
      <c r="AF126" s="32">
        <f t="shared" si="50"/>
        <v>1124.2953724914623</v>
      </c>
      <c r="AG126" s="40">
        <f>IF(A126&gt;$D$6,"",SUM($AB$10:AE126)/($Y$10+Y126)*2/A126*12)</f>
        <v>5.9052118263446293E-2</v>
      </c>
      <c r="AH126" s="40">
        <f>IF(A126&gt;$D$6,"",SUM($AF$10:AF126)/($Y$10+Y126)*2/A126*12)</f>
        <v>-6.5335518464494447E-3</v>
      </c>
      <c r="AI126" s="32">
        <f t="shared" si="51"/>
        <v>11943.240788562556</v>
      </c>
      <c r="AQ126" s="32">
        <f>SUM(AB$10:AB126)</f>
        <v>1115135.4247706763</v>
      </c>
      <c r="AR126" s="32">
        <f>SUM(AC$10:AC126)</f>
        <v>-740737.53896662465</v>
      </c>
      <c r="AS126" s="32">
        <f>SUM(AD$10:AD126)</f>
        <v>13860.000000000002</v>
      </c>
      <c r="AT126" s="32">
        <f>SUM(AE$10:AE126)</f>
        <v>36083.758926050024</v>
      </c>
      <c r="AU126" s="32">
        <f>SUM(AF$10:AF126)</f>
        <v>-46949.342682054499</v>
      </c>
      <c r="AW126" s="32">
        <f t="shared" si="41"/>
        <v>43208.8632806717</v>
      </c>
      <c r="AX126" s="32">
        <f t="shared" si="41"/>
        <v>1574.3601435001258</v>
      </c>
      <c r="AY126" s="32">
        <f t="shared" si="41"/>
        <v>158.79911368220658</v>
      </c>
      <c r="AZ126" s="32">
        <f t="shared" si="41"/>
        <v>96.111613835926818</v>
      </c>
      <c r="BA126" s="32">
        <f t="shared" si="30"/>
        <v>41696.391711252269</v>
      </c>
      <c r="BB126" s="32">
        <f t="shared" si="55"/>
        <v>127.0789563694866</v>
      </c>
      <c r="BC126" s="32"/>
    </row>
    <row r="127" spans="1:55" x14ac:dyDescent="0.25">
      <c r="A127" s="29">
        <v>117</v>
      </c>
      <c r="B127" s="32">
        <f t="shared" si="37"/>
        <v>34999.999999999076</v>
      </c>
      <c r="C127" s="32">
        <f t="shared" si="52"/>
        <v>11666.666666666666</v>
      </c>
      <c r="D127" s="32">
        <f t="shared" si="53"/>
        <v>699.61111111109722</v>
      </c>
      <c r="E127" s="32"/>
      <c r="F127" s="32">
        <f t="shared" si="38"/>
        <v>0</v>
      </c>
      <c r="G127" s="32"/>
      <c r="H127" s="32"/>
      <c r="I127" s="32"/>
      <c r="J127" s="32"/>
      <c r="K127" s="32"/>
      <c r="L127" s="32">
        <f t="shared" si="31"/>
        <v>12366.277777777763</v>
      </c>
      <c r="M127" s="32">
        <f t="shared" si="32"/>
        <v>12366.277777777763</v>
      </c>
      <c r="N127" s="80">
        <v>47757</v>
      </c>
      <c r="O127" s="39">
        <f t="shared" si="33"/>
        <v>2.4999999999999339E-2</v>
      </c>
      <c r="P127" s="39">
        <f t="shared" si="54"/>
        <v>5.3969566798876101E-2</v>
      </c>
      <c r="Q127" s="39">
        <f t="shared" si="39"/>
        <v>2.2836025615873376E-2</v>
      </c>
      <c r="R127" s="39">
        <f t="shared" si="42"/>
        <v>1.1149722652310471E-3</v>
      </c>
      <c r="S127" s="39">
        <f t="shared" si="48"/>
        <v>1.1245429596429472E-4</v>
      </c>
      <c r="T127" s="39">
        <f t="shared" si="46"/>
        <v>6.8056763006659957E-5</v>
      </c>
      <c r="U127" s="39">
        <f t="shared" si="49"/>
        <v>2.9838057858800723E-2</v>
      </c>
      <c r="V127" s="12"/>
      <c r="W127" s="32">
        <f t="shared" si="43"/>
        <v>33784.112516105532</v>
      </c>
      <c r="X127" s="32">
        <f t="shared" si="34"/>
        <v>41773.281002321011</v>
      </c>
      <c r="Y127" s="32">
        <f t="shared" si="35"/>
        <v>75557.393518426543</v>
      </c>
      <c r="Z127" s="32">
        <f t="shared" si="36"/>
        <v>45826.495409808958</v>
      </c>
      <c r="AB127" s="32">
        <f t="shared" si="47"/>
        <v>596.44620452014192</v>
      </c>
      <c r="AC127" s="32">
        <f t="shared" si="40"/>
        <v>-396.19411584300701</v>
      </c>
      <c r="AD127" s="32">
        <f t="shared" si="44"/>
        <v>0</v>
      </c>
      <c r="AE127" s="59">
        <f t="shared" si="45"/>
        <v>0</v>
      </c>
      <c r="AF127" s="32">
        <f t="shared" si="50"/>
        <v>1122.8472722455408</v>
      </c>
      <c r="AG127" s="40">
        <f>IF(A127&gt;$D$6,"",SUM($AB$10:AE127)/($Y$10+Y127)*2/A127*12)</f>
        <v>5.9018725858237676E-2</v>
      </c>
      <c r="AH127" s="40">
        <f>IF(A127&gt;$D$6,"",SUM($AF$10:AF127)/($Y$10+Y127)*2/A127*12)</f>
        <v>-6.37068188063852E-3</v>
      </c>
      <c r="AI127" s="32">
        <f t="shared" si="51"/>
        <v>11773.578549035845</v>
      </c>
      <c r="AQ127" s="32">
        <f>SUM(AB$10:AB127)</f>
        <v>1115731.8709751964</v>
      </c>
      <c r="AR127" s="32">
        <f>SUM(AC$10:AC127)</f>
        <v>-741133.73308246769</v>
      </c>
      <c r="AS127" s="32">
        <f>SUM(AD$10:AD127)</f>
        <v>13860.000000000002</v>
      </c>
      <c r="AT127" s="32">
        <f>SUM(AE$10:AE127)</f>
        <v>36083.758926050024</v>
      </c>
      <c r="AU127" s="32">
        <f>SUM(AF$10:AF127)</f>
        <v>-45826.495409808958</v>
      </c>
      <c r="AW127" s="32">
        <f t="shared" si="41"/>
        <v>31970.435862222726</v>
      </c>
      <c r="AX127" s="32">
        <f t="shared" si="41"/>
        <v>1560.9611713234658</v>
      </c>
      <c r="AY127" s="32">
        <f t="shared" si="41"/>
        <v>157.43601435001261</v>
      </c>
      <c r="AZ127" s="32">
        <f t="shared" si="41"/>
        <v>95.279468209323937</v>
      </c>
      <c r="BA127" s="32">
        <f t="shared" si="30"/>
        <v>41773.281002321011</v>
      </c>
      <c r="BB127" s="32">
        <f t="shared" si="55"/>
        <v>103.1649065909553</v>
      </c>
      <c r="BC127" s="32"/>
    </row>
    <row r="128" spans="1:55" x14ac:dyDescent="0.25">
      <c r="A128" s="29">
        <v>118</v>
      </c>
      <c r="B128" s="32">
        <f t="shared" si="37"/>
        <v>23333.333333332412</v>
      </c>
      <c r="C128" s="32">
        <f t="shared" si="52"/>
        <v>11666.666666666666</v>
      </c>
      <c r="D128" s="32">
        <f t="shared" si="53"/>
        <v>524.7083333333195</v>
      </c>
      <c r="E128" s="32"/>
      <c r="F128" s="32">
        <f t="shared" si="38"/>
        <v>0</v>
      </c>
      <c r="G128" s="32"/>
      <c r="H128" s="32"/>
      <c r="I128" s="32"/>
      <c r="J128" s="32"/>
      <c r="K128" s="32"/>
      <c r="L128" s="32">
        <f t="shared" si="31"/>
        <v>12191.374999999985</v>
      </c>
      <c r="M128" s="32">
        <f t="shared" si="32"/>
        <v>12191.374999999985</v>
      </c>
      <c r="N128" s="80">
        <v>47788</v>
      </c>
      <c r="O128" s="39">
        <f t="shared" si="33"/>
        <v>1.6666666666666007E-2</v>
      </c>
      <c r="P128" s="39">
        <f t="shared" si="54"/>
        <v>4.6003535557019769E-2</v>
      </c>
      <c r="Q128" s="39">
        <f t="shared" si="39"/>
        <v>1.5932062483712036E-2</v>
      </c>
      <c r="R128" s="39">
        <f t="shared" si="42"/>
        <v>0</v>
      </c>
      <c r="S128" s="39">
        <f t="shared" si="48"/>
        <v>1.1149722652310472E-4</v>
      </c>
      <c r="T128" s="39">
        <f t="shared" si="46"/>
        <v>6.7472577578576824E-5</v>
      </c>
      <c r="U128" s="39">
        <f t="shared" si="49"/>
        <v>2.9892503269206051E-2</v>
      </c>
      <c r="V128" s="12"/>
      <c r="W128" s="32">
        <f t="shared" si="43"/>
        <v>22555.445202939205</v>
      </c>
      <c r="X128" s="32">
        <f t="shared" si="34"/>
        <v>41849.504576888474</v>
      </c>
      <c r="Y128" s="32">
        <f t="shared" si="35"/>
        <v>64404.949779827679</v>
      </c>
      <c r="Z128" s="32">
        <f t="shared" si="36"/>
        <v>44394.251654190964</v>
      </c>
      <c r="AB128" s="32">
        <f t="shared" si="47"/>
        <v>445.71571414502529</v>
      </c>
      <c r="AC128" s="32">
        <f t="shared" si="40"/>
        <v>-296.07019366498338</v>
      </c>
      <c r="AD128" s="32">
        <f t="shared" si="44"/>
        <v>0</v>
      </c>
      <c r="AE128" s="59">
        <f t="shared" si="45"/>
        <v>0</v>
      </c>
      <c r="AF128" s="32">
        <f t="shared" si="50"/>
        <v>1432.2437556179939</v>
      </c>
      <c r="AG128" s="40">
        <f>IF(A128&gt;$D$6,"",SUM($AB$10:AE128)/($Y$10+Y128)*2/A128*12)</f>
        <v>5.8985010142004357E-2</v>
      </c>
      <c r="AH128" s="40">
        <f>IF(A128&gt;$D$6,"",SUM($AF$10:AF128)/($Y$10+Y128)*2/A128*12)</f>
        <v>-6.1658759900081062E-3</v>
      </c>
      <c r="AI128" s="32">
        <f t="shared" si="51"/>
        <v>11598.15945274389</v>
      </c>
      <c r="AQ128" s="32">
        <f>SUM(AB$10:AB128)</f>
        <v>1116177.5866893413</v>
      </c>
      <c r="AR128" s="32">
        <f>SUM(AC$10:AC128)</f>
        <v>-741429.80327613268</v>
      </c>
      <c r="AS128" s="32">
        <f>SUM(AD$10:AD128)</f>
        <v>13860.000000000002</v>
      </c>
      <c r="AT128" s="32">
        <f>SUM(AE$10:AE128)</f>
        <v>36083.758926050024</v>
      </c>
      <c r="AU128" s="32">
        <f>SUM(AF$10:AF128)</f>
        <v>-44394.251654190964</v>
      </c>
      <c r="AW128" s="32">
        <f t="shared" si="41"/>
        <v>22304.887477196851</v>
      </c>
      <c r="AX128" s="32">
        <f t="shared" si="41"/>
        <v>0</v>
      </c>
      <c r="AY128" s="32">
        <f t="shared" si="41"/>
        <v>156.09611713234662</v>
      </c>
      <c r="AZ128" s="32">
        <f t="shared" si="41"/>
        <v>94.461608610007559</v>
      </c>
      <c r="BA128" s="32">
        <f t="shared" si="30"/>
        <v>41849.504576888474</v>
      </c>
      <c r="BB128" s="32">
        <f t="shared" si="55"/>
        <v>78.992619188294213</v>
      </c>
      <c r="BC128" s="32"/>
    </row>
    <row r="129" spans="1:55" x14ac:dyDescent="0.25">
      <c r="A129" s="29">
        <v>119</v>
      </c>
      <c r="B129" s="32">
        <f t="shared" si="37"/>
        <v>11666.666666665746</v>
      </c>
      <c r="C129" s="32">
        <f t="shared" si="52"/>
        <v>11666.666666666666</v>
      </c>
      <c r="D129" s="32">
        <f t="shared" si="53"/>
        <v>349.80555555554173</v>
      </c>
      <c r="E129" s="32"/>
      <c r="F129" s="32">
        <f t="shared" si="38"/>
        <v>0</v>
      </c>
      <c r="G129" s="32"/>
      <c r="H129" s="32"/>
      <c r="I129" s="32"/>
      <c r="J129" s="32"/>
      <c r="K129" s="32"/>
      <c r="L129" s="32">
        <f t="shared" si="31"/>
        <v>12016.472222222208</v>
      </c>
      <c r="M129" s="32">
        <f t="shared" si="32"/>
        <v>12016.472222222208</v>
      </c>
      <c r="N129" s="80">
        <v>47818</v>
      </c>
      <c r="O129" s="39">
        <f t="shared" si="33"/>
        <v>8.3333333333326758E-3</v>
      </c>
      <c r="P129" s="39">
        <f t="shared" si="54"/>
        <v>3.8008457612100963E-2</v>
      </c>
      <c r="Q129" s="39">
        <f t="shared" si="39"/>
        <v>7.9950779449181834E-3</v>
      </c>
      <c r="R129" s="39">
        <f t="shared" si="42"/>
        <v>0</v>
      </c>
      <c r="S129" s="39">
        <f t="shared" si="48"/>
        <v>0</v>
      </c>
      <c r="T129" s="39">
        <f t="shared" si="46"/>
        <v>6.6898335913862829E-5</v>
      </c>
      <c r="U129" s="39">
        <f t="shared" si="49"/>
        <v>2.9946481331268912E-2</v>
      </c>
      <c r="V129" s="12"/>
      <c r="W129" s="32">
        <f t="shared" si="43"/>
        <v>11286.766793164867</v>
      </c>
      <c r="X129" s="32">
        <f t="shared" si="34"/>
        <v>41925.073863776473</v>
      </c>
      <c r="Y129" s="32">
        <f t="shared" si="35"/>
        <v>53211.840656941342</v>
      </c>
      <c r="Z129" s="32">
        <f t="shared" si="36"/>
        <v>43199.10189968592</v>
      </c>
      <c r="AB129" s="32">
        <f t="shared" si="47"/>
        <v>299.99371606683712</v>
      </c>
      <c r="AC129" s="32">
        <f t="shared" si="40"/>
        <v>-199.27320216779893</v>
      </c>
      <c r="AD129" s="32">
        <f t="shared" si="44"/>
        <v>0</v>
      </c>
      <c r="AE129" s="59">
        <f t="shared" si="45"/>
        <v>0</v>
      </c>
      <c r="AF129" s="32">
        <f t="shared" si="50"/>
        <v>1195.1497545050443</v>
      </c>
      <c r="AG129" s="40">
        <f>IF(A129&gt;$D$6,"",SUM($AB$10:AE129)/($Y$10+Y129)*2/A129*12)</f>
        <v>5.8953819911160492E-2</v>
      </c>
      <c r="AH129" s="40">
        <f>IF(A129&gt;$D$6,"",SUM($AF$10:AF129)/($Y$10+Y129)*2/A129*12)</f>
        <v>-5.9952882771744723E-3</v>
      </c>
      <c r="AI129" s="32">
        <f t="shared" si="51"/>
        <v>11493.102838953175</v>
      </c>
      <c r="AQ129" s="32">
        <f>SUM(AB$10:AB129)</f>
        <v>1116477.5804054083</v>
      </c>
      <c r="AR129" s="32">
        <f>SUM(AC$10:AC129)</f>
        <v>-741629.0764783005</v>
      </c>
      <c r="AS129" s="32">
        <f>SUM(AD$10:AD129)</f>
        <v>13860.000000000002</v>
      </c>
      <c r="AT129" s="32">
        <f>SUM(AE$10:AE129)</f>
        <v>36083.758926050024</v>
      </c>
      <c r="AU129" s="32">
        <f>SUM(AF$10:AF129)</f>
        <v>-43199.10189968592</v>
      </c>
      <c r="AW129" s="32">
        <f t="shared" si="41"/>
        <v>11193.109122885457</v>
      </c>
      <c r="AX129" s="32">
        <f t="shared" si="41"/>
        <v>0</v>
      </c>
      <c r="AY129" s="32">
        <f t="shared" si="41"/>
        <v>0</v>
      </c>
      <c r="AZ129" s="32">
        <f t="shared" si="41"/>
        <v>93.657670279407967</v>
      </c>
      <c r="BA129" s="32">
        <f t="shared" si="30"/>
        <v>41925.073863776473</v>
      </c>
      <c r="BB129" s="32">
        <f t="shared" si="55"/>
        <v>49.811839488704607</v>
      </c>
      <c r="BC129" s="32"/>
    </row>
    <row r="130" spans="1:55" x14ac:dyDescent="0.25">
      <c r="A130" s="66">
        <v>120</v>
      </c>
      <c r="B130" s="67">
        <f t="shared" si="37"/>
        <v>0</v>
      </c>
      <c r="C130" s="67">
        <f t="shared" si="52"/>
        <v>11666.666666665746</v>
      </c>
      <c r="D130" s="67">
        <f t="shared" si="53"/>
        <v>174.90277777776396</v>
      </c>
      <c r="E130" s="67"/>
      <c r="F130" s="67">
        <f t="shared" si="38"/>
        <v>0</v>
      </c>
      <c r="G130" s="67">
        <f>IF(B130&gt;0,B130*$J$1,0)</f>
        <v>0</v>
      </c>
      <c r="H130" s="67">
        <f>IF(B130&gt;0,H118,0)</f>
        <v>0</v>
      </c>
      <c r="I130" s="67"/>
      <c r="J130" s="67"/>
      <c r="K130" s="67"/>
      <c r="L130" s="67">
        <f t="shared" si="31"/>
        <v>11841.56944444351</v>
      </c>
      <c r="M130" s="67">
        <f t="shared" si="32"/>
        <v>11841.56944444351</v>
      </c>
      <c r="N130" s="80">
        <v>47849</v>
      </c>
      <c r="O130" s="39">
        <f t="shared" si="33"/>
        <v>0</v>
      </c>
      <c r="P130" s="39">
        <f t="shared" si="54"/>
        <v>3.0000000000000002E-2</v>
      </c>
      <c r="Q130" s="39">
        <f t="shared" si="39"/>
        <v>0</v>
      </c>
      <c r="R130" s="39">
        <f t="shared" si="42"/>
        <v>0</v>
      </c>
      <c r="S130" s="39">
        <f t="shared" si="48"/>
        <v>0</v>
      </c>
      <c r="T130" s="39">
        <f t="shared" si="46"/>
        <v>0</v>
      </c>
      <c r="U130" s="39">
        <f t="shared" si="49"/>
        <v>3.0000000000000002E-2</v>
      </c>
      <c r="V130" s="12"/>
      <c r="W130" s="32">
        <f t="shared" si="43"/>
        <v>0</v>
      </c>
      <c r="X130" s="32">
        <f t="shared" si="34"/>
        <v>42000</v>
      </c>
      <c r="Y130" s="32">
        <f t="shared" si="35"/>
        <v>42000</v>
      </c>
      <c r="Z130" s="32">
        <f t="shared" si="36"/>
        <v>42000</v>
      </c>
      <c r="AB130" s="32">
        <f t="shared" si="47"/>
        <v>150.10764186918752</v>
      </c>
      <c r="AC130" s="32">
        <f t="shared" si="40"/>
        <v>-99.710190124335227</v>
      </c>
      <c r="AD130" s="32">
        <f t="shared" si="44"/>
        <v>0</v>
      </c>
      <c r="AE130" s="59">
        <f t="shared" si="45"/>
        <v>0</v>
      </c>
      <c r="AF130" s="32">
        <f t="shared" si="50"/>
        <v>1199.1018996859202</v>
      </c>
      <c r="AG130" s="40">
        <f>IF(A130&gt;$D$6,"",SUM($AB$10:AE130)/($Y$10+Y130)*2/A130*12)</f>
        <v>5.8924086033967087E-2</v>
      </c>
      <c r="AH130" s="40">
        <f>IF(A130&gt;$D$6,"",SUM($AF$10:AF130)/($Y$10+Y130)*2/A130*12)</f>
        <v>-5.8252427184466021E-3</v>
      </c>
      <c r="AI130" s="32">
        <f t="shared" si="51"/>
        <v>11361.94829881053</v>
      </c>
      <c r="AQ130" s="32">
        <f>SUM(AB$10:AB130)</f>
        <v>1116627.6880472775</v>
      </c>
      <c r="AR130" s="32">
        <f>SUM(AC$10:AC130)</f>
        <v>-741728.78666842484</v>
      </c>
      <c r="AS130" s="32">
        <f>SUM(AD$10:AD130)</f>
        <v>13860.000000000002</v>
      </c>
      <c r="AT130" s="32">
        <f>SUM(AE$10:AE130)</f>
        <v>36083.758926050024</v>
      </c>
      <c r="AU130" s="32">
        <f>SUM(AF$10:AF130)</f>
        <v>-42000</v>
      </c>
      <c r="AW130" s="32">
        <f t="shared" si="41"/>
        <v>0</v>
      </c>
      <c r="AX130" s="32">
        <f t="shared" si="41"/>
        <v>0</v>
      </c>
      <c r="AY130" s="32">
        <f t="shared" si="41"/>
        <v>0</v>
      </c>
      <c r="AZ130" s="32">
        <f t="shared" si="41"/>
        <v>0</v>
      </c>
      <c r="BA130" s="32">
        <f t="shared" si="30"/>
        <v>42000</v>
      </c>
      <c r="BB130" s="32">
        <f t="shared" si="55"/>
        <v>24.795135908576441</v>
      </c>
      <c r="BC130" s="32"/>
    </row>
    <row r="131" spans="1:55" x14ac:dyDescent="0.25">
      <c r="A131" s="29">
        <v>121</v>
      </c>
      <c r="B131" s="32">
        <f t="shared" si="37"/>
        <v>0</v>
      </c>
      <c r="C131" s="32">
        <f t="shared" si="52"/>
        <v>0</v>
      </c>
      <c r="D131" s="32">
        <f t="shared" si="53"/>
        <v>0</v>
      </c>
      <c r="E131" s="32"/>
      <c r="F131" s="32">
        <f t="shared" si="38"/>
        <v>0</v>
      </c>
      <c r="G131" s="32"/>
      <c r="H131" s="32"/>
      <c r="I131" s="32"/>
      <c r="J131" s="32"/>
      <c r="K131" s="32"/>
      <c r="L131" s="32">
        <f t="shared" si="31"/>
        <v>0</v>
      </c>
      <c r="M131" s="32">
        <f t="shared" si="32"/>
        <v>0</v>
      </c>
      <c r="N131" s="80">
        <v>47880</v>
      </c>
      <c r="O131" s="39">
        <f t="shared" si="33"/>
        <v>0</v>
      </c>
      <c r="P131" s="39">
        <f t="shared" si="54"/>
        <v>0.03</v>
      </c>
      <c r="Q131" s="39">
        <f t="shared" si="39"/>
        <v>0</v>
      </c>
      <c r="R131" s="39">
        <f t="shared" si="42"/>
        <v>0</v>
      </c>
      <c r="S131" s="39">
        <f t="shared" si="48"/>
        <v>0</v>
      </c>
      <c r="T131" s="39">
        <f t="shared" si="46"/>
        <v>0</v>
      </c>
      <c r="U131" s="39">
        <f t="shared" si="49"/>
        <v>0.03</v>
      </c>
      <c r="V131" s="12"/>
      <c r="W131" s="32">
        <f t="shared" si="43"/>
        <v>0</v>
      </c>
      <c r="X131" s="32">
        <f t="shared" si="34"/>
        <v>42000</v>
      </c>
      <c r="Y131" s="32">
        <f t="shared" si="35"/>
        <v>42000</v>
      </c>
      <c r="Z131" s="32">
        <f t="shared" si="36"/>
        <v>42000</v>
      </c>
      <c r="AB131" s="32">
        <f t="shared" si="47"/>
        <v>0</v>
      </c>
      <c r="AC131" s="32">
        <f t="shared" si="40"/>
        <v>0</v>
      </c>
      <c r="AD131" s="32">
        <f t="shared" si="44"/>
        <v>0</v>
      </c>
      <c r="AE131" s="59">
        <f t="shared" si="45"/>
        <v>0</v>
      </c>
      <c r="AF131" s="32">
        <f t="shared" si="50"/>
        <v>0</v>
      </c>
      <c r="AG131" s="40" t="str">
        <f>IF(A131&gt;$D$6,"",SUM($AB$10:AE131)/($Y$10+Y131)*2/A131*12)</f>
        <v/>
      </c>
      <c r="AH131" s="40" t="str">
        <f>IF(A131&gt;$D$6,"",SUM($AF$10:AF131)/($Y$10+Y131)*2/A131*12)</f>
        <v/>
      </c>
      <c r="AI131" s="32">
        <f t="shared" si="51"/>
        <v>0</v>
      </c>
      <c r="AQ131" s="32">
        <f>SUM(AB$10:AB131)</f>
        <v>1116627.6880472775</v>
      </c>
      <c r="AR131" s="32">
        <f>SUM(AC$10:AC131)</f>
        <v>-741728.78666842484</v>
      </c>
      <c r="AS131" s="32">
        <f>SUM(AD$10:AD131)</f>
        <v>13860.000000000002</v>
      </c>
      <c r="AT131" s="32">
        <f>SUM(AE$10:AE131)</f>
        <v>36083.758926050024</v>
      </c>
      <c r="AU131" s="32">
        <f>SUM(AF$10:AF131)</f>
        <v>-42000</v>
      </c>
      <c r="AW131" s="32">
        <f t="shared" si="41"/>
        <v>0</v>
      </c>
      <c r="AX131" s="32">
        <f t="shared" si="41"/>
        <v>0</v>
      </c>
      <c r="AY131" s="32">
        <f t="shared" si="41"/>
        <v>0</v>
      </c>
      <c r="AZ131" s="32">
        <f t="shared" si="41"/>
        <v>0</v>
      </c>
      <c r="BA131" s="32">
        <f t="shared" si="30"/>
        <v>42000</v>
      </c>
      <c r="BB131" s="32">
        <f t="shared" si="55"/>
        <v>0</v>
      </c>
      <c r="BC131" s="32"/>
    </row>
    <row r="132" spans="1:55" x14ac:dyDescent="0.25">
      <c r="A132" s="29">
        <v>122</v>
      </c>
      <c r="B132" s="32">
        <f t="shared" si="37"/>
        <v>0</v>
      </c>
      <c r="C132" s="32">
        <f t="shared" si="52"/>
        <v>0</v>
      </c>
      <c r="D132" s="32">
        <f t="shared" si="53"/>
        <v>0</v>
      </c>
      <c r="E132" s="32"/>
      <c r="F132" s="32">
        <f t="shared" si="38"/>
        <v>0</v>
      </c>
      <c r="G132" s="32"/>
      <c r="H132" s="32"/>
      <c r="I132" s="32"/>
      <c r="J132" s="32"/>
      <c r="K132" s="32"/>
      <c r="L132" s="32">
        <f t="shared" si="31"/>
        <v>0</v>
      </c>
      <c r="M132" s="32">
        <f t="shared" si="32"/>
        <v>0</v>
      </c>
      <c r="N132" s="80">
        <v>47908</v>
      </c>
      <c r="O132" s="39">
        <f t="shared" si="33"/>
        <v>0</v>
      </c>
      <c r="P132" s="39">
        <f t="shared" si="54"/>
        <v>0.03</v>
      </c>
      <c r="Q132" s="39">
        <f t="shared" si="39"/>
        <v>0</v>
      </c>
      <c r="R132" s="39">
        <f t="shared" si="42"/>
        <v>0</v>
      </c>
      <c r="S132" s="39">
        <f t="shared" si="48"/>
        <v>0</v>
      </c>
      <c r="T132" s="39">
        <f t="shared" si="46"/>
        <v>0</v>
      </c>
      <c r="U132" s="39">
        <f t="shared" si="49"/>
        <v>0.03</v>
      </c>
      <c r="V132" s="12"/>
      <c r="W132" s="32">
        <f t="shared" si="43"/>
        <v>0</v>
      </c>
      <c r="X132" s="32">
        <f t="shared" si="34"/>
        <v>42000</v>
      </c>
      <c r="Y132" s="32">
        <f t="shared" si="35"/>
        <v>42000</v>
      </c>
      <c r="Z132" s="32">
        <f t="shared" si="36"/>
        <v>42000</v>
      </c>
      <c r="AB132" s="32">
        <f t="shared" si="47"/>
        <v>0</v>
      </c>
      <c r="AC132" s="32">
        <f t="shared" si="40"/>
        <v>0</v>
      </c>
      <c r="AD132" s="32">
        <f t="shared" si="44"/>
        <v>0</v>
      </c>
      <c r="AE132" s="59">
        <f t="shared" si="45"/>
        <v>0</v>
      </c>
      <c r="AF132" s="32">
        <f t="shared" si="50"/>
        <v>0</v>
      </c>
      <c r="AG132" s="40" t="str">
        <f>IF(A132&gt;$D$6,"",SUM($AB$10:AE132)/($Y$10+Y132)*2/A132*12)</f>
        <v/>
      </c>
      <c r="AH132" s="40" t="str">
        <f>IF(A132&gt;$D$6,"",SUM($AF$10:AF132)/($Y$10+Y132)*2/A132*12)</f>
        <v/>
      </c>
      <c r="AI132" s="32">
        <f t="shared" si="51"/>
        <v>0</v>
      </c>
      <c r="AQ132" s="32">
        <f>SUM(AB$10:AB132)</f>
        <v>1116627.6880472775</v>
      </c>
      <c r="AR132" s="32">
        <f>SUM(AC$10:AC132)</f>
        <v>-741728.78666842484</v>
      </c>
      <c r="AS132" s="32">
        <f>SUM(AD$10:AD132)</f>
        <v>13860.000000000002</v>
      </c>
      <c r="AT132" s="32">
        <f>SUM(AE$10:AE132)</f>
        <v>36083.758926050024</v>
      </c>
      <c r="AU132" s="32">
        <f>SUM(AF$10:AF132)</f>
        <v>-42000</v>
      </c>
      <c r="AW132" s="32">
        <f t="shared" si="41"/>
        <v>0</v>
      </c>
      <c r="AX132" s="32">
        <f t="shared" si="41"/>
        <v>0</v>
      </c>
      <c r="AY132" s="32">
        <f t="shared" si="41"/>
        <v>0</v>
      </c>
      <c r="AZ132" s="32">
        <f t="shared" si="41"/>
        <v>0</v>
      </c>
      <c r="BA132" s="32">
        <f t="shared" si="30"/>
        <v>42000</v>
      </c>
      <c r="BB132" s="32">
        <f t="shared" si="55"/>
        <v>0</v>
      </c>
      <c r="BC132" s="32"/>
    </row>
    <row r="133" spans="1:55" x14ac:dyDescent="0.25">
      <c r="A133" s="29">
        <v>123</v>
      </c>
      <c r="B133" s="32">
        <f t="shared" si="37"/>
        <v>0</v>
      </c>
      <c r="C133" s="32">
        <f t="shared" si="52"/>
        <v>0</v>
      </c>
      <c r="D133" s="32">
        <f t="shared" si="53"/>
        <v>0</v>
      </c>
      <c r="E133" s="32"/>
      <c r="F133" s="32">
        <f t="shared" si="38"/>
        <v>0</v>
      </c>
      <c r="G133" s="32"/>
      <c r="H133" s="32"/>
      <c r="I133" s="32"/>
      <c r="J133" s="32"/>
      <c r="K133" s="32"/>
      <c r="L133" s="32">
        <f t="shared" si="31"/>
        <v>0</v>
      </c>
      <c r="M133" s="32">
        <f t="shared" si="32"/>
        <v>0</v>
      </c>
      <c r="N133" s="80">
        <v>47939</v>
      </c>
      <c r="O133" s="39">
        <f t="shared" si="33"/>
        <v>0</v>
      </c>
      <c r="P133" s="39">
        <f t="shared" si="54"/>
        <v>0.03</v>
      </c>
      <c r="Q133" s="39">
        <f t="shared" si="39"/>
        <v>0</v>
      </c>
      <c r="R133" s="39">
        <f t="shared" si="42"/>
        <v>0</v>
      </c>
      <c r="S133" s="39">
        <f t="shared" si="48"/>
        <v>0</v>
      </c>
      <c r="T133" s="39">
        <f t="shared" si="46"/>
        <v>0</v>
      </c>
      <c r="U133" s="39">
        <f t="shared" si="49"/>
        <v>0.03</v>
      </c>
      <c r="V133" s="12"/>
      <c r="W133" s="32">
        <f t="shared" si="43"/>
        <v>0</v>
      </c>
      <c r="X133" s="32">
        <f t="shared" si="34"/>
        <v>42000</v>
      </c>
      <c r="Y133" s="32">
        <f t="shared" si="35"/>
        <v>42000</v>
      </c>
      <c r="Z133" s="32">
        <f t="shared" si="36"/>
        <v>42000</v>
      </c>
      <c r="AB133" s="32">
        <f t="shared" si="47"/>
        <v>0</v>
      </c>
      <c r="AC133" s="32">
        <f t="shared" si="40"/>
        <v>0</v>
      </c>
      <c r="AD133" s="32">
        <f t="shared" si="44"/>
        <v>0</v>
      </c>
      <c r="AE133" s="59">
        <f t="shared" si="45"/>
        <v>0</v>
      </c>
      <c r="AF133" s="32">
        <f t="shared" si="50"/>
        <v>0</v>
      </c>
      <c r="AG133" s="40" t="str">
        <f>IF(A133&gt;$D$6,"",SUM($AB$10:AE133)/($Y$10+Y133)*2/A133*12)</f>
        <v/>
      </c>
      <c r="AH133" s="40" t="str">
        <f>IF(A133&gt;$D$6,"",SUM($AF$10:AF133)/($Y$10+Y133)*2/A133*12)</f>
        <v/>
      </c>
      <c r="AI133" s="32">
        <f t="shared" si="51"/>
        <v>0</v>
      </c>
      <c r="AQ133" s="32">
        <f>SUM(AB$10:AB133)</f>
        <v>1116627.6880472775</v>
      </c>
      <c r="AR133" s="32">
        <f>SUM(AC$10:AC133)</f>
        <v>-741728.78666842484</v>
      </c>
      <c r="AS133" s="32">
        <f>SUM(AD$10:AD133)</f>
        <v>13860.000000000002</v>
      </c>
      <c r="AT133" s="32">
        <f>SUM(AE$10:AE133)</f>
        <v>36083.758926050024</v>
      </c>
      <c r="AU133" s="32">
        <f>SUM(AF$10:AF133)</f>
        <v>-42000</v>
      </c>
      <c r="AW133" s="32">
        <f t="shared" si="41"/>
        <v>0</v>
      </c>
      <c r="AX133" s="32">
        <f t="shared" si="41"/>
        <v>0</v>
      </c>
      <c r="AY133" s="32">
        <f t="shared" si="41"/>
        <v>0</v>
      </c>
      <c r="AZ133" s="32">
        <f t="shared" si="41"/>
        <v>0</v>
      </c>
      <c r="BA133" s="32">
        <f t="shared" si="30"/>
        <v>42000</v>
      </c>
      <c r="BB133" s="32">
        <f t="shared" si="55"/>
        <v>0</v>
      </c>
      <c r="BC133" s="32"/>
    </row>
    <row r="134" spans="1:55" x14ac:dyDescent="0.25">
      <c r="A134" s="29">
        <v>124</v>
      </c>
      <c r="B134" s="32">
        <f t="shared" si="37"/>
        <v>0</v>
      </c>
      <c r="C134" s="32">
        <f t="shared" si="52"/>
        <v>0</v>
      </c>
      <c r="D134" s="32">
        <f t="shared" si="53"/>
        <v>0</v>
      </c>
      <c r="E134" s="32"/>
      <c r="F134" s="32">
        <f t="shared" si="38"/>
        <v>0</v>
      </c>
      <c r="G134" s="32"/>
      <c r="H134" s="32"/>
      <c r="I134" s="32"/>
      <c r="J134" s="32"/>
      <c r="K134" s="32"/>
      <c r="L134" s="32">
        <f t="shared" si="31"/>
        <v>0</v>
      </c>
      <c r="M134" s="32">
        <f t="shared" si="32"/>
        <v>0</v>
      </c>
      <c r="N134" s="80">
        <v>47969</v>
      </c>
      <c r="O134" s="39">
        <f t="shared" si="33"/>
        <v>0</v>
      </c>
      <c r="P134" s="39">
        <f t="shared" si="54"/>
        <v>0.03</v>
      </c>
      <c r="Q134" s="39">
        <f t="shared" si="39"/>
        <v>0</v>
      </c>
      <c r="R134" s="39">
        <f t="shared" si="42"/>
        <v>0</v>
      </c>
      <c r="S134" s="39">
        <f t="shared" si="48"/>
        <v>0</v>
      </c>
      <c r="T134" s="39">
        <f t="shared" si="46"/>
        <v>0</v>
      </c>
      <c r="U134" s="39">
        <f t="shared" si="49"/>
        <v>0.03</v>
      </c>
      <c r="V134" s="12"/>
      <c r="W134" s="32">
        <f t="shared" si="43"/>
        <v>0</v>
      </c>
      <c r="X134" s="32">
        <f t="shared" si="34"/>
        <v>42000</v>
      </c>
      <c r="Y134" s="32">
        <f t="shared" si="35"/>
        <v>42000</v>
      </c>
      <c r="Z134" s="32">
        <f t="shared" si="36"/>
        <v>42000</v>
      </c>
      <c r="AB134" s="32">
        <f t="shared" si="47"/>
        <v>0</v>
      </c>
      <c r="AC134" s="32">
        <f t="shared" si="40"/>
        <v>0</v>
      </c>
      <c r="AD134" s="32">
        <f t="shared" si="44"/>
        <v>0</v>
      </c>
      <c r="AE134" s="59">
        <f t="shared" si="45"/>
        <v>0</v>
      </c>
      <c r="AF134" s="32">
        <f t="shared" si="50"/>
        <v>0</v>
      </c>
      <c r="AG134" s="40" t="str">
        <f>IF(A134&gt;$D$6,"",SUM($AB$10:AE134)/($Y$10+Y134)*2/A134*12)</f>
        <v/>
      </c>
      <c r="AH134" s="40" t="str">
        <f>IF(A134&gt;$D$6,"",SUM($AF$10:AF134)/($Y$10+Y134)*2/A134*12)</f>
        <v/>
      </c>
      <c r="AI134" s="32">
        <f t="shared" si="51"/>
        <v>0</v>
      </c>
      <c r="AQ134" s="32">
        <f>SUM(AB$10:AB134)</f>
        <v>1116627.6880472775</v>
      </c>
      <c r="AR134" s="32">
        <f>SUM(AC$10:AC134)</f>
        <v>-741728.78666842484</v>
      </c>
      <c r="AS134" s="32">
        <f>SUM(AD$10:AD134)</f>
        <v>13860.000000000002</v>
      </c>
      <c r="AT134" s="32">
        <f>SUM(AE$10:AE134)</f>
        <v>36083.758926050024</v>
      </c>
      <c r="AU134" s="32">
        <f>SUM(AF$10:AF134)</f>
        <v>-42000</v>
      </c>
      <c r="AW134" s="32">
        <f t="shared" si="41"/>
        <v>0</v>
      </c>
      <c r="AX134" s="32">
        <f t="shared" si="41"/>
        <v>0</v>
      </c>
      <c r="AY134" s="32">
        <f t="shared" si="41"/>
        <v>0</v>
      </c>
      <c r="AZ134" s="32">
        <f t="shared" si="41"/>
        <v>0</v>
      </c>
      <c r="BA134" s="32">
        <f t="shared" si="30"/>
        <v>42000</v>
      </c>
      <c r="BB134" s="32">
        <f t="shared" si="55"/>
        <v>0</v>
      </c>
      <c r="BC134" s="32"/>
    </row>
    <row r="135" spans="1:55" x14ac:dyDescent="0.25">
      <c r="A135" s="29">
        <v>125</v>
      </c>
      <c r="B135" s="32">
        <f t="shared" si="37"/>
        <v>0</v>
      </c>
      <c r="C135" s="32">
        <f t="shared" si="52"/>
        <v>0</v>
      </c>
      <c r="D135" s="32">
        <f t="shared" si="53"/>
        <v>0</v>
      </c>
      <c r="E135" s="32"/>
      <c r="F135" s="32">
        <f t="shared" si="38"/>
        <v>0</v>
      </c>
      <c r="G135" s="32"/>
      <c r="H135" s="32"/>
      <c r="I135" s="32"/>
      <c r="J135" s="32"/>
      <c r="K135" s="32"/>
      <c r="L135" s="32">
        <f t="shared" si="31"/>
        <v>0</v>
      </c>
      <c r="M135" s="32">
        <f t="shared" si="32"/>
        <v>0</v>
      </c>
      <c r="N135" s="80">
        <v>48000</v>
      </c>
      <c r="O135" s="39">
        <f t="shared" si="33"/>
        <v>0</v>
      </c>
      <c r="P135" s="39">
        <f t="shared" si="54"/>
        <v>0.03</v>
      </c>
      <c r="Q135" s="39">
        <f t="shared" si="39"/>
        <v>0</v>
      </c>
      <c r="R135" s="39">
        <f t="shared" si="42"/>
        <v>0</v>
      </c>
      <c r="S135" s="39">
        <f t="shared" si="48"/>
        <v>0</v>
      </c>
      <c r="T135" s="39">
        <f t="shared" si="46"/>
        <v>0</v>
      </c>
      <c r="U135" s="39">
        <f t="shared" si="49"/>
        <v>0.03</v>
      </c>
      <c r="V135" s="12"/>
      <c r="W135" s="32">
        <f t="shared" si="43"/>
        <v>0</v>
      </c>
      <c r="X135" s="32">
        <f t="shared" si="34"/>
        <v>42000</v>
      </c>
      <c r="Y135" s="32">
        <f t="shared" si="35"/>
        <v>42000</v>
      </c>
      <c r="Z135" s="32">
        <f t="shared" si="36"/>
        <v>42000</v>
      </c>
      <c r="AB135" s="32">
        <f t="shared" si="47"/>
        <v>0</v>
      </c>
      <c r="AC135" s="32">
        <f t="shared" si="40"/>
        <v>0</v>
      </c>
      <c r="AD135" s="32">
        <f t="shared" si="44"/>
        <v>0</v>
      </c>
      <c r="AE135" s="59">
        <f t="shared" si="45"/>
        <v>0</v>
      </c>
      <c r="AF135" s="32">
        <f t="shared" si="50"/>
        <v>0</v>
      </c>
      <c r="AG135" s="40" t="str">
        <f>IF(A135&gt;$D$6,"",SUM($AB$10:AE135)/($Y$10+Y135)*2/A135*12)</f>
        <v/>
      </c>
      <c r="AH135" s="40" t="str">
        <f>IF(A135&gt;$D$6,"",SUM($AF$10:AF135)/($Y$10+Y135)*2/A135*12)</f>
        <v/>
      </c>
      <c r="AI135" s="32">
        <f t="shared" si="51"/>
        <v>0</v>
      </c>
      <c r="AQ135" s="32">
        <f>SUM(AB$10:AB135)</f>
        <v>1116627.6880472775</v>
      </c>
      <c r="AR135" s="32">
        <f>SUM(AC$10:AC135)</f>
        <v>-741728.78666842484</v>
      </c>
      <c r="AS135" s="32">
        <f>SUM(AD$10:AD135)</f>
        <v>13860.000000000002</v>
      </c>
      <c r="AT135" s="32">
        <f>SUM(AE$10:AE135)</f>
        <v>36083.758926050024</v>
      </c>
      <c r="AU135" s="32">
        <f>SUM(AF$10:AF135)</f>
        <v>-42000</v>
      </c>
      <c r="AW135" s="32">
        <f t="shared" si="41"/>
        <v>0</v>
      </c>
      <c r="AX135" s="32">
        <f t="shared" si="41"/>
        <v>0</v>
      </c>
      <c r="AY135" s="32">
        <f t="shared" si="41"/>
        <v>0</v>
      </c>
      <c r="AZ135" s="32">
        <f t="shared" si="41"/>
        <v>0</v>
      </c>
      <c r="BA135" s="32">
        <f t="shared" si="30"/>
        <v>42000</v>
      </c>
      <c r="BB135" s="32">
        <f t="shared" si="55"/>
        <v>0</v>
      </c>
      <c r="BC135" s="32"/>
    </row>
    <row r="136" spans="1:55" x14ac:dyDescent="0.25">
      <c r="A136" s="29">
        <v>126</v>
      </c>
      <c r="B136" s="32">
        <f t="shared" si="37"/>
        <v>0</v>
      </c>
      <c r="C136" s="32">
        <f t="shared" si="52"/>
        <v>0</v>
      </c>
      <c r="D136" s="32">
        <f t="shared" si="53"/>
        <v>0</v>
      </c>
      <c r="E136" s="32"/>
      <c r="F136" s="32">
        <f t="shared" si="38"/>
        <v>0</v>
      </c>
      <c r="G136" s="32"/>
      <c r="H136" s="32"/>
      <c r="I136" s="32"/>
      <c r="J136" s="32"/>
      <c r="K136" s="32"/>
      <c r="L136" s="32">
        <f t="shared" si="31"/>
        <v>0</v>
      </c>
      <c r="M136" s="32">
        <f t="shared" si="32"/>
        <v>0</v>
      </c>
      <c r="N136" s="80">
        <v>48030</v>
      </c>
      <c r="O136" s="39">
        <f t="shared" si="33"/>
        <v>0</v>
      </c>
      <c r="P136" s="39">
        <f t="shared" si="54"/>
        <v>0.03</v>
      </c>
      <c r="Q136" s="39">
        <f t="shared" si="39"/>
        <v>0</v>
      </c>
      <c r="R136" s="39">
        <f t="shared" si="42"/>
        <v>0</v>
      </c>
      <c r="S136" s="39">
        <f t="shared" si="48"/>
        <v>0</v>
      </c>
      <c r="T136" s="39">
        <f t="shared" si="46"/>
        <v>0</v>
      </c>
      <c r="U136" s="39">
        <f t="shared" si="49"/>
        <v>0.03</v>
      </c>
      <c r="V136" s="12"/>
      <c r="W136" s="32">
        <f t="shared" si="43"/>
        <v>0</v>
      </c>
      <c r="X136" s="32">
        <f t="shared" si="34"/>
        <v>42000</v>
      </c>
      <c r="Y136" s="32">
        <f t="shared" si="35"/>
        <v>42000</v>
      </c>
      <c r="Z136" s="32">
        <f t="shared" si="36"/>
        <v>42000</v>
      </c>
      <c r="AB136" s="32">
        <f t="shared" si="47"/>
        <v>0</v>
      </c>
      <c r="AC136" s="32">
        <f t="shared" si="40"/>
        <v>0</v>
      </c>
      <c r="AD136" s="32">
        <f t="shared" si="44"/>
        <v>0</v>
      </c>
      <c r="AE136" s="59">
        <f t="shared" si="45"/>
        <v>0</v>
      </c>
      <c r="AF136" s="32">
        <f t="shared" si="50"/>
        <v>0</v>
      </c>
      <c r="AG136" s="40" t="str">
        <f>IF(A136&gt;$D$6,"",SUM($AB$10:AE136)/($Y$10+Y136)*2/A136*12)</f>
        <v/>
      </c>
      <c r="AH136" s="40" t="str">
        <f>IF(A136&gt;$D$6,"",SUM($AF$10:AF136)/($Y$10+Y136)*2/A136*12)</f>
        <v/>
      </c>
      <c r="AI136" s="32">
        <f t="shared" si="51"/>
        <v>0</v>
      </c>
      <c r="AQ136" s="32">
        <f>SUM(AB$10:AB136)</f>
        <v>1116627.6880472775</v>
      </c>
      <c r="AR136" s="32">
        <f>SUM(AC$10:AC136)</f>
        <v>-741728.78666842484</v>
      </c>
      <c r="AS136" s="32">
        <f>SUM(AD$10:AD136)</f>
        <v>13860.000000000002</v>
      </c>
      <c r="AT136" s="32">
        <f>SUM(AE$10:AE136)</f>
        <v>36083.758926050024</v>
      </c>
      <c r="AU136" s="32">
        <f>SUM(AF$10:AF136)</f>
        <v>-42000</v>
      </c>
      <c r="AW136" s="32">
        <f t="shared" si="41"/>
        <v>0</v>
      </c>
      <c r="AX136" s="32">
        <f t="shared" si="41"/>
        <v>0</v>
      </c>
      <c r="AY136" s="32">
        <f t="shared" si="41"/>
        <v>0</v>
      </c>
      <c r="AZ136" s="32">
        <f t="shared" si="41"/>
        <v>0</v>
      </c>
      <c r="BA136" s="32">
        <f t="shared" si="30"/>
        <v>42000</v>
      </c>
      <c r="BB136" s="32">
        <f t="shared" si="55"/>
        <v>0</v>
      </c>
      <c r="BC136" s="32"/>
    </row>
    <row r="137" spans="1:55" x14ac:dyDescent="0.25">
      <c r="A137" s="29">
        <v>127</v>
      </c>
      <c r="B137" s="32">
        <f t="shared" si="37"/>
        <v>0</v>
      </c>
      <c r="C137" s="32">
        <f t="shared" si="52"/>
        <v>0</v>
      </c>
      <c r="D137" s="32">
        <f t="shared" si="53"/>
        <v>0</v>
      </c>
      <c r="E137" s="32"/>
      <c r="F137" s="32">
        <f t="shared" si="38"/>
        <v>0</v>
      </c>
      <c r="G137" s="32"/>
      <c r="H137" s="32"/>
      <c r="I137" s="32"/>
      <c r="J137" s="32"/>
      <c r="K137" s="32"/>
      <c r="L137" s="32">
        <f t="shared" si="31"/>
        <v>0</v>
      </c>
      <c r="M137" s="32">
        <f t="shared" si="32"/>
        <v>0</v>
      </c>
      <c r="N137" s="80">
        <v>48061</v>
      </c>
      <c r="O137" s="39">
        <f t="shared" si="33"/>
        <v>0</v>
      </c>
      <c r="P137" s="39">
        <f t="shared" si="54"/>
        <v>0.03</v>
      </c>
      <c r="Q137" s="39">
        <f t="shared" si="39"/>
        <v>0</v>
      </c>
      <c r="R137" s="39">
        <f t="shared" si="42"/>
        <v>0</v>
      </c>
      <c r="S137" s="39">
        <f t="shared" si="48"/>
        <v>0</v>
      </c>
      <c r="T137" s="39">
        <f t="shared" si="46"/>
        <v>0</v>
      </c>
      <c r="U137" s="39">
        <f t="shared" si="49"/>
        <v>0.03</v>
      </c>
      <c r="V137" s="12"/>
      <c r="W137" s="32">
        <f t="shared" si="43"/>
        <v>0</v>
      </c>
      <c r="X137" s="32">
        <f t="shared" si="34"/>
        <v>42000</v>
      </c>
      <c r="Y137" s="32">
        <f t="shared" si="35"/>
        <v>42000</v>
      </c>
      <c r="Z137" s="32">
        <f t="shared" si="36"/>
        <v>42000</v>
      </c>
      <c r="AB137" s="32">
        <f t="shared" si="47"/>
        <v>0</v>
      </c>
      <c r="AC137" s="32">
        <f t="shared" si="40"/>
        <v>0</v>
      </c>
      <c r="AD137" s="32">
        <f t="shared" si="44"/>
        <v>0</v>
      </c>
      <c r="AE137" s="59">
        <f t="shared" si="45"/>
        <v>0</v>
      </c>
      <c r="AF137" s="32">
        <f t="shared" si="50"/>
        <v>0</v>
      </c>
      <c r="AG137" s="40" t="str">
        <f>IF(A137&gt;$D$6,"",SUM($AB$10:AE137)/($Y$10+Y137)*2/A137*12)</f>
        <v/>
      </c>
      <c r="AH137" s="40" t="str">
        <f>IF(A137&gt;$D$6,"",SUM($AF$10:AF137)/($Y$10+Y137)*2/A137*12)</f>
        <v/>
      </c>
      <c r="AI137" s="32">
        <f t="shared" si="51"/>
        <v>0</v>
      </c>
      <c r="AQ137" s="32">
        <f>SUM(AB$10:AB137)</f>
        <v>1116627.6880472775</v>
      </c>
      <c r="AR137" s="32">
        <f>SUM(AC$10:AC137)</f>
        <v>-741728.78666842484</v>
      </c>
      <c r="AS137" s="32">
        <f>SUM(AD$10:AD137)</f>
        <v>13860.000000000002</v>
      </c>
      <c r="AT137" s="32">
        <f>SUM(AE$10:AE137)</f>
        <v>36083.758926050024</v>
      </c>
      <c r="AU137" s="32">
        <f>SUM(AF$10:AF137)</f>
        <v>-42000</v>
      </c>
      <c r="AW137" s="32">
        <f t="shared" si="41"/>
        <v>0</v>
      </c>
      <c r="AX137" s="32">
        <f t="shared" si="41"/>
        <v>0</v>
      </c>
      <c r="AY137" s="32">
        <f t="shared" si="41"/>
        <v>0</v>
      </c>
      <c r="AZ137" s="32">
        <f t="shared" si="41"/>
        <v>0</v>
      </c>
      <c r="BA137" s="32">
        <f t="shared" si="41"/>
        <v>42000</v>
      </c>
      <c r="BB137" s="32">
        <f t="shared" si="55"/>
        <v>0</v>
      </c>
      <c r="BC137" s="32"/>
    </row>
    <row r="138" spans="1:55" x14ac:dyDescent="0.25">
      <c r="A138" s="29">
        <v>128</v>
      </c>
      <c r="B138" s="32">
        <f t="shared" si="37"/>
        <v>0</v>
      </c>
      <c r="C138" s="32">
        <f t="shared" si="52"/>
        <v>0</v>
      </c>
      <c r="D138" s="32">
        <f t="shared" si="53"/>
        <v>0</v>
      </c>
      <c r="E138" s="32"/>
      <c r="F138" s="32">
        <f t="shared" si="38"/>
        <v>0</v>
      </c>
      <c r="G138" s="32"/>
      <c r="H138" s="32"/>
      <c r="I138" s="32"/>
      <c r="J138" s="32"/>
      <c r="K138" s="32"/>
      <c r="L138" s="32">
        <f t="shared" ref="L138:L201" si="56">SUM(C138:I138)</f>
        <v>0</v>
      </c>
      <c r="M138" s="32">
        <f t="shared" ref="M138:M201" si="57">SUM(C138:F138)+G138*$J$2+H138*$J$4+J138</f>
        <v>0</v>
      </c>
      <c r="N138" s="80">
        <v>48092</v>
      </c>
      <c r="O138" s="39">
        <f t="shared" ref="O138:O201" si="58">B138/$D$3</f>
        <v>0</v>
      </c>
      <c r="P138" s="39">
        <f t="shared" si="54"/>
        <v>0.03</v>
      </c>
      <c r="Q138" s="39">
        <f t="shared" si="39"/>
        <v>0</v>
      </c>
      <c r="R138" s="39">
        <f t="shared" si="42"/>
        <v>0</v>
      </c>
      <c r="S138" s="39">
        <f t="shared" si="48"/>
        <v>0</v>
      </c>
      <c r="T138" s="39">
        <f t="shared" si="46"/>
        <v>0</v>
      </c>
      <c r="U138" s="39">
        <f t="shared" si="49"/>
        <v>0.03</v>
      </c>
      <c r="V138" s="12"/>
      <c r="W138" s="32">
        <f t="shared" si="43"/>
        <v>0</v>
      </c>
      <c r="X138" s="32">
        <f t="shared" ref="X138:X201" si="59">U138*$D$3</f>
        <v>42000</v>
      </c>
      <c r="Y138" s="32">
        <f t="shared" ref="Y138:Y201" si="60">X138+W138</f>
        <v>42000</v>
      </c>
      <c r="Z138" s="32">
        <f t="shared" ref="Z138:Z201" si="61">(Q138*$X$2+R138*$X$3+S138*$X$4+T138*$X$5+U138*$X$6)*$D$3</f>
        <v>42000</v>
      </c>
      <c r="AB138" s="32">
        <f t="shared" si="47"/>
        <v>0</v>
      </c>
      <c r="AC138" s="32">
        <f t="shared" si="40"/>
        <v>0</v>
      </c>
      <c r="AD138" s="32">
        <f t="shared" si="44"/>
        <v>0</v>
      </c>
      <c r="AE138" s="59">
        <f t="shared" si="45"/>
        <v>0</v>
      </c>
      <c r="AF138" s="32">
        <f t="shared" si="50"/>
        <v>0</v>
      </c>
      <c r="AG138" s="40" t="str">
        <f>IF(A138&gt;$D$6,"",SUM($AB$10:AE138)/($Y$10+Y138)*2/A138*12)</f>
        <v/>
      </c>
      <c r="AH138" s="40" t="str">
        <f>IF(A138&gt;$D$6,"",SUM($AF$10:AF138)/($Y$10+Y138)*2/A138*12)</f>
        <v/>
      </c>
      <c r="AI138" s="32">
        <f t="shared" si="51"/>
        <v>0</v>
      </c>
      <c r="AQ138" s="32">
        <f>SUM(AB$10:AB138)</f>
        <v>1116627.6880472775</v>
      </c>
      <c r="AR138" s="32">
        <f>SUM(AC$10:AC138)</f>
        <v>-741728.78666842484</v>
      </c>
      <c r="AS138" s="32">
        <f>SUM(AD$10:AD138)</f>
        <v>13860.000000000002</v>
      </c>
      <c r="AT138" s="32">
        <f>SUM(AE$10:AE138)</f>
        <v>36083.758926050024</v>
      </c>
      <c r="AU138" s="32">
        <f>SUM(AF$10:AF138)</f>
        <v>-42000</v>
      </c>
      <c r="AW138" s="32">
        <f t="shared" si="41"/>
        <v>0</v>
      </c>
      <c r="AX138" s="32">
        <f t="shared" si="41"/>
        <v>0</v>
      </c>
      <c r="AY138" s="32">
        <f t="shared" ref="AY138:BA201" si="62">S138*$D$3</f>
        <v>0</v>
      </c>
      <c r="AZ138" s="32">
        <f t="shared" si="62"/>
        <v>0</v>
      </c>
      <c r="BA138" s="32">
        <f t="shared" si="62"/>
        <v>42000</v>
      </c>
      <c r="BB138" s="32">
        <f t="shared" si="55"/>
        <v>0</v>
      </c>
      <c r="BC138" s="32"/>
    </row>
    <row r="139" spans="1:55" x14ac:dyDescent="0.25">
      <c r="A139" s="29">
        <v>129</v>
      </c>
      <c r="B139" s="32">
        <f t="shared" ref="B139:B202" si="63">B138-C139</f>
        <v>0</v>
      </c>
      <c r="C139" s="32">
        <f t="shared" si="52"/>
        <v>0</v>
      </c>
      <c r="D139" s="32">
        <f t="shared" si="53"/>
        <v>0</v>
      </c>
      <c r="E139" s="32"/>
      <c r="F139" s="32">
        <f t="shared" ref="F139:F202" si="64">IF(B139&gt;0,$D$3*$G$4,0)</f>
        <v>0</v>
      </c>
      <c r="G139" s="32"/>
      <c r="H139" s="32"/>
      <c r="I139" s="32"/>
      <c r="J139" s="32"/>
      <c r="K139" s="32"/>
      <c r="L139" s="32">
        <f t="shared" si="56"/>
        <v>0</v>
      </c>
      <c r="M139" s="32">
        <f t="shared" si="57"/>
        <v>0</v>
      </c>
      <c r="N139" s="80">
        <v>48122</v>
      </c>
      <c r="O139" s="39">
        <f t="shared" si="58"/>
        <v>0</v>
      </c>
      <c r="P139" s="39">
        <f t="shared" si="54"/>
        <v>0.03</v>
      </c>
      <c r="Q139" s="39">
        <f t="shared" ref="Q139:Q202" si="65">IFERROR((Q138+R138*(1-$T$3)+S138*(1-$T$4)+T138*(1-$T$5))*(O139/O138)-R139,0)</f>
        <v>0</v>
      </c>
      <c r="R139" s="39">
        <f t="shared" si="42"/>
        <v>0</v>
      </c>
      <c r="S139" s="39">
        <f t="shared" si="48"/>
        <v>0</v>
      </c>
      <c r="T139" s="39">
        <f t="shared" si="46"/>
        <v>0</v>
      </c>
      <c r="U139" s="39">
        <f t="shared" si="49"/>
        <v>0.03</v>
      </c>
      <c r="V139" s="12"/>
      <c r="W139" s="32">
        <f t="shared" si="43"/>
        <v>0</v>
      </c>
      <c r="X139" s="32">
        <f t="shared" si="59"/>
        <v>42000</v>
      </c>
      <c r="Y139" s="32">
        <f t="shared" si="60"/>
        <v>42000</v>
      </c>
      <c r="Z139" s="32">
        <f t="shared" si="61"/>
        <v>42000</v>
      </c>
      <c r="AB139" s="32">
        <f t="shared" si="47"/>
        <v>0</v>
      </c>
      <c r="AC139" s="32">
        <f t="shared" ref="AC139:AC202" si="66">-(Q138*(1-$X$2)+R138*(1-$X$3)+S138*(1-$X$4)+T138*(1-$X$5)+U138*(1-$X$6))*$D$3*$AD$2/12</f>
        <v>0</v>
      </c>
      <c r="AD139" s="32">
        <f t="shared" si="44"/>
        <v>0</v>
      </c>
      <c r="AE139" s="59">
        <f t="shared" si="45"/>
        <v>0</v>
      </c>
      <c r="AF139" s="32">
        <f t="shared" si="50"/>
        <v>0</v>
      </c>
      <c r="AG139" s="40" t="str">
        <f>IF(A139&gt;$D$6,"",SUM($AB$10:AE139)/($Y$10+Y139)*2/A139*12)</f>
        <v/>
      </c>
      <c r="AH139" s="40" t="str">
        <f>IF(A139&gt;$D$6,"",SUM($AF$10:AF139)/($Y$10+Y139)*2/A139*12)</f>
        <v/>
      </c>
      <c r="AI139" s="32">
        <f t="shared" si="51"/>
        <v>0</v>
      </c>
      <c r="AQ139" s="32">
        <f>SUM(AB$10:AB139)</f>
        <v>1116627.6880472775</v>
      </c>
      <c r="AR139" s="32">
        <f>SUM(AC$10:AC139)</f>
        <v>-741728.78666842484</v>
      </c>
      <c r="AS139" s="32">
        <f>SUM(AD$10:AD139)</f>
        <v>13860.000000000002</v>
      </c>
      <c r="AT139" s="32">
        <f>SUM(AE$10:AE139)</f>
        <v>36083.758926050024</v>
      </c>
      <c r="AU139" s="32">
        <f>SUM(AF$10:AF139)</f>
        <v>-42000</v>
      </c>
      <c r="AW139" s="32">
        <f t="shared" ref="AW139:BA202" si="67">Q139*$D$3</f>
        <v>0</v>
      </c>
      <c r="AX139" s="32">
        <f t="shared" si="67"/>
        <v>0</v>
      </c>
      <c r="AY139" s="32">
        <f t="shared" si="62"/>
        <v>0</v>
      </c>
      <c r="AZ139" s="32">
        <f t="shared" si="62"/>
        <v>0</v>
      </c>
      <c r="BA139" s="32">
        <f t="shared" si="62"/>
        <v>42000</v>
      </c>
      <c r="BB139" s="32">
        <f t="shared" si="55"/>
        <v>0</v>
      </c>
      <c r="BC139" s="32"/>
    </row>
    <row r="140" spans="1:55" x14ac:dyDescent="0.25">
      <c r="A140" s="29">
        <v>130</v>
      </c>
      <c r="B140" s="32">
        <f t="shared" si="63"/>
        <v>0</v>
      </c>
      <c r="C140" s="32">
        <f t="shared" si="52"/>
        <v>0</v>
      </c>
      <c r="D140" s="32">
        <f t="shared" si="53"/>
        <v>0</v>
      </c>
      <c r="E140" s="32"/>
      <c r="F140" s="32">
        <f t="shared" si="64"/>
        <v>0</v>
      </c>
      <c r="G140" s="32"/>
      <c r="H140" s="32"/>
      <c r="I140" s="32"/>
      <c r="J140" s="32"/>
      <c r="K140" s="32"/>
      <c r="L140" s="32">
        <f t="shared" si="56"/>
        <v>0</v>
      </c>
      <c r="M140" s="32">
        <f t="shared" si="57"/>
        <v>0</v>
      </c>
      <c r="N140" s="80">
        <v>48153</v>
      </c>
      <c r="O140" s="39">
        <f t="shared" si="58"/>
        <v>0</v>
      </c>
      <c r="P140" s="39">
        <f t="shared" si="54"/>
        <v>0.03</v>
      </c>
      <c r="Q140" s="39">
        <f t="shared" si="65"/>
        <v>0</v>
      </c>
      <c r="R140" s="39">
        <f t="shared" ref="R140:R203" si="68">IF(A140&gt;=$D$6,0,S141/$T$3)</f>
        <v>0</v>
      </c>
      <c r="S140" s="39">
        <f t="shared" si="48"/>
        <v>0</v>
      </c>
      <c r="T140" s="39">
        <f t="shared" si="46"/>
        <v>0</v>
      </c>
      <c r="U140" s="39">
        <f t="shared" si="49"/>
        <v>0.03</v>
      </c>
      <c r="V140" s="12"/>
      <c r="W140" s="32">
        <f t="shared" ref="W140:W203" si="69">SUM(Q140:T140)*$D$3</f>
        <v>0</v>
      </c>
      <c r="X140" s="32">
        <f t="shared" si="59"/>
        <v>42000</v>
      </c>
      <c r="Y140" s="32">
        <f t="shared" si="60"/>
        <v>42000</v>
      </c>
      <c r="Z140" s="32">
        <f t="shared" si="61"/>
        <v>42000</v>
      </c>
      <c r="AB140" s="32">
        <f t="shared" si="47"/>
        <v>0</v>
      </c>
      <c r="AC140" s="32">
        <f t="shared" si="66"/>
        <v>0</v>
      </c>
      <c r="AD140" s="32">
        <f t="shared" ref="AD140:AD203" si="70">IFERROR((E140+F140)*(Q140*(1-$X$2)+R140*(1-$X$3)+S140*(1-$X$4)+T140*(1-$X$5)+U140*(1-$X$6))/O140,0)</f>
        <v>0</v>
      </c>
      <c r="AE140" s="59">
        <f t="shared" ref="AE140:AE203" si="71">IFERROR((G140*$J$2+H140*$J$4+J140)*(Q140*(1-$X$2)+R140*(1-$X$3)+S140*(1-$X$4)+T140*(1-$X$5)+U140*(1-$X$6))/O140,0)</f>
        <v>0</v>
      </c>
      <c r="AF140" s="32">
        <f t="shared" si="50"/>
        <v>0</v>
      </c>
      <c r="AG140" s="40" t="str">
        <f>IF(A140&gt;$D$6,"",SUM($AB$10:AE140)/($Y$10+Y140)*2/A140*12)</f>
        <v/>
      </c>
      <c r="AH140" s="40" t="str">
        <f>IF(A140&gt;$D$6,"",SUM($AF$10:AF140)/($Y$10+Y140)*2/A140*12)</f>
        <v/>
      </c>
      <c r="AI140" s="32">
        <f t="shared" si="51"/>
        <v>0</v>
      </c>
      <c r="AQ140" s="32">
        <f>SUM(AB$10:AB140)</f>
        <v>1116627.6880472775</v>
      </c>
      <c r="AR140" s="32">
        <f>SUM(AC$10:AC140)</f>
        <v>-741728.78666842484</v>
      </c>
      <c r="AS140" s="32">
        <f>SUM(AD$10:AD140)</f>
        <v>13860.000000000002</v>
      </c>
      <c r="AT140" s="32">
        <f>SUM(AE$10:AE140)</f>
        <v>36083.758926050024</v>
      </c>
      <c r="AU140" s="32">
        <f>SUM(AF$10:AF140)</f>
        <v>-42000</v>
      </c>
      <c r="AW140" s="32">
        <f t="shared" si="67"/>
        <v>0</v>
      </c>
      <c r="AX140" s="32">
        <f t="shared" si="67"/>
        <v>0</v>
      </c>
      <c r="AY140" s="32">
        <f t="shared" si="62"/>
        <v>0</v>
      </c>
      <c r="AZ140" s="32">
        <f t="shared" si="62"/>
        <v>0</v>
      </c>
      <c r="BA140" s="32">
        <f t="shared" si="62"/>
        <v>42000</v>
      </c>
      <c r="BB140" s="32">
        <f t="shared" si="55"/>
        <v>0</v>
      </c>
      <c r="BC140" s="32"/>
    </row>
    <row r="141" spans="1:55" x14ac:dyDescent="0.25">
      <c r="A141" s="29">
        <v>131</v>
      </c>
      <c r="B141" s="32">
        <f t="shared" si="63"/>
        <v>0</v>
      </c>
      <c r="C141" s="32">
        <f t="shared" si="52"/>
        <v>0</v>
      </c>
      <c r="D141" s="32">
        <f t="shared" si="53"/>
        <v>0</v>
      </c>
      <c r="E141" s="32"/>
      <c r="F141" s="32">
        <f t="shared" si="64"/>
        <v>0</v>
      </c>
      <c r="G141" s="32"/>
      <c r="H141" s="32"/>
      <c r="I141" s="32"/>
      <c r="J141" s="32"/>
      <c r="K141" s="32"/>
      <c r="L141" s="32">
        <f t="shared" si="56"/>
        <v>0</v>
      </c>
      <c r="M141" s="32">
        <f t="shared" si="57"/>
        <v>0</v>
      </c>
      <c r="N141" s="80">
        <v>48183</v>
      </c>
      <c r="O141" s="39">
        <f t="shared" si="58"/>
        <v>0</v>
      </c>
      <c r="P141" s="39">
        <f t="shared" si="54"/>
        <v>0.03</v>
      </c>
      <c r="Q141" s="39">
        <f t="shared" si="65"/>
        <v>0</v>
      </c>
      <c r="R141" s="39">
        <f t="shared" si="68"/>
        <v>0</v>
      </c>
      <c r="S141" s="39">
        <f t="shared" si="48"/>
        <v>0</v>
      </c>
      <c r="T141" s="39">
        <f t="shared" ref="T141:T204" si="72">IF(A141&gt;=$D$6,0,(U142-U141)/$T$5)</f>
        <v>0</v>
      </c>
      <c r="U141" s="39">
        <f t="shared" si="49"/>
        <v>0.03</v>
      </c>
      <c r="V141" s="12"/>
      <c r="W141" s="32">
        <f t="shared" si="69"/>
        <v>0</v>
      </c>
      <c r="X141" s="32">
        <f t="shared" si="59"/>
        <v>42000</v>
      </c>
      <c r="Y141" s="32">
        <f t="shared" si="60"/>
        <v>42000</v>
      </c>
      <c r="Z141" s="32">
        <f t="shared" si="61"/>
        <v>42000</v>
      </c>
      <c r="AB141" s="32">
        <f t="shared" ref="AB141:AB204" si="73">IFERROR(D141/O140*(Q140*(1-$X$2)+R140*(1-$X$3)+S140*(1-$X$4)+T140*(1-$X$5)+U140*(1-$X$6)),0)</f>
        <v>0</v>
      </c>
      <c r="AC141" s="32">
        <f t="shared" si="66"/>
        <v>0</v>
      </c>
      <c r="AD141" s="32">
        <f t="shared" si="70"/>
        <v>0</v>
      </c>
      <c r="AE141" s="59">
        <f t="shared" si="71"/>
        <v>0</v>
      </c>
      <c r="AF141" s="32">
        <f t="shared" si="50"/>
        <v>0</v>
      </c>
      <c r="AG141" s="40" t="str">
        <f>IF(A141&gt;$D$6,"",SUM($AB$10:AE141)/($Y$10+Y141)*2/A141*12)</f>
        <v/>
      </c>
      <c r="AH141" s="40" t="str">
        <f>IF(A141&gt;$D$6,"",SUM($AF$10:AF141)/($Y$10+Y141)*2/A141*12)</f>
        <v/>
      </c>
      <c r="AI141" s="32">
        <f t="shared" si="51"/>
        <v>0</v>
      </c>
      <c r="AQ141" s="32">
        <f>SUM(AB$10:AB141)</f>
        <v>1116627.6880472775</v>
      </c>
      <c r="AR141" s="32">
        <f>SUM(AC$10:AC141)</f>
        <v>-741728.78666842484</v>
      </c>
      <c r="AS141" s="32">
        <f>SUM(AD$10:AD141)</f>
        <v>13860.000000000002</v>
      </c>
      <c r="AT141" s="32">
        <f>SUM(AE$10:AE141)</f>
        <v>36083.758926050024</v>
      </c>
      <c r="AU141" s="32">
        <f>SUM(AF$10:AF141)</f>
        <v>-42000</v>
      </c>
      <c r="AW141" s="32">
        <f t="shared" si="67"/>
        <v>0</v>
      </c>
      <c r="AX141" s="32">
        <f t="shared" si="67"/>
        <v>0</v>
      </c>
      <c r="AY141" s="32">
        <f t="shared" si="62"/>
        <v>0</v>
      </c>
      <c r="AZ141" s="32">
        <f t="shared" si="62"/>
        <v>0</v>
      </c>
      <c r="BA141" s="32">
        <f t="shared" si="62"/>
        <v>42000</v>
      </c>
      <c r="BB141" s="32">
        <f t="shared" si="55"/>
        <v>0</v>
      </c>
      <c r="BC141" s="32"/>
    </row>
    <row r="142" spans="1:55" x14ac:dyDescent="0.25">
      <c r="A142" s="29">
        <v>132</v>
      </c>
      <c r="B142" s="32">
        <f t="shared" si="63"/>
        <v>0</v>
      </c>
      <c r="C142" s="32">
        <f t="shared" si="52"/>
        <v>0</v>
      </c>
      <c r="D142" s="32">
        <f t="shared" si="53"/>
        <v>0</v>
      </c>
      <c r="E142" s="32"/>
      <c r="F142" s="32">
        <f t="shared" si="64"/>
        <v>0</v>
      </c>
      <c r="G142" s="67">
        <f>IF(B142&gt;0,B142*$J$1,0)</f>
        <v>0</v>
      </c>
      <c r="H142" s="32"/>
      <c r="I142" s="32"/>
      <c r="J142" s="32"/>
      <c r="K142" s="32"/>
      <c r="L142" s="32">
        <f t="shared" si="56"/>
        <v>0</v>
      </c>
      <c r="M142" s="32">
        <f t="shared" si="57"/>
        <v>0</v>
      </c>
      <c r="N142" s="80">
        <v>48214</v>
      </c>
      <c r="O142" s="39">
        <f t="shared" si="58"/>
        <v>0</v>
      </c>
      <c r="P142" s="39">
        <f t="shared" si="54"/>
        <v>0.03</v>
      </c>
      <c r="Q142" s="39">
        <f t="shared" si="65"/>
        <v>0</v>
      </c>
      <c r="R142" s="39">
        <f t="shared" si="68"/>
        <v>0</v>
      </c>
      <c r="S142" s="39">
        <f t="shared" ref="S142:S205" si="74">IF(A142&gt;=$D$6,0,T143/$T$4)</f>
        <v>0</v>
      </c>
      <c r="T142" s="39">
        <f t="shared" si="72"/>
        <v>0</v>
      </c>
      <c r="U142" s="39">
        <f t="shared" ref="U142:U205" si="75">IF($A142&gt;D$6,Q$4,IF($A142&lt;3,0,Q$4*LN($A142-2)/LN(D$6-2)))</f>
        <v>0.03</v>
      </c>
      <c r="V142" s="12"/>
      <c r="W142" s="32">
        <f t="shared" si="69"/>
        <v>0</v>
      </c>
      <c r="X142" s="32">
        <f t="shared" si="59"/>
        <v>42000</v>
      </c>
      <c r="Y142" s="32">
        <f t="shared" si="60"/>
        <v>42000</v>
      </c>
      <c r="Z142" s="32">
        <f t="shared" si="61"/>
        <v>42000</v>
      </c>
      <c r="AB142" s="32">
        <f t="shared" si="73"/>
        <v>0</v>
      </c>
      <c r="AC142" s="32">
        <f t="shared" si="66"/>
        <v>0</v>
      </c>
      <c r="AD142" s="32">
        <f t="shared" si="70"/>
        <v>0</v>
      </c>
      <c r="AE142" s="59">
        <f t="shared" si="71"/>
        <v>0</v>
      </c>
      <c r="AF142" s="32">
        <f t="shared" ref="AF142:AF205" si="76">-(Z142-Z141)</f>
        <v>0</v>
      </c>
      <c r="AG142" s="40" t="str">
        <f>IF(A142&gt;$D$6,"",SUM($AB$10:AE142)/($Y$10+Y142)*2/A142*12)</f>
        <v/>
      </c>
      <c r="AH142" s="40" t="str">
        <f>IF(A142&gt;$D$6,"",SUM($AF$10:AF142)/($Y$10+Y142)*2/A142*12)</f>
        <v/>
      </c>
      <c r="AI142" s="32">
        <f t="shared" ref="AI142:AI205" si="77">Y141-Y142+AB142+AD142+AE142</f>
        <v>0</v>
      </c>
      <c r="AQ142" s="32">
        <f>SUM(AB$10:AB142)</f>
        <v>1116627.6880472775</v>
      </c>
      <c r="AR142" s="32">
        <f>SUM(AC$10:AC142)</f>
        <v>-741728.78666842484</v>
      </c>
      <c r="AS142" s="32">
        <f>SUM(AD$10:AD142)</f>
        <v>13860.000000000002</v>
      </c>
      <c r="AT142" s="32">
        <f>SUM(AE$10:AE142)</f>
        <v>36083.758926050024</v>
      </c>
      <c r="AU142" s="32">
        <f>SUM(AF$10:AF142)</f>
        <v>-42000</v>
      </c>
      <c r="AW142" s="32">
        <f t="shared" si="67"/>
        <v>0</v>
      </c>
      <c r="AX142" s="32">
        <f t="shared" si="67"/>
        <v>0</v>
      </c>
      <c r="AY142" s="32">
        <f t="shared" si="62"/>
        <v>0</v>
      </c>
      <c r="AZ142" s="32">
        <f t="shared" si="62"/>
        <v>0</v>
      </c>
      <c r="BA142" s="32">
        <f t="shared" si="62"/>
        <v>42000</v>
      </c>
      <c r="BB142" s="32">
        <f t="shared" si="55"/>
        <v>0</v>
      </c>
      <c r="BC142" s="32"/>
    </row>
    <row r="143" spans="1:55" x14ac:dyDescent="0.25">
      <c r="A143" s="29">
        <v>133</v>
      </c>
      <c r="B143" s="32">
        <f t="shared" si="63"/>
        <v>0</v>
      </c>
      <c r="C143" s="32">
        <f t="shared" si="52"/>
        <v>0</v>
      </c>
      <c r="D143" s="32">
        <f t="shared" si="53"/>
        <v>0</v>
      </c>
      <c r="E143" s="32"/>
      <c r="F143" s="32">
        <f t="shared" si="64"/>
        <v>0</v>
      </c>
      <c r="G143" s="32"/>
      <c r="H143" s="32"/>
      <c r="I143" s="32"/>
      <c r="J143" s="32"/>
      <c r="K143" s="32"/>
      <c r="L143" s="32">
        <f t="shared" si="56"/>
        <v>0</v>
      </c>
      <c r="M143" s="32">
        <f t="shared" si="57"/>
        <v>0</v>
      </c>
      <c r="N143" s="80">
        <v>48245</v>
      </c>
      <c r="O143" s="39">
        <f t="shared" si="58"/>
        <v>0</v>
      </c>
      <c r="P143" s="39">
        <f t="shared" si="54"/>
        <v>0.03</v>
      </c>
      <c r="Q143" s="39">
        <f t="shared" si="65"/>
        <v>0</v>
      </c>
      <c r="R143" s="39">
        <f t="shared" si="68"/>
        <v>0</v>
      </c>
      <c r="S143" s="39">
        <f t="shared" si="74"/>
        <v>0</v>
      </c>
      <c r="T143" s="39">
        <f t="shared" si="72"/>
        <v>0</v>
      </c>
      <c r="U143" s="39">
        <f t="shared" si="75"/>
        <v>0.03</v>
      </c>
      <c r="V143" s="12"/>
      <c r="W143" s="32">
        <f t="shared" si="69"/>
        <v>0</v>
      </c>
      <c r="X143" s="32">
        <f t="shared" si="59"/>
        <v>42000</v>
      </c>
      <c r="Y143" s="32">
        <f t="shared" si="60"/>
        <v>42000</v>
      </c>
      <c r="Z143" s="32">
        <f t="shared" si="61"/>
        <v>42000</v>
      </c>
      <c r="AB143" s="32">
        <f t="shared" si="73"/>
        <v>0</v>
      </c>
      <c r="AC143" s="32">
        <f t="shared" si="66"/>
        <v>0</v>
      </c>
      <c r="AD143" s="32">
        <f t="shared" si="70"/>
        <v>0</v>
      </c>
      <c r="AE143" s="59">
        <f t="shared" si="71"/>
        <v>0</v>
      </c>
      <c r="AF143" s="32">
        <f t="shared" si="76"/>
        <v>0</v>
      </c>
      <c r="AG143" s="40" t="str">
        <f>IF(A143&gt;$D$6,"",SUM($AB$10:AE143)/($Y$10+Y143)*2/A143*12)</f>
        <v/>
      </c>
      <c r="AH143" s="40" t="str">
        <f>IF(A143&gt;$D$6,"",SUM($AF$10:AF143)/($Y$10+Y143)*2/A143*12)</f>
        <v/>
      </c>
      <c r="AI143" s="32">
        <f t="shared" si="77"/>
        <v>0</v>
      </c>
      <c r="AQ143" s="32">
        <f>SUM(AB$10:AB143)</f>
        <v>1116627.6880472775</v>
      </c>
      <c r="AR143" s="32">
        <f>SUM(AC$10:AC143)</f>
        <v>-741728.78666842484</v>
      </c>
      <c r="AS143" s="32">
        <f>SUM(AD$10:AD143)</f>
        <v>13860.000000000002</v>
      </c>
      <c r="AT143" s="32">
        <f>SUM(AE$10:AE143)</f>
        <v>36083.758926050024</v>
      </c>
      <c r="AU143" s="32">
        <f>SUM(AF$10:AF143)</f>
        <v>-42000</v>
      </c>
      <c r="AW143" s="32">
        <f t="shared" si="67"/>
        <v>0</v>
      </c>
      <c r="AX143" s="32">
        <f t="shared" si="67"/>
        <v>0</v>
      </c>
      <c r="AY143" s="32">
        <f t="shared" si="62"/>
        <v>0</v>
      </c>
      <c r="AZ143" s="32">
        <f t="shared" si="62"/>
        <v>0</v>
      </c>
      <c r="BA143" s="32">
        <f t="shared" si="62"/>
        <v>42000</v>
      </c>
      <c r="BB143" s="32">
        <f t="shared" si="55"/>
        <v>0</v>
      </c>
      <c r="BC143" s="32"/>
    </row>
    <row r="144" spans="1:55" x14ac:dyDescent="0.25">
      <c r="A144" s="29">
        <v>134</v>
      </c>
      <c r="B144" s="32">
        <f t="shared" si="63"/>
        <v>0</v>
      </c>
      <c r="C144" s="32">
        <f t="shared" si="52"/>
        <v>0</v>
      </c>
      <c r="D144" s="32">
        <f t="shared" si="53"/>
        <v>0</v>
      </c>
      <c r="E144" s="32"/>
      <c r="F144" s="32">
        <f t="shared" si="64"/>
        <v>0</v>
      </c>
      <c r="G144" s="45"/>
      <c r="H144" s="32"/>
      <c r="I144" s="32"/>
      <c r="J144" s="32"/>
      <c r="K144" s="32"/>
      <c r="L144" s="32">
        <f t="shared" si="56"/>
        <v>0</v>
      </c>
      <c r="M144" s="32">
        <f t="shared" si="57"/>
        <v>0</v>
      </c>
      <c r="N144" s="80">
        <v>48274</v>
      </c>
      <c r="O144" s="39">
        <f t="shared" si="58"/>
        <v>0</v>
      </c>
      <c r="P144" s="39">
        <f t="shared" si="54"/>
        <v>0.03</v>
      </c>
      <c r="Q144" s="39">
        <f t="shared" si="65"/>
        <v>0</v>
      </c>
      <c r="R144" s="39">
        <f t="shared" si="68"/>
        <v>0</v>
      </c>
      <c r="S144" s="39">
        <f t="shared" si="74"/>
        <v>0</v>
      </c>
      <c r="T144" s="39">
        <f t="shared" si="72"/>
        <v>0</v>
      </c>
      <c r="U144" s="39">
        <f t="shared" si="75"/>
        <v>0.03</v>
      </c>
      <c r="V144" s="12"/>
      <c r="W144" s="32">
        <f t="shared" si="69"/>
        <v>0</v>
      </c>
      <c r="X144" s="32">
        <f t="shared" si="59"/>
        <v>42000</v>
      </c>
      <c r="Y144" s="32">
        <f t="shared" si="60"/>
        <v>42000</v>
      </c>
      <c r="Z144" s="32">
        <f t="shared" si="61"/>
        <v>42000</v>
      </c>
      <c r="AB144" s="32">
        <f t="shared" si="73"/>
        <v>0</v>
      </c>
      <c r="AC144" s="32">
        <f t="shared" si="66"/>
        <v>0</v>
      </c>
      <c r="AD144" s="32">
        <f t="shared" si="70"/>
        <v>0</v>
      </c>
      <c r="AE144" s="59">
        <f t="shared" si="71"/>
        <v>0</v>
      </c>
      <c r="AF144" s="32">
        <f t="shared" si="76"/>
        <v>0</v>
      </c>
      <c r="AG144" s="40" t="str">
        <f>IF(A144&gt;$D$6,"",SUM($AB$10:AE144)/($Y$10+Y144)*2/A144*12)</f>
        <v/>
      </c>
      <c r="AH144" s="40" t="str">
        <f>IF(A144&gt;$D$6,"",SUM($AF$10:AF144)/($Y$10+Y144)*2/A144*12)</f>
        <v/>
      </c>
      <c r="AI144" s="32">
        <f t="shared" si="77"/>
        <v>0</v>
      </c>
      <c r="AQ144" s="32">
        <f>SUM(AB$10:AB144)</f>
        <v>1116627.6880472775</v>
      </c>
      <c r="AR144" s="32">
        <f>SUM(AC$10:AC144)</f>
        <v>-741728.78666842484</v>
      </c>
      <c r="AS144" s="32">
        <f>SUM(AD$10:AD144)</f>
        <v>13860.000000000002</v>
      </c>
      <c r="AT144" s="32">
        <f>SUM(AE$10:AE144)</f>
        <v>36083.758926050024</v>
      </c>
      <c r="AU144" s="32">
        <f>SUM(AF$10:AF144)</f>
        <v>-42000</v>
      </c>
      <c r="AW144" s="32">
        <f t="shared" si="67"/>
        <v>0</v>
      </c>
      <c r="AX144" s="32">
        <f t="shared" si="67"/>
        <v>0</v>
      </c>
      <c r="AY144" s="32">
        <f t="shared" si="62"/>
        <v>0</v>
      </c>
      <c r="AZ144" s="32">
        <f t="shared" si="62"/>
        <v>0</v>
      </c>
      <c r="BA144" s="32">
        <f t="shared" si="62"/>
        <v>42000</v>
      </c>
      <c r="BB144" s="32">
        <f t="shared" si="55"/>
        <v>0</v>
      </c>
      <c r="BC144" s="32"/>
    </row>
    <row r="145" spans="1:55" x14ac:dyDescent="0.25">
      <c r="A145" s="29">
        <v>135</v>
      </c>
      <c r="B145" s="32">
        <f t="shared" si="63"/>
        <v>0</v>
      </c>
      <c r="C145" s="32">
        <f t="shared" si="52"/>
        <v>0</v>
      </c>
      <c r="D145" s="32">
        <f t="shared" si="53"/>
        <v>0</v>
      </c>
      <c r="E145" s="32"/>
      <c r="F145" s="32">
        <f t="shared" si="64"/>
        <v>0</v>
      </c>
      <c r="G145" s="32"/>
      <c r="H145" s="32"/>
      <c r="I145" s="32"/>
      <c r="J145" s="32"/>
      <c r="K145" s="32"/>
      <c r="L145" s="32">
        <f t="shared" si="56"/>
        <v>0</v>
      </c>
      <c r="M145" s="32">
        <f t="shared" si="57"/>
        <v>0</v>
      </c>
      <c r="N145" s="80">
        <v>48305</v>
      </c>
      <c r="O145" s="39">
        <f t="shared" si="58"/>
        <v>0</v>
      </c>
      <c r="P145" s="39">
        <f t="shared" si="54"/>
        <v>0.03</v>
      </c>
      <c r="Q145" s="39">
        <f t="shared" si="65"/>
        <v>0</v>
      </c>
      <c r="R145" s="39">
        <f t="shared" si="68"/>
        <v>0</v>
      </c>
      <c r="S145" s="39">
        <f t="shared" si="74"/>
        <v>0</v>
      </c>
      <c r="T145" s="39">
        <f t="shared" si="72"/>
        <v>0</v>
      </c>
      <c r="U145" s="39">
        <f t="shared" si="75"/>
        <v>0.03</v>
      </c>
      <c r="V145" s="12"/>
      <c r="W145" s="32">
        <f t="shared" si="69"/>
        <v>0</v>
      </c>
      <c r="X145" s="32">
        <f t="shared" si="59"/>
        <v>42000</v>
      </c>
      <c r="Y145" s="32">
        <f t="shared" si="60"/>
        <v>42000</v>
      </c>
      <c r="Z145" s="32">
        <f t="shared" si="61"/>
        <v>42000</v>
      </c>
      <c r="AB145" s="32">
        <f t="shared" si="73"/>
        <v>0</v>
      </c>
      <c r="AC145" s="32">
        <f t="shared" si="66"/>
        <v>0</v>
      </c>
      <c r="AD145" s="32">
        <f t="shared" si="70"/>
        <v>0</v>
      </c>
      <c r="AE145" s="59">
        <f t="shared" si="71"/>
        <v>0</v>
      </c>
      <c r="AF145" s="32">
        <f t="shared" si="76"/>
        <v>0</v>
      </c>
      <c r="AG145" s="40" t="str">
        <f>IF(A145&gt;$D$6,"",SUM($AB$10:AE145)/($Y$10+Y145)*2/A145*12)</f>
        <v/>
      </c>
      <c r="AH145" s="40" t="str">
        <f>IF(A145&gt;$D$6,"",SUM($AF$10:AF145)/($Y$10+Y145)*2/A145*12)</f>
        <v/>
      </c>
      <c r="AI145" s="32">
        <f t="shared" si="77"/>
        <v>0</v>
      </c>
      <c r="AQ145" s="32">
        <f>SUM(AB$10:AB145)</f>
        <v>1116627.6880472775</v>
      </c>
      <c r="AR145" s="32">
        <f>SUM(AC$10:AC145)</f>
        <v>-741728.78666842484</v>
      </c>
      <c r="AS145" s="32">
        <f>SUM(AD$10:AD145)</f>
        <v>13860.000000000002</v>
      </c>
      <c r="AT145" s="32">
        <f>SUM(AE$10:AE145)</f>
        <v>36083.758926050024</v>
      </c>
      <c r="AU145" s="32">
        <f>SUM(AF$10:AF145)</f>
        <v>-42000</v>
      </c>
      <c r="AW145" s="32">
        <f t="shared" si="67"/>
        <v>0</v>
      </c>
      <c r="AX145" s="32">
        <f t="shared" si="67"/>
        <v>0</v>
      </c>
      <c r="AY145" s="32">
        <f t="shared" si="62"/>
        <v>0</v>
      </c>
      <c r="AZ145" s="32">
        <f t="shared" si="62"/>
        <v>0</v>
      </c>
      <c r="BA145" s="32">
        <f t="shared" si="62"/>
        <v>42000</v>
      </c>
      <c r="BB145" s="32">
        <f t="shared" si="55"/>
        <v>0</v>
      </c>
      <c r="BC145" s="32"/>
    </row>
    <row r="146" spans="1:55" x14ac:dyDescent="0.25">
      <c r="A146" s="29">
        <v>136</v>
      </c>
      <c r="B146" s="32">
        <f t="shared" si="63"/>
        <v>0</v>
      </c>
      <c r="C146" s="32">
        <f t="shared" si="52"/>
        <v>0</v>
      </c>
      <c r="D146" s="32">
        <f t="shared" si="53"/>
        <v>0</v>
      </c>
      <c r="E146" s="32"/>
      <c r="F146" s="32">
        <f t="shared" si="64"/>
        <v>0</v>
      </c>
      <c r="G146" s="32"/>
      <c r="H146" s="32"/>
      <c r="I146" s="32"/>
      <c r="J146" s="32"/>
      <c r="K146" s="32"/>
      <c r="L146" s="32">
        <f t="shared" si="56"/>
        <v>0</v>
      </c>
      <c r="M146" s="32">
        <f t="shared" si="57"/>
        <v>0</v>
      </c>
      <c r="N146" s="80">
        <v>48335</v>
      </c>
      <c r="O146" s="39">
        <f t="shared" si="58"/>
        <v>0</v>
      </c>
      <c r="P146" s="39">
        <f t="shared" si="54"/>
        <v>0.03</v>
      </c>
      <c r="Q146" s="39">
        <f t="shared" si="65"/>
        <v>0</v>
      </c>
      <c r="R146" s="39">
        <f t="shared" si="68"/>
        <v>0</v>
      </c>
      <c r="S146" s="39">
        <f t="shared" si="74"/>
        <v>0</v>
      </c>
      <c r="T146" s="39">
        <f t="shared" si="72"/>
        <v>0</v>
      </c>
      <c r="U146" s="39">
        <f t="shared" si="75"/>
        <v>0.03</v>
      </c>
      <c r="V146" s="12"/>
      <c r="W146" s="32">
        <f t="shared" si="69"/>
        <v>0</v>
      </c>
      <c r="X146" s="32">
        <f t="shared" si="59"/>
        <v>42000</v>
      </c>
      <c r="Y146" s="32">
        <f t="shared" si="60"/>
        <v>42000</v>
      </c>
      <c r="Z146" s="32">
        <f t="shared" si="61"/>
        <v>42000</v>
      </c>
      <c r="AB146" s="32">
        <f t="shared" si="73"/>
        <v>0</v>
      </c>
      <c r="AC146" s="32">
        <f t="shared" si="66"/>
        <v>0</v>
      </c>
      <c r="AD146" s="32">
        <f t="shared" si="70"/>
        <v>0</v>
      </c>
      <c r="AE146" s="59">
        <f t="shared" si="71"/>
        <v>0</v>
      </c>
      <c r="AF146" s="32">
        <f t="shared" si="76"/>
        <v>0</v>
      </c>
      <c r="AG146" s="40" t="str">
        <f>IF(A146&gt;$D$6,"",SUM($AB$10:AE146)/($Y$10+Y146)*2/A146*12)</f>
        <v/>
      </c>
      <c r="AH146" s="40" t="str">
        <f>IF(A146&gt;$D$6,"",SUM($AF$10:AF146)/($Y$10+Y146)*2/A146*12)</f>
        <v/>
      </c>
      <c r="AI146" s="32">
        <f t="shared" si="77"/>
        <v>0</v>
      </c>
      <c r="AQ146" s="32">
        <f>SUM(AB$10:AB146)</f>
        <v>1116627.6880472775</v>
      </c>
      <c r="AR146" s="32">
        <f>SUM(AC$10:AC146)</f>
        <v>-741728.78666842484</v>
      </c>
      <c r="AS146" s="32">
        <f>SUM(AD$10:AD146)</f>
        <v>13860.000000000002</v>
      </c>
      <c r="AT146" s="32">
        <f>SUM(AE$10:AE146)</f>
        <v>36083.758926050024</v>
      </c>
      <c r="AU146" s="32">
        <f>SUM(AF$10:AF146)</f>
        <v>-42000</v>
      </c>
      <c r="AW146" s="32">
        <f t="shared" si="67"/>
        <v>0</v>
      </c>
      <c r="AX146" s="32">
        <f t="shared" si="67"/>
        <v>0</v>
      </c>
      <c r="AY146" s="32">
        <f t="shared" si="62"/>
        <v>0</v>
      </c>
      <c r="AZ146" s="32">
        <f t="shared" si="62"/>
        <v>0</v>
      </c>
      <c r="BA146" s="32">
        <f t="shared" si="62"/>
        <v>42000</v>
      </c>
      <c r="BB146" s="32">
        <f t="shared" si="55"/>
        <v>0</v>
      </c>
      <c r="BC146" s="32"/>
    </row>
    <row r="147" spans="1:55" x14ac:dyDescent="0.25">
      <c r="A147" s="29">
        <v>137</v>
      </c>
      <c r="B147" s="32">
        <f t="shared" si="63"/>
        <v>0</v>
      </c>
      <c r="C147" s="32">
        <f t="shared" si="52"/>
        <v>0</v>
      </c>
      <c r="D147" s="32">
        <f t="shared" si="53"/>
        <v>0</v>
      </c>
      <c r="E147" s="32"/>
      <c r="F147" s="32">
        <f t="shared" si="64"/>
        <v>0</v>
      </c>
      <c r="G147" s="32"/>
      <c r="H147" s="32"/>
      <c r="I147" s="32"/>
      <c r="J147" s="32"/>
      <c r="K147" s="32"/>
      <c r="L147" s="32">
        <f t="shared" si="56"/>
        <v>0</v>
      </c>
      <c r="M147" s="32">
        <f t="shared" si="57"/>
        <v>0</v>
      </c>
      <c r="N147" s="80">
        <v>48366</v>
      </c>
      <c r="O147" s="39">
        <f t="shared" si="58"/>
        <v>0</v>
      </c>
      <c r="P147" s="39">
        <f t="shared" si="54"/>
        <v>0.03</v>
      </c>
      <c r="Q147" s="39">
        <f t="shared" si="65"/>
        <v>0</v>
      </c>
      <c r="R147" s="39">
        <f t="shared" si="68"/>
        <v>0</v>
      </c>
      <c r="S147" s="39">
        <f t="shared" si="74"/>
        <v>0</v>
      </c>
      <c r="T147" s="39">
        <f t="shared" si="72"/>
        <v>0</v>
      </c>
      <c r="U147" s="39">
        <f t="shared" si="75"/>
        <v>0.03</v>
      </c>
      <c r="V147" s="12"/>
      <c r="W147" s="32">
        <f t="shared" si="69"/>
        <v>0</v>
      </c>
      <c r="X147" s="32">
        <f t="shared" si="59"/>
        <v>42000</v>
      </c>
      <c r="Y147" s="32">
        <f t="shared" si="60"/>
        <v>42000</v>
      </c>
      <c r="Z147" s="32">
        <f t="shared" si="61"/>
        <v>42000</v>
      </c>
      <c r="AB147" s="32">
        <f t="shared" si="73"/>
        <v>0</v>
      </c>
      <c r="AC147" s="32">
        <f t="shared" si="66"/>
        <v>0</v>
      </c>
      <c r="AD147" s="32">
        <f t="shared" si="70"/>
        <v>0</v>
      </c>
      <c r="AE147" s="59">
        <f t="shared" si="71"/>
        <v>0</v>
      </c>
      <c r="AF147" s="32">
        <f t="shared" si="76"/>
        <v>0</v>
      </c>
      <c r="AG147" s="40" t="str">
        <f>IF(A147&gt;$D$6,"",SUM($AB$10:AE147)/($Y$10+Y147)*2/A147*12)</f>
        <v/>
      </c>
      <c r="AH147" s="40" t="str">
        <f>IF(A147&gt;$D$6,"",SUM($AF$10:AF147)/($Y$10+Y147)*2/A147*12)</f>
        <v/>
      </c>
      <c r="AI147" s="32">
        <f t="shared" si="77"/>
        <v>0</v>
      </c>
      <c r="AQ147" s="32">
        <f>SUM(AB$10:AB147)</f>
        <v>1116627.6880472775</v>
      </c>
      <c r="AR147" s="32">
        <f>SUM(AC$10:AC147)</f>
        <v>-741728.78666842484</v>
      </c>
      <c r="AS147" s="32">
        <f>SUM(AD$10:AD147)</f>
        <v>13860.000000000002</v>
      </c>
      <c r="AT147" s="32">
        <f>SUM(AE$10:AE147)</f>
        <v>36083.758926050024</v>
      </c>
      <c r="AU147" s="32">
        <f>SUM(AF$10:AF147)</f>
        <v>-42000</v>
      </c>
      <c r="AW147" s="32">
        <f t="shared" si="67"/>
        <v>0</v>
      </c>
      <c r="AX147" s="32">
        <f t="shared" si="67"/>
        <v>0</v>
      </c>
      <c r="AY147" s="32">
        <f t="shared" si="62"/>
        <v>0</v>
      </c>
      <c r="AZ147" s="32">
        <f t="shared" si="62"/>
        <v>0</v>
      </c>
      <c r="BA147" s="32">
        <f t="shared" si="62"/>
        <v>42000</v>
      </c>
      <c r="BB147" s="32">
        <f t="shared" si="55"/>
        <v>0</v>
      </c>
      <c r="BC147" s="32"/>
    </row>
    <row r="148" spans="1:55" x14ac:dyDescent="0.25">
      <c r="A148" s="29">
        <v>138</v>
      </c>
      <c r="B148" s="32">
        <f t="shared" si="63"/>
        <v>0</v>
      </c>
      <c r="C148" s="32">
        <f t="shared" si="52"/>
        <v>0</v>
      </c>
      <c r="D148" s="32">
        <f t="shared" si="53"/>
        <v>0</v>
      </c>
      <c r="E148" s="32"/>
      <c r="F148" s="32">
        <f t="shared" si="64"/>
        <v>0</v>
      </c>
      <c r="G148" s="32"/>
      <c r="H148" s="32"/>
      <c r="I148" s="32"/>
      <c r="J148" s="32"/>
      <c r="K148" s="32"/>
      <c r="L148" s="32">
        <f t="shared" si="56"/>
        <v>0</v>
      </c>
      <c r="M148" s="32">
        <f t="shared" si="57"/>
        <v>0</v>
      </c>
      <c r="N148" s="80">
        <v>48396</v>
      </c>
      <c r="O148" s="39">
        <f t="shared" si="58"/>
        <v>0</v>
      </c>
      <c r="P148" s="39">
        <f t="shared" si="54"/>
        <v>0.03</v>
      </c>
      <c r="Q148" s="39">
        <f t="shared" si="65"/>
        <v>0</v>
      </c>
      <c r="R148" s="39">
        <f t="shared" si="68"/>
        <v>0</v>
      </c>
      <c r="S148" s="39">
        <f t="shared" si="74"/>
        <v>0</v>
      </c>
      <c r="T148" s="39">
        <f t="shared" si="72"/>
        <v>0</v>
      </c>
      <c r="U148" s="39">
        <f t="shared" si="75"/>
        <v>0.03</v>
      </c>
      <c r="V148" s="12"/>
      <c r="W148" s="32">
        <f t="shared" si="69"/>
        <v>0</v>
      </c>
      <c r="X148" s="32">
        <f t="shared" si="59"/>
        <v>42000</v>
      </c>
      <c r="Y148" s="32">
        <f t="shared" si="60"/>
        <v>42000</v>
      </c>
      <c r="Z148" s="32">
        <f t="shared" si="61"/>
        <v>42000</v>
      </c>
      <c r="AB148" s="32">
        <f t="shared" si="73"/>
        <v>0</v>
      </c>
      <c r="AC148" s="32">
        <f t="shared" si="66"/>
        <v>0</v>
      </c>
      <c r="AD148" s="32">
        <f t="shared" si="70"/>
        <v>0</v>
      </c>
      <c r="AE148" s="59">
        <f t="shared" si="71"/>
        <v>0</v>
      </c>
      <c r="AF148" s="32">
        <f t="shared" si="76"/>
        <v>0</v>
      </c>
      <c r="AG148" s="40" t="str">
        <f>IF(A148&gt;$D$6,"",SUM($AB$10:AE148)/($Y$10+Y148)*2/A148*12)</f>
        <v/>
      </c>
      <c r="AH148" s="40" t="str">
        <f>IF(A148&gt;$D$6,"",SUM($AF$10:AF148)/($Y$10+Y148)*2/A148*12)</f>
        <v/>
      </c>
      <c r="AI148" s="32">
        <f t="shared" si="77"/>
        <v>0</v>
      </c>
      <c r="AQ148" s="32">
        <f>SUM(AB$10:AB148)</f>
        <v>1116627.6880472775</v>
      </c>
      <c r="AR148" s="32">
        <f>SUM(AC$10:AC148)</f>
        <v>-741728.78666842484</v>
      </c>
      <c r="AS148" s="32">
        <f>SUM(AD$10:AD148)</f>
        <v>13860.000000000002</v>
      </c>
      <c r="AT148" s="32">
        <f>SUM(AE$10:AE148)</f>
        <v>36083.758926050024</v>
      </c>
      <c r="AU148" s="32">
        <f>SUM(AF$10:AF148)</f>
        <v>-42000</v>
      </c>
      <c r="AW148" s="32">
        <f t="shared" si="67"/>
        <v>0</v>
      </c>
      <c r="AX148" s="32">
        <f t="shared" si="67"/>
        <v>0</v>
      </c>
      <c r="AY148" s="32">
        <f t="shared" si="62"/>
        <v>0</v>
      </c>
      <c r="AZ148" s="32">
        <f t="shared" si="62"/>
        <v>0</v>
      </c>
      <c r="BA148" s="32">
        <f t="shared" si="62"/>
        <v>42000</v>
      </c>
      <c r="BB148" s="32">
        <f t="shared" si="55"/>
        <v>0</v>
      </c>
      <c r="BC148" s="32"/>
    </row>
    <row r="149" spans="1:55" x14ac:dyDescent="0.25">
      <c r="A149" s="29">
        <v>139</v>
      </c>
      <c r="B149" s="32">
        <f t="shared" si="63"/>
        <v>0</v>
      </c>
      <c r="C149" s="32">
        <f t="shared" si="52"/>
        <v>0</v>
      </c>
      <c r="D149" s="32">
        <f t="shared" si="53"/>
        <v>0</v>
      </c>
      <c r="E149" s="32"/>
      <c r="F149" s="32">
        <f t="shared" si="64"/>
        <v>0</v>
      </c>
      <c r="G149" s="32"/>
      <c r="H149" s="32"/>
      <c r="I149" s="32"/>
      <c r="J149" s="32"/>
      <c r="K149" s="32"/>
      <c r="L149" s="32">
        <f t="shared" si="56"/>
        <v>0</v>
      </c>
      <c r="M149" s="32">
        <f t="shared" si="57"/>
        <v>0</v>
      </c>
      <c r="N149" s="80">
        <v>48427</v>
      </c>
      <c r="O149" s="39">
        <f t="shared" si="58"/>
        <v>0</v>
      </c>
      <c r="P149" s="39">
        <f t="shared" si="54"/>
        <v>0.03</v>
      </c>
      <c r="Q149" s="39">
        <f t="shared" si="65"/>
        <v>0</v>
      </c>
      <c r="R149" s="39">
        <f t="shared" si="68"/>
        <v>0</v>
      </c>
      <c r="S149" s="39">
        <f t="shared" si="74"/>
        <v>0</v>
      </c>
      <c r="T149" s="39">
        <f t="shared" si="72"/>
        <v>0</v>
      </c>
      <c r="U149" s="39">
        <f t="shared" si="75"/>
        <v>0.03</v>
      </c>
      <c r="V149" s="12"/>
      <c r="W149" s="32">
        <f t="shared" si="69"/>
        <v>0</v>
      </c>
      <c r="X149" s="32">
        <f t="shared" si="59"/>
        <v>42000</v>
      </c>
      <c r="Y149" s="32">
        <f t="shared" si="60"/>
        <v>42000</v>
      </c>
      <c r="Z149" s="32">
        <f t="shared" si="61"/>
        <v>42000</v>
      </c>
      <c r="AB149" s="32">
        <f t="shared" si="73"/>
        <v>0</v>
      </c>
      <c r="AC149" s="32">
        <f t="shared" si="66"/>
        <v>0</v>
      </c>
      <c r="AD149" s="32">
        <f t="shared" si="70"/>
        <v>0</v>
      </c>
      <c r="AE149" s="59">
        <f t="shared" si="71"/>
        <v>0</v>
      </c>
      <c r="AF149" s="32">
        <f t="shared" si="76"/>
        <v>0</v>
      </c>
      <c r="AG149" s="40" t="str">
        <f>IF(A149&gt;$D$6,"",SUM($AB$10:AE149)/($Y$10+Y149)*2/A149*12)</f>
        <v/>
      </c>
      <c r="AH149" s="40" t="str">
        <f>IF(A149&gt;$D$6,"",SUM($AF$10:AF149)/($Y$10+Y149)*2/A149*12)</f>
        <v/>
      </c>
      <c r="AI149" s="32">
        <f t="shared" si="77"/>
        <v>0</v>
      </c>
      <c r="AQ149" s="32">
        <f>SUM(AB$10:AB149)</f>
        <v>1116627.6880472775</v>
      </c>
      <c r="AR149" s="32">
        <f>SUM(AC$10:AC149)</f>
        <v>-741728.78666842484</v>
      </c>
      <c r="AS149" s="32">
        <f>SUM(AD$10:AD149)</f>
        <v>13860.000000000002</v>
      </c>
      <c r="AT149" s="32">
        <f>SUM(AE$10:AE149)</f>
        <v>36083.758926050024</v>
      </c>
      <c r="AU149" s="32">
        <f>SUM(AF$10:AF149)</f>
        <v>-42000</v>
      </c>
      <c r="AW149" s="32">
        <f t="shared" si="67"/>
        <v>0</v>
      </c>
      <c r="AX149" s="32">
        <f t="shared" si="67"/>
        <v>0</v>
      </c>
      <c r="AY149" s="32">
        <f t="shared" si="62"/>
        <v>0</v>
      </c>
      <c r="AZ149" s="32">
        <f t="shared" si="62"/>
        <v>0</v>
      </c>
      <c r="BA149" s="32">
        <f t="shared" si="62"/>
        <v>42000</v>
      </c>
      <c r="BB149" s="32">
        <f t="shared" si="55"/>
        <v>0</v>
      </c>
      <c r="BC149" s="32"/>
    </row>
    <row r="150" spans="1:55" x14ac:dyDescent="0.25">
      <c r="A150" s="29">
        <v>140</v>
      </c>
      <c r="B150" s="32">
        <f t="shared" si="63"/>
        <v>0</v>
      </c>
      <c r="C150" s="32">
        <f t="shared" si="52"/>
        <v>0</v>
      </c>
      <c r="D150" s="32">
        <f t="shared" si="53"/>
        <v>0</v>
      </c>
      <c r="E150" s="32"/>
      <c r="F150" s="32">
        <f t="shared" si="64"/>
        <v>0</v>
      </c>
      <c r="G150" s="32"/>
      <c r="H150" s="32"/>
      <c r="I150" s="32"/>
      <c r="J150" s="32"/>
      <c r="K150" s="32"/>
      <c r="L150" s="32">
        <f t="shared" si="56"/>
        <v>0</v>
      </c>
      <c r="M150" s="32">
        <f t="shared" si="57"/>
        <v>0</v>
      </c>
      <c r="N150" s="80">
        <v>48458</v>
      </c>
      <c r="O150" s="39">
        <f t="shared" si="58"/>
        <v>0</v>
      </c>
      <c r="P150" s="39">
        <f t="shared" si="54"/>
        <v>0.03</v>
      </c>
      <c r="Q150" s="39">
        <f t="shared" si="65"/>
        <v>0</v>
      </c>
      <c r="R150" s="39">
        <f t="shared" si="68"/>
        <v>0</v>
      </c>
      <c r="S150" s="39">
        <f t="shared" si="74"/>
        <v>0</v>
      </c>
      <c r="T150" s="39">
        <f t="shared" si="72"/>
        <v>0</v>
      </c>
      <c r="U150" s="39">
        <f t="shared" si="75"/>
        <v>0.03</v>
      </c>
      <c r="V150" s="12"/>
      <c r="W150" s="32">
        <f t="shared" si="69"/>
        <v>0</v>
      </c>
      <c r="X150" s="32">
        <f t="shared" si="59"/>
        <v>42000</v>
      </c>
      <c r="Y150" s="32">
        <f t="shared" si="60"/>
        <v>42000</v>
      </c>
      <c r="Z150" s="32">
        <f t="shared" si="61"/>
        <v>42000</v>
      </c>
      <c r="AB150" s="32">
        <f t="shared" si="73"/>
        <v>0</v>
      </c>
      <c r="AC150" s="32">
        <f t="shared" si="66"/>
        <v>0</v>
      </c>
      <c r="AD150" s="32">
        <f t="shared" si="70"/>
        <v>0</v>
      </c>
      <c r="AE150" s="59">
        <f t="shared" si="71"/>
        <v>0</v>
      </c>
      <c r="AF150" s="32">
        <f t="shared" si="76"/>
        <v>0</v>
      </c>
      <c r="AG150" s="40" t="str">
        <f>IF(A150&gt;$D$6,"",SUM($AB$10:AE150)/($Y$10+Y150)*2/A150*12)</f>
        <v/>
      </c>
      <c r="AH150" s="40" t="str">
        <f>IF(A150&gt;$D$6,"",SUM($AF$10:AF150)/($Y$10+Y150)*2/A150*12)</f>
        <v/>
      </c>
      <c r="AI150" s="32">
        <f t="shared" si="77"/>
        <v>0</v>
      </c>
      <c r="AQ150" s="32">
        <f>SUM(AB$10:AB150)</f>
        <v>1116627.6880472775</v>
      </c>
      <c r="AR150" s="32">
        <f>SUM(AC$10:AC150)</f>
        <v>-741728.78666842484</v>
      </c>
      <c r="AS150" s="32">
        <f>SUM(AD$10:AD150)</f>
        <v>13860.000000000002</v>
      </c>
      <c r="AT150" s="32">
        <f>SUM(AE$10:AE150)</f>
        <v>36083.758926050024</v>
      </c>
      <c r="AU150" s="32">
        <f>SUM(AF$10:AF150)</f>
        <v>-42000</v>
      </c>
      <c r="AW150" s="32">
        <f t="shared" si="67"/>
        <v>0</v>
      </c>
      <c r="AX150" s="32">
        <f t="shared" si="67"/>
        <v>0</v>
      </c>
      <c r="AY150" s="32">
        <f t="shared" si="62"/>
        <v>0</v>
      </c>
      <c r="AZ150" s="32">
        <f t="shared" si="62"/>
        <v>0</v>
      </c>
      <c r="BA150" s="32">
        <f t="shared" si="62"/>
        <v>42000</v>
      </c>
      <c r="BB150" s="32">
        <f t="shared" si="55"/>
        <v>0</v>
      </c>
      <c r="BC150" s="32"/>
    </row>
    <row r="151" spans="1:55" x14ac:dyDescent="0.25">
      <c r="A151" s="29">
        <v>141</v>
      </c>
      <c r="B151" s="32">
        <f t="shared" si="63"/>
        <v>0</v>
      </c>
      <c r="C151" s="32">
        <f t="shared" ref="C151:C214" si="78">MIN(B150,IF($D$4="Ануїтет",-PMT($G$2/12,$D$6-12,$B$22,0,0)-D151,$D$3/$D$6))</f>
        <v>0</v>
      </c>
      <c r="D151" s="32">
        <f t="shared" ref="D151:D214" si="79">B150*$G$2/12</f>
        <v>0</v>
      </c>
      <c r="E151" s="32"/>
      <c r="F151" s="32">
        <f t="shared" si="64"/>
        <v>0</v>
      </c>
      <c r="G151" s="32"/>
      <c r="H151" s="32"/>
      <c r="I151" s="32"/>
      <c r="J151" s="32"/>
      <c r="K151" s="32"/>
      <c r="L151" s="32">
        <f t="shared" si="56"/>
        <v>0</v>
      </c>
      <c r="M151" s="32">
        <f t="shared" si="57"/>
        <v>0</v>
      </c>
      <c r="N151" s="80">
        <v>48488</v>
      </c>
      <c r="O151" s="39">
        <f t="shared" si="58"/>
        <v>0</v>
      </c>
      <c r="P151" s="39">
        <f t="shared" si="54"/>
        <v>0.03</v>
      </c>
      <c r="Q151" s="39">
        <f t="shared" si="65"/>
        <v>0</v>
      </c>
      <c r="R151" s="39">
        <f t="shared" si="68"/>
        <v>0</v>
      </c>
      <c r="S151" s="39">
        <f t="shared" si="74"/>
        <v>0</v>
      </c>
      <c r="T151" s="39">
        <f t="shared" si="72"/>
        <v>0</v>
      </c>
      <c r="U151" s="39">
        <f t="shared" si="75"/>
        <v>0.03</v>
      </c>
      <c r="V151" s="12"/>
      <c r="W151" s="32">
        <f t="shared" si="69"/>
        <v>0</v>
      </c>
      <c r="X151" s="32">
        <f t="shared" si="59"/>
        <v>42000</v>
      </c>
      <c r="Y151" s="32">
        <f t="shared" si="60"/>
        <v>42000</v>
      </c>
      <c r="Z151" s="32">
        <f t="shared" si="61"/>
        <v>42000</v>
      </c>
      <c r="AB151" s="32">
        <f t="shared" si="73"/>
        <v>0</v>
      </c>
      <c r="AC151" s="32">
        <f t="shared" si="66"/>
        <v>0</v>
      </c>
      <c r="AD151" s="32">
        <f t="shared" si="70"/>
        <v>0</v>
      </c>
      <c r="AE151" s="59">
        <f t="shared" si="71"/>
        <v>0</v>
      </c>
      <c r="AF151" s="32">
        <f t="shared" si="76"/>
        <v>0</v>
      </c>
      <c r="AG151" s="40" t="str">
        <f>IF(A151&gt;$D$6,"",SUM($AB$10:AE151)/($Y$10+Y151)*2/A151*12)</f>
        <v/>
      </c>
      <c r="AH151" s="40" t="str">
        <f>IF(A151&gt;$D$6,"",SUM($AF$10:AF151)/($Y$10+Y151)*2/A151*12)</f>
        <v/>
      </c>
      <c r="AI151" s="32">
        <f t="shared" si="77"/>
        <v>0</v>
      </c>
      <c r="AQ151" s="32">
        <f>SUM(AB$10:AB151)</f>
        <v>1116627.6880472775</v>
      </c>
      <c r="AR151" s="32">
        <f>SUM(AC$10:AC151)</f>
        <v>-741728.78666842484</v>
      </c>
      <c r="AS151" s="32">
        <f>SUM(AD$10:AD151)</f>
        <v>13860.000000000002</v>
      </c>
      <c r="AT151" s="32">
        <f>SUM(AE$10:AE151)</f>
        <v>36083.758926050024</v>
      </c>
      <c r="AU151" s="32">
        <f>SUM(AF$10:AF151)</f>
        <v>-42000</v>
      </c>
      <c r="AW151" s="32">
        <f t="shared" si="67"/>
        <v>0</v>
      </c>
      <c r="AX151" s="32">
        <f t="shared" si="67"/>
        <v>0</v>
      </c>
      <c r="AY151" s="32">
        <f t="shared" si="62"/>
        <v>0</v>
      </c>
      <c r="AZ151" s="32">
        <f t="shared" si="62"/>
        <v>0</v>
      </c>
      <c r="BA151" s="32">
        <f t="shared" si="62"/>
        <v>42000</v>
      </c>
      <c r="BB151" s="32">
        <f t="shared" si="55"/>
        <v>0</v>
      </c>
      <c r="BC151" s="32"/>
    </row>
    <row r="152" spans="1:55" x14ac:dyDescent="0.25">
      <c r="A152" s="29">
        <v>142</v>
      </c>
      <c r="B152" s="32">
        <f t="shared" si="63"/>
        <v>0</v>
      </c>
      <c r="C152" s="32">
        <f t="shared" si="78"/>
        <v>0</v>
      </c>
      <c r="D152" s="32">
        <f t="shared" si="79"/>
        <v>0</v>
      </c>
      <c r="E152" s="32"/>
      <c r="F152" s="32">
        <f t="shared" si="64"/>
        <v>0</v>
      </c>
      <c r="G152" s="32"/>
      <c r="H152" s="32"/>
      <c r="I152" s="32"/>
      <c r="J152" s="32"/>
      <c r="K152" s="32"/>
      <c r="L152" s="32">
        <f t="shared" si="56"/>
        <v>0</v>
      </c>
      <c r="M152" s="32">
        <f t="shared" si="57"/>
        <v>0</v>
      </c>
      <c r="N152" s="80">
        <v>48519</v>
      </c>
      <c r="O152" s="39">
        <f t="shared" si="58"/>
        <v>0</v>
      </c>
      <c r="P152" s="39">
        <f t="shared" si="54"/>
        <v>0.03</v>
      </c>
      <c r="Q152" s="39">
        <f t="shared" si="65"/>
        <v>0</v>
      </c>
      <c r="R152" s="39">
        <f t="shared" si="68"/>
        <v>0</v>
      </c>
      <c r="S152" s="39">
        <f t="shared" si="74"/>
        <v>0</v>
      </c>
      <c r="T152" s="39">
        <f t="shared" si="72"/>
        <v>0</v>
      </c>
      <c r="U152" s="39">
        <f t="shared" si="75"/>
        <v>0.03</v>
      </c>
      <c r="V152" s="12"/>
      <c r="W152" s="32">
        <f t="shared" si="69"/>
        <v>0</v>
      </c>
      <c r="X152" s="32">
        <f t="shared" si="59"/>
        <v>42000</v>
      </c>
      <c r="Y152" s="32">
        <f t="shared" si="60"/>
        <v>42000</v>
      </c>
      <c r="Z152" s="32">
        <f t="shared" si="61"/>
        <v>42000</v>
      </c>
      <c r="AB152" s="32">
        <f t="shared" si="73"/>
        <v>0</v>
      </c>
      <c r="AC152" s="32">
        <f t="shared" si="66"/>
        <v>0</v>
      </c>
      <c r="AD152" s="32">
        <f t="shared" si="70"/>
        <v>0</v>
      </c>
      <c r="AE152" s="59">
        <f t="shared" si="71"/>
        <v>0</v>
      </c>
      <c r="AF152" s="32">
        <f t="shared" si="76"/>
        <v>0</v>
      </c>
      <c r="AG152" s="40" t="str">
        <f>IF(A152&gt;$D$6,"",SUM($AB$10:AE152)/($Y$10+Y152)*2/A152*12)</f>
        <v/>
      </c>
      <c r="AH152" s="40" t="str">
        <f>IF(A152&gt;$D$6,"",SUM($AF$10:AF152)/($Y$10+Y152)*2/A152*12)</f>
        <v/>
      </c>
      <c r="AI152" s="32">
        <f t="shared" si="77"/>
        <v>0</v>
      </c>
      <c r="AQ152" s="32">
        <f>SUM(AB$10:AB152)</f>
        <v>1116627.6880472775</v>
      </c>
      <c r="AR152" s="32">
        <f>SUM(AC$10:AC152)</f>
        <v>-741728.78666842484</v>
      </c>
      <c r="AS152" s="32">
        <f>SUM(AD$10:AD152)</f>
        <v>13860.000000000002</v>
      </c>
      <c r="AT152" s="32">
        <f>SUM(AE$10:AE152)</f>
        <v>36083.758926050024</v>
      </c>
      <c r="AU152" s="32">
        <f>SUM(AF$10:AF152)</f>
        <v>-42000</v>
      </c>
      <c r="AW152" s="32">
        <f t="shared" si="67"/>
        <v>0</v>
      </c>
      <c r="AX152" s="32">
        <f t="shared" si="67"/>
        <v>0</v>
      </c>
      <c r="AY152" s="32">
        <f t="shared" si="62"/>
        <v>0</v>
      </c>
      <c r="AZ152" s="32">
        <f t="shared" si="62"/>
        <v>0</v>
      </c>
      <c r="BA152" s="32">
        <f t="shared" si="62"/>
        <v>42000</v>
      </c>
      <c r="BB152" s="32">
        <f t="shared" si="55"/>
        <v>0</v>
      </c>
      <c r="BC152" s="32"/>
    </row>
    <row r="153" spans="1:55" x14ac:dyDescent="0.25">
      <c r="A153" s="29">
        <v>143</v>
      </c>
      <c r="B153" s="32">
        <f t="shared" si="63"/>
        <v>0</v>
      </c>
      <c r="C153" s="32">
        <f t="shared" si="78"/>
        <v>0</v>
      </c>
      <c r="D153" s="32">
        <f t="shared" si="79"/>
        <v>0</v>
      </c>
      <c r="E153" s="32"/>
      <c r="F153" s="32">
        <f t="shared" si="64"/>
        <v>0</v>
      </c>
      <c r="G153" s="32"/>
      <c r="H153" s="32"/>
      <c r="I153" s="32"/>
      <c r="J153" s="32"/>
      <c r="K153" s="32"/>
      <c r="L153" s="32">
        <f t="shared" si="56"/>
        <v>0</v>
      </c>
      <c r="M153" s="32">
        <f t="shared" si="57"/>
        <v>0</v>
      </c>
      <c r="N153" s="80">
        <v>48549</v>
      </c>
      <c r="O153" s="39">
        <f t="shared" si="58"/>
        <v>0</v>
      </c>
      <c r="P153" s="39">
        <f t="shared" si="54"/>
        <v>0.03</v>
      </c>
      <c r="Q153" s="39">
        <f t="shared" si="65"/>
        <v>0</v>
      </c>
      <c r="R153" s="39">
        <f t="shared" si="68"/>
        <v>0</v>
      </c>
      <c r="S153" s="39">
        <f t="shared" si="74"/>
        <v>0</v>
      </c>
      <c r="T153" s="39">
        <f t="shared" si="72"/>
        <v>0</v>
      </c>
      <c r="U153" s="39">
        <f t="shared" si="75"/>
        <v>0.03</v>
      </c>
      <c r="V153" s="12"/>
      <c r="W153" s="32">
        <f t="shared" si="69"/>
        <v>0</v>
      </c>
      <c r="X153" s="32">
        <f t="shared" si="59"/>
        <v>42000</v>
      </c>
      <c r="Y153" s="32">
        <f t="shared" si="60"/>
        <v>42000</v>
      </c>
      <c r="Z153" s="32">
        <f t="shared" si="61"/>
        <v>42000</v>
      </c>
      <c r="AB153" s="32">
        <f t="shared" si="73"/>
        <v>0</v>
      </c>
      <c r="AC153" s="32">
        <f t="shared" si="66"/>
        <v>0</v>
      </c>
      <c r="AD153" s="32">
        <f t="shared" si="70"/>
        <v>0</v>
      </c>
      <c r="AE153" s="59">
        <f t="shared" si="71"/>
        <v>0</v>
      </c>
      <c r="AF153" s="32">
        <f t="shared" si="76"/>
        <v>0</v>
      </c>
      <c r="AG153" s="40" t="str">
        <f>IF(A153&gt;$D$6,"",SUM($AB$10:AE153)/($Y$10+Y153)*2/A153*12)</f>
        <v/>
      </c>
      <c r="AH153" s="40" t="str">
        <f>IF(A153&gt;$D$6,"",SUM($AF$10:AF153)/($Y$10+Y153)*2/A153*12)</f>
        <v/>
      </c>
      <c r="AI153" s="32">
        <f t="shared" si="77"/>
        <v>0</v>
      </c>
      <c r="AQ153" s="32">
        <f>SUM(AB$10:AB153)</f>
        <v>1116627.6880472775</v>
      </c>
      <c r="AR153" s="32">
        <f>SUM(AC$10:AC153)</f>
        <v>-741728.78666842484</v>
      </c>
      <c r="AS153" s="32">
        <f>SUM(AD$10:AD153)</f>
        <v>13860.000000000002</v>
      </c>
      <c r="AT153" s="32">
        <f>SUM(AE$10:AE153)</f>
        <v>36083.758926050024</v>
      </c>
      <c r="AU153" s="32">
        <f>SUM(AF$10:AF153)</f>
        <v>-42000</v>
      </c>
      <c r="AW153" s="32">
        <f t="shared" si="67"/>
        <v>0</v>
      </c>
      <c r="AX153" s="32">
        <f t="shared" si="67"/>
        <v>0</v>
      </c>
      <c r="AY153" s="32">
        <f t="shared" si="62"/>
        <v>0</v>
      </c>
      <c r="AZ153" s="32">
        <f t="shared" si="62"/>
        <v>0</v>
      </c>
      <c r="BA153" s="32">
        <f t="shared" si="62"/>
        <v>42000</v>
      </c>
      <c r="BB153" s="32">
        <f t="shared" si="55"/>
        <v>0</v>
      </c>
      <c r="BC153" s="32"/>
    </row>
    <row r="154" spans="1:55" x14ac:dyDescent="0.25">
      <c r="A154" s="29">
        <v>144</v>
      </c>
      <c r="B154" s="32">
        <f t="shared" si="63"/>
        <v>0</v>
      </c>
      <c r="C154" s="32">
        <f t="shared" si="78"/>
        <v>0</v>
      </c>
      <c r="D154" s="32">
        <f t="shared" si="79"/>
        <v>0</v>
      </c>
      <c r="E154" s="32"/>
      <c r="F154" s="32">
        <f t="shared" si="64"/>
        <v>0</v>
      </c>
      <c r="G154" s="67">
        <f>IF(B154&gt;0,B154*$J$1,0)</f>
        <v>0</v>
      </c>
      <c r="H154" s="32"/>
      <c r="I154" s="32"/>
      <c r="J154" s="32"/>
      <c r="K154" s="32"/>
      <c r="L154" s="32">
        <f t="shared" si="56"/>
        <v>0</v>
      </c>
      <c r="M154" s="32">
        <f t="shared" si="57"/>
        <v>0</v>
      </c>
      <c r="N154" s="80">
        <v>48580</v>
      </c>
      <c r="O154" s="39">
        <f t="shared" si="58"/>
        <v>0</v>
      </c>
      <c r="P154" s="39">
        <f t="shared" si="54"/>
        <v>0.03</v>
      </c>
      <c r="Q154" s="39">
        <f t="shared" si="65"/>
        <v>0</v>
      </c>
      <c r="R154" s="39">
        <f t="shared" si="68"/>
        <v>0</v>
      </c>
      <c r="S154" s="39">
        <f t="shared" si="74"/>
        <v>0</v>
      </c>
      <c r="T154" s="39">
        <f t="shared" si="72"/>
        <v>0</v>
      </c>
      <c r="U154" s="39">
        <f t="shared" si="75"/>
        <v>0.03</v>
      </c>
      <c r="V154" s="12"/>
      <c r="W154" s="32">
        <f t="shared" si="69"/>
        <v>0</v>
      </c>
      <c r="X154" s="32">
        <f t="shared" si="59"/>
        <v>42000</v>
      </c>
      <c r="Y154" s="32">
        <f t="shared" si="60"/>
        <v>42000</v>
      </c>
      <c r="Z154" s="32">
        <f t="shared" si="61"/>
        <v>42000</v>
      </c>
      <c r="AB154" s="32">
        <f t="shared" si="73"/>
        <v>0</v>
      </c>
      <c r="AC154" s="32">
        <f t="shared" si="66"/>
        <v>0</v>
      </c>
      <c r="AD154" s="32">
        <f t="shared" si="70"/>
        <v>0</v>
      </c>
      <c r="AE154" s="59">
        <f t="shared" si="71"/>
        <v>0</v>
      </c>
      <c r="AF154" s="32">
        <f t="shared" si="76"/>
        <v>0</v>
      </c>
      <c r="AG154" s="40" t="str">
        <f>IF(A154&gt;$D$6,"",SUM($AB$10:AE154)/($Y$10+Y154)*2/A154*12)</f>
        <v/>
      </c>
      <c r="AH154" s="40" t="str">
        <f>IF(A154&gt;$D$6,"",SUM($AF$10:AF154)/($Y$10+Y154)*2/A154*12)</f>
        <v/>
      </c>
      <c r="AI154" s="32">
        <f t="shared" si="77"/>
        <v>0</v>
      </c>
      <c r="AQ154" s="32">
        <f>SUM(AB$10:AB154)</f>
        <v>1116627.6880472775</v>
      </c>
      <c r="AR154" s="32">
        <f>SUM(AC$10:AC154)</f>
        <v>-741728.78666842484</v>
      </c>
      <c r="AS154" s="32">
        <f>SUM(AD$10:AD154)</f>
        <v>13860.000000000002</v>
      </c>
      <c r="AT154" s="32">
        <f>SUM(AE$10:AE154)</f>
        <v>36083.758926050024</v>
      </c>
      <c r="AU154" s="32">
        <f>SUM(AF$10:AF154)</f>
        <v>-42000</v>
      </c>
      <c r="AW154" s="32">
        <f t="shared" si="67"/>
        <v>0</v>
      </c>
      <c r="AX154" s="32">
        <f t="shared" si="67"/>
        <v>0</v>
      </c>
      <c r="AY154" s="32">
        <f t="shared" si="62"/>
        <v>0</v>
      </c>
      <c r="AZ154" s="32">
        <f t="shared" si="62"/>
        <v>0</v>
      </c>
      <c r="BA154" s="32">
        <f t="shared" si="62"/>
        <v>42000</v>
      </c>
      <c r="BB154" s="32">
        <f t="shared" si="55"/>
        <v>0</v>
      </c>
      <c r="BC154" s="32"/>
    </row>
    <row r="155" spans="1:55" x14ac:dyDescent="0.25">
      <c r="A155" s="29">
        <v>145</v>
      </c>
      <c r="B155" s="32">
        <f t="shared" si="63"/>
        <v>0</v>
      </c>
      <c r="C155" s="32">
        <f t="shared" si="78"/>
        <v>0</v>
      </c>
      <c r="D155" s="32">
        <f t="shared" si="79"/>
        <v>0</v>
      </c>
      <c r="E155" s="32"/>
      <c r="F155" s="32">
        <f t="shared" si="64"/>
        <v>0</v>
      </c>
      <c r="G155" s="32"/>
      <c r="H155" s="32"/>
      <c r="I155" s="32"/>
      <c r="J155" s="32"/>
      <c r="K155" s="32"/>
      <c r="L155" s="32">
        <f t="shared" si="56"/>
        <v>0</v>
      </c>
      <c r="M155" s="32">
        <f t="shared" si="57"/>
        <v>0</v>
      </c>
      <c r="N155" s="80">
        <v>48611</v>
      </c>
      <c r="O155" s="39">
        <f t="shared" si="58"/>
        <v>0</v>
      </c>
      <c r="P155" s="39">
        <f t="shared" si="54"/>
        <v>0.03</v>
      </c>
      <c r="Q155" s="39">
        <f t="shared" si="65"/>
        <v>0</v>
      </c>
      <c r="R155" s="39">
        <f t="shared" si="68"/>
        <v>0</v>
      </c>
      <c r="S155" s="39">
        <f t="shared" si="74"/>
        <v>0</v>
      </c>
      <c r="T155" s="39">
        <f t="shared" si="72"/>
        <v>0</v>
      </c>
      <c r="U155" s="39">
        <f t="shared" si="75"/>
        <v>0.03</v>
      </c>
      <c r="V155" s="12"/>
      <c r="W155" s="32">
        <f t="shared" si="69"/>
        <v>0</v>
      </c>
      <c r="X155" s="32">
        <f t="shared" si="59"/>
        <v>42000</v>
      </c>
      <c r="Y155" s="32">
        <f t="shared" si="60"/>
        <v>42000</v>
      </c>
      <c r="Z155" s="32">
        <f t="shared" si="61"/>
        <v>42000</v>
      </c>
      <c r="AB155" s="32">
        <f t="shared" si="73"/>
        <v>0</v>
      </c>
      <c r="AC155" s="32">
        <f t="shared" si="66"/>
        <v>0</v>
      </c>
      <c r="AD155" s="32">
        <f t="shared" si="70"/>
        <v>0</v>
      </c>
      <c r="AE155" s="59">
        <f t="shared" si="71"/>
        <v>0</v>
      </c>
      <c r="AF155" s="32">
        <f t="shared" si="76"/>
        <v>0</v>
      </c>
      <c r="AG155" s="40" t="str">
        <f>IF(A155&gt;$D$6,"",SUM($AB$10:AE155)/($Y$10+Y155)*2/A155*12)</f>
        <v/>
      </c>
      <c r="AH155" s="40" t="str">
        <f>IF(A155&gt;$D$6,"",SUM($AF$10:AF155)/($Y$10+Y155)*2/A155*12)</f>
        <v/>
      </c>
      <c r="AI155" s="32">
        <f t="shared" si="77"/>
        <v>0</v>
      </c>
      <c r="AQ155" s="32">
        <f>SUM(AB$10:AB155)</f>
        <v>1116627.6880472775</v>
      </c>
      <c r="AR155" s="32">
        <f>SUM(AC$10:AC155)</f>
        <v>-741728.78666842484</v>
      </c>
      <c r="AS155" s="32">
        <f>SUM(AD$10:AD155)</f>
        <v>13860.000000000002</v>
      </c>
      <c r="AT155" s="32">
        <f>SUM(AE$10:AE155)</f>
        <v>36083.758926050024</v>
      </c>
      <c r="AU155" s="32">
        <f>SUM(AF$10:AF155)</f>
        <v>-42000</v>
      </c>
      <c r="AW155" s="32">
        <f t="shared" si="67"/>
        <v>0</v>
      </c>
      <c r="AX155" s="32">
        <f t="shared" si="67"/>
        <v>0</v>
      </c>
      <c r="AY155" s="32">
        <f t="shared" si="62"/>
        <v>0</v>
      </c>
      <c r="AZ155" s="32">
        <f t="shared" si="62"/>
        <v>0</v>
      </c>
      <c r="BA155" s="32">
        <f t="shared" si="62"/>
        <v>42000</v>
      </c>
      <c r="BB155" s="32">
        <f t="shared" si="55"/>
        <v>0</v>
      </c>
      <c r="BC155" s="32"/>
    </row>
    <row r="156" spans="1:55" x14ac:dyDescent="0.25">
      <c r="A156" s="29">
        <v>146</v>
      </c>
      <c r="B156" s="32">
        <f t="shared" si="63"/>
        <v>0</v>
      </c>
      <c r="C156" s="32">
        <f t="shared" si="78"/>
        <v>0</v>
      </c>
      <c r="D156" s="32">
        <f t="shared" si="79"/>
        <v>0</v>
      </c>
      <c r="E156" s="32"/>
      <c r="F156" s="32">
        <f t="shared" si="64"/>
        <v>0</v>
      </c>
      <c r="G156" s="32"/>
      <c r="H156" s="32"/>
      <c r="I156" s="32"/>
      <c r="J156" s="32"/>
      <c r="K156" s="32"/>
      <c r="L156" s="32">
        <f t="shared" si="56"/>
        <v>0</v>
      </c>
      <c r="M156" s="32">
        <f t="shared" si="57"/>
        <v>0</v>
      </c>
      <c r="N156" s="80">
        <v>48639</v>
      </c>
      <c r="O156" s="39">
        <f t="shared" si="58"/>
        <v>0</v>
      </c>
      <c r="P156" s="39">
        <f t="shared" si="54"/>
        <v>0.03</v>
      </c>
      <c r="Q156" s="39">
        <f t="shared" si="65"/>
        <v>0</v>
      </c>
      <c r="R156" s="39">
        <f t="shared" si="68"/>
        <v>0</v>
      </c>
      <c r="S156" s="39">
        <f t="shared" si="74"/>
        <v>0</v>
      </c>
      <c r="T156" s="39">
        <f t="shared" si="72"/>
        <v>0</v>
      </c>
      <c r="U156" s="39">
        <f t="shared" si="75"/>
        <v>0.03</v>
      </c>
      <c r="V156" s="12"/>
      <c r="W156" s="32">
        <f t="shared" si="69"/>
        <v>0</v>
      </c>
      <c r="X156" s="32">
        <f t="shared" si="59"/>
        <v>42000</v>
      </c>
      <c r="Y156" s="32">
        <f t="shared" si="60"/>
        <v>42000</v>
      </c>
      <c r="Z156" s="32">
        <f t="shared" si="61"/>
        <v>42000</v>
      </c>
      <c r="AB156" s="32">
        <f t="shared" si="73"/>
        <v>0</v>
      </c>
      <c r="AC156" s="32">
        <f t="shared" si="66"/>
        <v>0</v>
      </c>
      <c r="AD156" s="32">
        <f t="shared" si="70"/>
        <v>0</v>
      </c>
      <c r="AE156" s="59">
        <f t="shared" si="71"/>
        <v>0</v>
      </c>
      <c r="AF156" s="32">
        <f t="shared" si="76"/>
        <v>0</v>
      </c>
      <c r="AG156" s="40" t="str">
        <f>IF(A156&gt;$D$6,"",SUM($AB$10:AE156)/($Y$10+Y156)*2/A156*12)</f>
        <v/>
      </c>
      <c r="AH156" s="40" t="str">
        <f>IF(A156&gt;$D$6,"",SUM($AF$10:AF156)/($Y$10+Y156)*2/A156*12)</f>
        <v/>
      </c>
      <c r="AI156" s="32">
        <f t="shared" si="77"/>
        <v>0</v>
      </c>
      <c r="AQ156" s="32">
        <f>SUM(AB$10:AB156)</f>
        <v>1116627.6880472775</v>
      </c>
      <c r="AR156" s="32">
        <f>SUM(AC$10:AC156)</f>
        <v>-741728.78666842484</v>
      </c>
      <c r="AS156" s="32">
        <f>SUM(AD$10:AD156)</f>
        <v>13860.000000000002</v>
      </c>
      <c r="AT156" s="32">
        <f>SUM(AE$10:AE156)</f>
        <v>36083.758926050024</v>
      </c>
      <c r="AU156" s="32">
        <f>SUM(AF$10:AF156)</f>
        <v>-42000</v>
      </c>
      <c r="AW156" s="32">
        <f t="shared" si="67"/>
        <v>0</v>
      </c>
      <c r="AX156" s="32">
        <f t="shared" si="67"/>
        <v>0</v>
      </c>
      <c r="AY156" s="32">
        <f t="shared" si="62"/>
        <v>0</v>
      </c>
      <c r="AZ156" s="32">
        <f t="shared" si="62"/>
        <v>0</v>
      </c>
      <c r="BA156" s="32">
        <f t="shared" si="62"/>
        <v>42000</v>
      </c>
      <c r="BB156" s="32">
        <f t="shared" si="55"/>
        <v>0</v>
      </c>
      <c r="BC156" s="32"/>
    </row>
    <row r="157" spans="1:55" x14ac:dyDescent="0.25">
      <c r="A157" s="29">
        <v>147</v>
      </c>
      <c r="B157" s="32">
        <f t="shared" si="63"/>
        <v>0</v>
      </c>
      <c r="C157" s="32">
        <f t="shared" si="78"/>
        <v>0</v>
      </c>
      <c r="D157" s="32">
        <f t="shared" si="79"/>
        <v>0</v>
      </c>
      <c r="E157" s="32"/>
      <c r="F157" s="32">
        <f t="shared" si="64"/>
        <v>0</v>
      </c>
      <c r="G157" s="32"/>
      <c r="H157" s="32"/>
      <c r="I157" s="32"/>
      <c r="J157" s="32"/>
      <c r="K157" s="32"/>
      <c r="L157" s="32">
        <f t="shared" si="56"/>
        <v>0</v>
      </c>
      <c r="M157" s="32">
        <f t="shared" si="57"/>
        <v>0</v>
      </c>
      <c r="N157" s="80">
        <v>48670</v>
      </c>
      <c r="O157" s="39">
        <f t="shared" si="58"/>
        <v>0</v>
      </c>
      <c r="P157" s="39">
        <f t="shared" si="54"/>
        <v>0.03</v>
      </c>
      <c r="Q157" s="39">
        <f t="shared" si="65"/>
        <v>0</v>
      </c>
      <c r="R157" s="39">
        <f t="shared" si="68"/>
        <v>0</v>
      </c>
      <c r="S157" s="39">
        <f t="shared" si="74"/>
        <v>0</v>
      </c>
      <c r="T157" s="39">
        <f t="shared" si="72"/>
        <v>0</v>
      </c>
      <c r="U157" s="39">
        <f t="shared" si="75"/>
        <v>0.03</v>
      </c>
      <c r="V157" s="12"/>
      <c r="W157" s="32">
        <f t="shared" si="69"/>
        <v>0</v>
      </c>
      <c r="X157" s="32">
        <f t="shared" si="59"/>
        <v>42000</v>
      </c>
      <c r="Y157" s="32">
        <f t="shared" si="60"/>
        <v>42000</v>
      </c>
      <c r="Z157" s="32">
        <f t="shared" si="61"/>
        <v>42000</v>
      </c>
      <c r="AB157" s="32">
        <f t="shared" si="73"/>
        <v>0</v>
      </c>
      <c r="AC157" s="32">
        <f t="shared" si="66"/>
        <v>0</v>
      </c>
      <c r="AD157" s="32">
        <f t="shared" si="70"/>
        <v>0</v>
      </c>
      <c r="AE157" s="59">
        <f t="shared" si="71"/>
        <v>0</v>
      </c>
      <c r="AF157" s="32">
        <f t="shared" si="76"/>
        <v>0</v>
      </c>
      <c r="AG157" s="40" t="str">
        <f>IF(A157&gt;$D$6,"",SUM($AB$10:AE157)/($Y$10+Y157)*2/A157*12)</f>
        <v/>
      </c>
      <c r="AH157" s="40" t="str">
        <f>IF(A157&gt;$D$6,"",SUM($AF$10:AF157)/($Y$10+Y157)*2/A157*12)</f>
        <v/>
      </c>
      <c r="AI157" s="32">
        <f t="shared" si="77"/>
        <v>0</v>
      </c>
      <c r="AQ157" s="32">
        <f>SUM(AB$10:AB157)</f>
        <v>1116627.6880472775</v>
      </c>
      <c r="AR157" s="32">
        <f>SUM(AC$10:AC157)</f>
        <v>-741728.78666842484</v>
      </c>
      <c r="AS157" s="32">
        <f>SUM(AD$10:AD157)</f>
        <v>13860.000000000002</v>
      </c>
      <c r="AT157" s="32">
        <f>SUM(AE$10:AE157)</f>
        <v>36083.758926050024</v>
      </c>
      <c r="AU157" s="32">
        <f>SUM(AF$10:AF157)</f>
        <v>-42000</v>
      </c>
      <c r="AW157" s="32">
        <f t="shared" si="67"/>
        <v>0</v>
      </c>
      <c r="AX157" s="32">
        <f t="shared" si="67"/>
        <v>0</v>
      </c>
      <c r="AY157" s="32">
        <f t="shared" si="62"/>
        <v>0</v>
      </c>
      <c r="AZ157" s="32">
        <f t="shared" si="62"/>
        <v>0</v>
      </c>
      <c r="BA157" s="32">
        <f t="shared" si="62"/>
        <v>42000</v>
      </c>
      <c r="BB157" s="32">
        <f t="shared" si="55"/>
        <v>0</v>
      </c>
      <c r="BC157" s="32"/>
    </row>
    <row r="158" spans="1:55" x14ac:dyDescent="0.25">
      <c r="A158" s="29">
        <v>148</v>
      </c>
      <c r="B158" s="32">
        <f t="shared" si="63"/>
        <v>0</v>
      </c>
      <c r="C158" s="32">
        <f t="shared" si="78"/>
        <v>0</v>
      </c>
      <c r="D158" s="32">
        <f t="shared" si="79"/>
        <v>0</v>
      </c>
      <c r="E158" s="32"/>
      <c r="F158" s="32">
        <f t="shared" si="64"/>
        <v>0</v>
      </c>
      <c r="G158" s="32"/>
      <c r="H158" s="32"/>
      <c r="I158" s="32"/>
      <c r="J158" s="32"/>
      <c r="K158" s="32"/>
      <c r="L158" s="32">
        <f t="shared" si="56"/>
        <v>0</v>
      </c>
      <c r="M158" s="32">
        <f t="shared" si="57"/>
        <v>0</v>
      </c>
      <c r="N158" s="80">
        <v>48700</v>
      </c>
      <c r="O158" s="39">
        <f t="shared" si="58"/>
        <v>0</v>
      </c>
      <c r="P158" s="39">
        <f t="shared" si="54"/>
        <v>0.03</v>
      </c>
      <c r="Q158" s="39">
        <f t="shared" si="65"/>
        <v>0</v>
      </c>
      <c r="R158" s="39">
        <f t="shared" si="68"/>
        <v>0</v>
      </c>
      <c r="S158" s="39">
        <f t="shared" si="74"/>
        <v>0</v>
      </c>
      <c r="T158" s="39">
        <f t="shared" si="72"/>
        <v>0</v>
      </c>
      <c r="U158" s="39">
        <f t="shared" si="75"/>
        <v>0.03</v>
      </c>
      <c r="V158" s="12"/>
      <c r="W158" s="32">
        <f t="shared" si="69"/>
        <v>0</v>
      </c>
      <c r="X158" s="32">
        <f t="shared" si="59"/>
        <v>42000</v>
      </c>
      <c r="Y158" s="32">
        <f t="shared" si="60"/>
        <v>42000</v>
      </c>
      <c r="Z158" s="32">
        <f t="shared" si="61"/>
        <v>42000</v>
      </c>
      <c r="AB158" s="32">
        <f t="shared" si="73"/>
        <v>0</v>
      </c>
      <c r="AC158" s="32">
        <f t="shared" si="66"/>
        <v>0</v>
      </c>
      <c r="AD158" s="32">
        <f t="shared" si="70"/>
        <v>0</v>
      </c>
      <c r="AE158" s="59">
        <f t="shared" si="71"/>
        <v>0</v>
      </c>
      <c r="AF158" s="32">
        <f t="shared" si="76"/>
        <v>0</v>
      </c>
      <c r="AG158" s="40" t="str">
        <f>IF(A158&gt;$D$6,"",SUM($AB$10:AE158)/($Y$10+Y158)*2/A158*12)</f>
        <v/>
      </c>
      <c r="AH158" s="40" t="str">
        <f>IF(A158&gt;$D$6,"",SUM($AF$10:AF158)/($Y$10+Y158)*2/A158*12)</f>
        <v/>
      </c>
      <c r="AI158" s="32">
        <f t="shared" si="77"/>
        <v>0</v>
      </c>
      <c r="AQ158" s="32">
        <f>SUM(AB$10:AB158)</f>
        <v>1116627.6880472775</v>
      </c>
      <c r="AR158" s="32">
        <f>SUM(AC$10:AC158)</f>
        <v>-741728.78666842484</v>
      </c>
      <c r="AS158" s="32">
        <f>SUM(AD$10:AD158)</f>
        <v>13860.000000000002</v>
      </c>
      <c r="AT158" s="32">
        <f>SUM(AE$10:AE158)</f>
        <v>36083.758926050024</v>
      </c>
      <c r="AU158" s="32">
        <f>SUM(AF$10:AF158)</f>
        <v>-42000</v>
      </c>
      <c r="AW158" s="32">
        <f t="shared" si="67"/>
        <v>0</v>
      </c>
      <c r="AX158" s="32">
        <f t="shared" si="67"/>
        <v>0</v>
      </c>
      <c r="AY158" s="32">
        <f t="shared" si="62"/>
        <v>0</v>
      </c>
      <c r="AZ158" s="32">
        <f t="shared" si="62"/>
        <v>0</v>
      </c>
      <c r="BA158" s="32">
        <f t="shared" si="62"/>
        <v>42000</v>
      </c>
      <c r="BB158" s="32">
        <f t="shared" si="55"/>
        <v>0</v>
      </c>
      <c r="BC158" s="32"/>
    </row>
    <row r="159" spans="1:55" x14ac:dyDescent="0.25">
      <c r="A159" s="29">
        <v>149</v>
      </c>
      <c r="B159" s="32">
        <f t="shared" si="63"/>
        <v>0</v>
      </c>
      <c r="C159" s="32">
        <f t="shared" si="78"/>
        <v>0</v>
      </c>
      <c r="D159" s="32">
        <f t="shared" si="79"/>
        <v>0</v>
      </c>
      <c r="E159" s="32"/>
      <c r="F159" s="32">
        <f t="shared" si="64"/>
        <v>0</v>
      </c>
      <c r="G159" s="32"/>
      <c r="H159" s="32"/>
      <c r="I159" s="32"/>
      <c r="J159" s="32"/>
      <c r="K159" s="32"/>
      <c r="L159" s="32">
        <f t="shared" si="56"/>
        <v>0</v>
      </c>
      <c r="M159" s="32">
        <f t="shared" si="57"/>
        <v>0</v>
      </c>
      <c r="N159" s="80">
        <v>48731</v>
      </c>
      <c r="O159" s="39">
        <f t="shared" si="58"/>
        <v>0</v>
      </c>
      <c r="P159" s="39">
        <f t="shared" si="54"/>
        <v>0.03</v>
      </c>
      <c r="Q159" s="39">
        <f t="shared" si="65"/>
        <v>0</v>
      </c>
      <c r="R159" s="39">
        <f t="shared" si="68"/>
        <v>0</v>
      </c>
      <c r="S159" s="39">
        <f t="shared" si="74"/>
        <v>0</v>
      </c>
      <c r="T159" s="39">
        <f t="shared" si="72"/>
        <v>0</v>
      </c>
      <c r="U159" s="39">
        <f t="shared" si="75"/>
        <v>0.03</v>
      </c>
      <c r="V159" s="12"/>
      <c r="W159" s="32">
        <f t="shared" si="69"/>
        <v>0</v>
      </c>
      <c r="X159" s="32">
        <f t="shared" si="59"/>
        <v>42000</v>
      </c>
      <c r="Y159" s="32">
        <f t="shared" si="60"/>
        <v>42000</v>
      </c>
      <c r="Z159" s="32">
        <f t="shared" si="61"/>
        <v>42000</v>
      </c>
      <c r="AB159" s="32">
        <f t="shared" si="73"/>
        <v>0</v>
      </c>
      <c r="AC159" s="32">
        <f t="shared" si="66"/>
        <v>0</v>
      </c>
      <c r="AD159" s="32">
        <f t="shared" si="70"/>
        <v>0</v>
      </c>
      <c r="AE159" s="59">
        <f t="shared" si="71"/>
        <v>0</v>
      </c>
      <c r="AF159" s="32">
        <f t="shared" si="76"/>
        <v>0</v>
      </c>
      <c r="AG159" s="40" t="str">
        <f>IF(A159&gt;$D$6,"",SUM($AB$10:AE159)/($Y$10+Y159)*2/A159*12)</f>
        <v/>
      </c>
      <c r="AH159" s="40" t="str">
        <f>IF(A159&gt;$D$6,"",SUM($AF$10:AF159)/($Y$10+Y159)*2/A159*12)</f>
        <v/>
      </c>
      <c r="AI159" s="32">
        <f t="shared" si="77"/>
        <v>0</v>
      </c>
      <c r="AQ159" s="32">
        <f>SUM(AB$10:AB159)</f>
        <v>1116627.6880472775</v>
      </c>
      <c r="AR159" s="32">
        <f>SUM(AC$10:AC159)</f>
        <v>-741728.78666842484</v>
      </c>
      <c r="AS159" s="32">
        <f>SUM(AD$10:AD159)</f>
        <v>13860.000000000002</v>
      </c>
      <c r="AT159" s="32">
        <f>SUM(AE$10:AE159)</f>
        <v>36083.758926050024</v>
      </c>
      <c r="AU159" s="32">
        <f>SUM(AF$10:AF159)</f>
        <v>-42000</v>
      </c>
      <c r="AW159" s="32">
        <f t="shared" si="67"/>
        <v>0</v>
      </c>
      <c r="AX159" s="32">
        <f t="shared" si="67"/>
        <v>0</v>
      </c>
      <c r="AY159" s="32">
        <f t="shared" si="62"/>
        <v>0</v>
      </c>
      <c r="AZ159" s="32">
        <f t="shared" si="62"/>
        <v>0</v>
      </c>
      <c r="BA159" s="32">
        <f t="shared" si="62"/>
        <v>42000</v>
      </c>
      <c r="BB159" s="32">
        <f t="shared" si="55"/>
        <v>0</v>
      </c>
      <c r="BC159" s="32"/>
    </row>
    <row r="160" spans="1:55" x14ac:dyDescent="0.25">
      <c r="A160" s="29">
        <v>150</v>
      </c>
      <c r="B160" s="32">
        <f t="shared" si="63"/>
        <v>0</v>
      </c>
      <c r="C160" s="32">
        <f t="shared" si="78"/>
        <v>0</v>
      </c>
      <c r="D160" s="32">
        <f t="shared" si="79"/>
        <v>0</v>
      </c>
      <c r="E160" s="32"/>
      <c r="F160" s="32">
        <f t="shared" si="64"/>
        <v>0</v>
      </c>
      <c r="G160" s="45"/>
      <c r="H160" s="32"/>
      <c r="I160" s="32"/>
      <c r="J160" s="32"/>
      <c r="K160" s="32"/>
      <c r="L160" s="32">
        <f t="shared" si="56"/>
        <v>0</v>
      </c>
      <c r="M160" s="32">
        <f t="shared" si="57"/>
        <v>0</v>
      </c>
      <c r="N160" s="80">
        <v>48761</v>
      </c>
      <c r="O160" s="39">
        <f t="shared" si="58"/>
        <v>0</v>
      </c>
      <c r="P160" s="39">
        <f t="shared" si="54"/>
        <v>0.03</v>
      </c>
      <c r="Q160" s="39">
        <f t="shared" si="65"/>
        <v>0</v>
      </c>
      <c r="R160" s="39">
        <f t="shared" si="68"/>
        <v>0</v>
      </c>
      <c r="S160" s="39">
        <f t="shared" si="74"/>
        <v>0</v>
      </c>
      <c r="T160" s="39">
        <f t="shared" si="72"/>
        <v>0</v>
      </c>
      <c r="U160" s="39">
        <f t="shared" si="75"/>
        <v>0.03</v>
      </c>
      <c r="V160" s="12"/>
      <c r="W160" s="32">
        <f t="shared" si="69"/>
        <v>0</v>
      </c>
      <c r="X160" s="32">
        <f t="shared" si="59"/>
        <v>42000</v>
      </c>
      <c r="Y160" s="32">
        <f t="shared" si="60"/>
        <v>42000</v>
      </c>
      <c r="Z160" s="32">
        <f t="shared" si="61"/>
        <v>42000</v>
      </c>
      <c r="AB160" s="32">
        <f t="shared" si="73"/>
        <v>0</v>
      </c>
      <c r="AC160" s="32">
        <f t="shared" si="66"/>
        <v>0</v>
      </c>
      <c r="AD160" s="32">
        <f t="shared" si="70"/>
        <v>0</v>
      </c>
      <c r="AE160" s="59">
        <f t="shared" si="71"/>
        <v>0</v>
      </c>
      <c r="AF160" s="32">
        <f t="shared" si="76"/>
        <v>0</v>
      </c>
      <c r="AG160" s="40" t="str">
        <f>IF(A160&gt;$D$6,"",SUM($AB$10:AE160)/($Y$10+Y160)*2/A160*12)</f>
        <v/>
      </c>
      <c r="AH160" s="40" t="str">
        <f>IF(A160&gt;$D$6,"",SUM($AF$10:AF160)/($Y$10+Y160)*2/A160*12)</f>
        <v/>
      </c>
      <c r="AI160" s="32">
        <f t="shared" si="77"/>
        <v>0</v>
      </c>
      <c r="AQ160" s="32">
        <f>SUM(AB$10:AB160)</f>
        <v>1116627.6880472775</v>
      </c>
      <c r="AR160" s="32">
        <f>SUM(AC$10:AC160)</f>
        <v>-741728.78666842484</v>
      </c>
      <c r="AS160" s="32">
        <f>SUM(AD$10:AD160)</f>
        <v>13860.000000000002</v>
      </c>
      <c r="AT160" s="32">
        <f>SUM(AE$10:AE160)</f>
        <v>36083.758926050024</v>
      </c>
      <c r="AU160" s="32">
        <f>SUM(AF$10:AF160)</f>
        <v>-42000</v>
      </c>
      <c r="AW160" s="32">
        <f t="shared" si="67"/>
        <v>0</v>
      </c>
      <c r="AX160" s="32">
        <f t="shared" si="67"/>
        <v>0</v>
      </c>
      <c r="AY160" s="32">
        <f t="shared" si="62"/>
        <v>0</v>
      </c>
      <c r="AZ160" s="32">
        <f t="shared" si="62"/>
        <v>0</v>
      </c>
      <c r="BA160" s="32">
        <f t="shared" si="62"/>
        <v>42000</v>
      </c>
      <c r="BB160" s="32">
        <f t="shared" si="55"/>
        <v>0</v>
      </c>
      <c r="BC160" s="32"/>
    </row>
    <row r="161" spans="1:55" x14ac:dyDescent="0.25">
      <c r="A161" s="29">
        <v>151</v>
      </c>
      <c r="B161" s="32">
        <f t="shared" si="63"/>
        <v>0</v>
      </c>
      <c r="C161" s="32">
        <f t="shared" si="78"/>
        <v>0</v>
      </c>
      <c r="D161" s="32">
        <f t="shared" si="79"/>
        <v>0</v>
      </c>
      <c r="E161" s="32"/>
      <c r="F161" s="32">
        <f t="shared" si="64"/>
        <v>0</v>
      </c>
      <c r="G161" s="32"/>
      <c r="H161" s="32"/>
      <c r="I161" s="32"/>
      <c r="J161" s="32"/>
      <c r="K161" s="32"/>
      <c r="L161" s="32">
        <f t="shared" si="56"/>
        <v>0</v>
      </c>
      <c r="M161" s="32">
        <f t="shared" si="57"/>
        <v>0</v>
      </c>
      <c r="N161" s="80">
        <v>48792</v>
      </c>
      <c r="O161" s="39">
        <f t="shared" si="58"/>
        <v>0</v>
      </c>
      <c r="P161" s="39">
        <f t="shared" si="54"/>
        <v>0.03</v>
      </c>
      <c r="Q161" s="39">
        <f t="shared" si="65"/>
        <v>0</v>
      </c>
      <c r="R161" s="39">
        <f t="shared" si="68"/>
        <v>0</v>
      </c>
      <c r="S161" s="39">
        <f t="shared" si="74"/>
        <v>0</v>
      </c>
      <c r="T161" s="39">
        <f t="shared" si="72"/>
        <v>0</v>
      </c>
      <c r="U161" s="39">
        <f t="shared" si="75"/>
        <v>0.03</v>
      </c>
      <c r="V161" s="12"/>
      <c r="W161" s="32">
        <f t="shared" si="69"/>
        <v>0</v>
      </c>
      <c r="X161" s="32">
        <f t="shared" si="59"/>
        <v>42000</v>
      </c>
      <c r="Y161" s="32">
        <f t="shared" si="60"/>
        <v>42000</v>
      </c>
      <c r="Z161" s="32">
        <f t="shared" si="61"/>
        <v>42000</v>
      </c>
      <c r="AB161" s="32">
        <f t="shared" si="73"/>
        <v>0</v>
      </c>
      <c r="AC161" s="32">
        <f t="shared" si="66"/>
        <v>0</v>
      </c>
      <c r="AD161" s="32">
        <f t="shared" si="70"/>
        <v>0</v>
      </c>
      <c r="AE161" s="59">
        <f t="shared" si="71"/>
        <v>0</v>
      </c>
      <c r="AF161" s="32">
        <f t="shared" si="76"/>
        <v>0</v>
      </c>
      <c r="AG161" s="40" t="str">
        <f>IF(A161&gt;$D$6,"",SUM($AB$10:AE161)/($Y$10+Y161)*2/A161*12)</f>
        <v/>
      </c>
      <c r="AH161" s="40" t="str">
        <f>IF(A161&gt;$D$6,"",SUM($AF$10:AF161)/($Y$10+Y161)*2/A161*12)</f>
        <v/>
      </c>
      <c r="AI161" s="32">
        <f t="shared" si="77"/>
        <v>0</v>
      </c>
      <c r="AQ161" s="32">
        <f>SUM(AB$10:AB161)</f>
        <v>1116627.6880472775</v>
      </c>
      <c r="AR161" s="32">
        <f>SUM(AC$10:AC161)</f>
        <v>-741728.78666842484</v>
      </c>
      <c r="AS161" s="32">
        <f>SUM(AD$10:AD161)</f>
        <v>13860.000000000002</v>
      </c>
      <c r="AT161" s="32">
        <f>SUM(AE$10:AE161)</f>
        <v>36083.758926050024</v>
      </c>
      <c r="AU161" s="32">
        <f>SUM(AF$10:AF161)</f>
        <v>-42000</v>
      </c>
      <c r="AW161" s="32">
        <f t="shared" si="67"/>
        <v>0</v>
      </c>
      <c r="AX161" s="32">
        <f t="shared" si="67"/>
        <v>0</v>
      </c>
      <c r="AY161" s="32">
        <f t="shared" si="62"/>
        <v>0</v>
      </c>
      <c r="AZ161" s="32">
        <f t="shared" si="62"/>
        <v>0</v>
      </c>
      <c r="BA161" s="32">
        <f t="shared" si="62"/>
        <v>42000</v>
      </c>
      <c r="BB161" s="32">
        <f t="shared" si="55"/>
        <v>0</v>
      </c>
      <c r="BC161" s="32"/>
    </row>
    <row r="162" spans="1:55" x14ac:dyDescent="0.25">
      <c r="A162" s="29">
        <v>152</v>
      </c>
      <c r="B162" s="32">
        <f t="shared" si="63"/>
        <v>0</v>
      </c>
      <c r="C162" s="32">
        <f t="shared" si="78"/>
        <v>0</v>
      </c>
      <c r="D162" s="32">
        <f t="shared" si="79"/>
        <v>0</v>
      </c>
      <c r="E162" s="32"/>
      <c r="F162" s="32">
        <f t="shared" si="64"/>
        <v>0</v>
      </c>
      <c r="G162" s="32"/>
      <c r="H162" s="32"/>
      <c r="I162" s="32"/>
      <c r="J162" s="32"/>
      <c r="K162" s="32"/>
      <c r="L162" s="32">
        <f t="shared" si="56"/>
        <v>0</v>
      </c>
      <c r="M162" s="32">
        <f t="shared" si="57"/>
        <v>0</v>
      </c>
      <c r="N162" s="80">
        <v>48823</v>
      </c>
      <c r="O162" s="39">
        <f t="shared" si="58"/>
        <v>0</v>
      </c>
      <c r="P162" s="39">
        <f t="shared" si="54"/>
        <v>0.03</v>
      </c>
      <c r="Q162" s="39">
        <f t="shared" si="65"/>
        <v>0</v>
      </c>
      <c r="R162" s="39">
        <f t="shared" si="68"/>
        <v>0</v>
      </c>
      <c r="S162" s="39">
        <f t="shared" si="74"/>
        <v>0</v>
      </c>
      <c r="T162" s="39">
        <f t="shared" si="72"/>
        <v>0</v>
      </c>
      <c r="U162" s="39">
        <f t="shared" si="75"/>
        <v>0.03</v>
      </c>
      <c r="V162" s="12"/>
      <c r="W162" s="32">
        <f t="shared" si="69"/>
        <v>0</v>
      </c>
      <c r="X162" s="32">
        <f t="shared" si="59"/>
        <v>42000</v>
      </c>
      <c r="Y162" s="32">
        <f t="shared" si="60"/>
        <v>42000</v>
      </c>
      <c r="Z162" s="32">
        <f t="shared" si="61"/>
        <v>42000</v>
      </c>
      <c r="AB162" s="32">
        <f t="shared" si="73"/>
        <v>0</v>
      </c>
      <c r="AC162" s="32">
        <f t="shared" si="66"/>
        <v>0</v>
      </c>
      <c r="AD162" s="32">
        <f t="shared" si="70"/>
        <v>0</v>
      </c>
      <c r="AE162" s="59">
        <f t="shared" si="71"/>
        <v>0</v>
      </c>
      <c r="AF162" s="32">
        <f t="shared" si="76"/>
        <v>0</v>
      </c>
      <c r="AG162" s="40" t="str">
        <f>IF(A162&gt;$D$6,"",SUM($AB$10:AE162)/($Y$10+Y162)*2/A162*12)</f>
        <v/>
      </c>
      <c r="AH162" s="40" t="str">
        <f>IF(A162&gt;$D$6,"",SUM($AF$10:AF162)/($Y$10+Y162)*2/A162*12)</f>
        <v/>
      </c>
      <c r="AI162" s="32">
        <f t="shared" si="77"/>
        <v>0</v>
      </c>
      <c r="AQ162" s="32">
        <f>SUM(AB$10:AB162)</f>
        <v>1116627.6880472775</v>
      </c>
      <c r="AR162" s="32">
        <f>SUM(AC$10:AC162)</f>
        <v>-741728.78666842484</v>
      </c>
      <c r="AS162" s="32">
        <f>SUM(AD$10:AD162)</f>
        <v>13860.000000000002</v>
      </c>
      <c r="AT162" s="32">
        <f>SUM(AE$10:AE162)</f>
        <v>36083.758926050024</v>
      </c>
      <c r="AU162" s="32">
        <f>SUM(AF$10:AF162)</f>
        <v>-42000</v>
      </c>
      <c r="AW162" s="32">
        <f t="shared" si="67"/>
        <v>0</v>
      </c>
      <c r="AX162" s="32">
        <f t="shared" si="67"/>
        <v>0</v>
      </c>
      <c r="AY162" s="32">
        <f t="shared" si="62"/>
        <v>0</v>
      </c>
      <c r="AZ162" s="32">
        <f t="shared" si="62"/>
        <v>0</v>
      </c>
      <c r="BA162" s="32">
        <f t="shared" si="62"/>
        <v>42000</v>
      </c>
      <c r="BB162" s="32">
        <f t="shared" si="55"/>
        <v>0</v>
      </c>
      <c r="BC162" s="32"/>
    </row>
    <row r="163" spans="1:55" x14ac:dyDescent="0.25">
      <c r="A163" s="29">
        <v>153</v>
      </c>
      <c r="B163" s="32">
        <f t="shared" si="63"/>
        <v>0</v>
      </c>
      <c r="C163" s="32">
        <f t="shared" si="78"/>
        <v>0</v>
      </c>
      <c r="D163" s="32">
        <f t="shared" si="79"/>
        <v>0</v>
      </c>
      <c r="E163" s="32"/>
      <c r="F163" s="32">
        <f t="shared" si="64"/>
        <v>0</v>
      </c>
      <c r="G163" s="32"/>
      <c r="H163" s="32"/>
      <c r="I163" s="32"/>
      <c r="J163" s="32"/>
      <c r="K163" s="32"/>
      <c r="L163" s="32">
        <f t="shared" si="56"/>
        <v>0</v>
      </c>
      <c r="M163" s="32">
        <f t="shared" si="57"/>
        <v>0</v>
      </c>
      <c r="N163" s="80">
        <v>48853</v>
      </c>
      <c r="O163" s="39">
        <f t="shared" si="58"/>
        <v>0</v>
      </c>
      <c r="P163" s="39">
        <f t="shared" si="54"/>
        <v>0.03</v>
      </c>
      <c r="Q163" s="39">
        <f t="shared" si="65"/>
        <v>0</v>
      </c>
      <c r="R163" s="39">
        <f t="shared" si="68"/>
        <v>0</v>
      </c>
      <c r="S163" s="39">
        <f t="shared" si="74"/>
        <v>0</v>
      </c>
      <c r="T163" s="39">
        <f t="shared" si="72"/>
        <v>0</v>
      </c>
      <c r="U163" s="39">
        <f t="shared" si="75"/>
        <v>0.03</v>
      </c>
      <c r="V163" s="12"/>
      <c r="W163" s="32">
        <f t="shared" si="69"/>
        <v>0</v>
      </c>
      <c r="X163" s="32">
        <f t="shared" si="59"/>
        <v>42000</v>
      </c>
      <c r="Y163" s="32">
        <f t="shared" si="60"/>
        <v>42000</v>
      </c>
      <c r="Z163" s="32">
        <f t="shared" si="61"/>
        <v>42000</v>
      </c>
      <c r="AB163" s="32">
        <f t="shared" si="73"/>
        <v>0</v>
      </c>
      <c r="AC163" s="32">
        <f t="shared" si="66"/>
        <v>0</v>
      </c>
      <c r="AD163" s="32">
        <f t="shared" si="70"/>
        <v>0</v>
      </c>
      <c r="AE163" s="59">
        <f t="shared" si="71"/>
        <v>0</v>
      </c>
      <c r="AF163" s="32">
        <f t="shared" si="76"/>
        <v>0</v>
      </c>
      <c r="AG163" s="40" t="str">
        <f>IF(A163&gt;$D$6,"",SUM($AB$10:AE163)/($Y$10+Y163)*2/A163*12)</f>
        <v/>
      </c>
      <c r="AH163" s="40" t="str">
        <f>IF(A163&gt;$D$6,"",SUM($AF$10:AF163)/($Y$10+Y163)*2/A163*12)</f>
        <v/>
      </c>
      <c r="AI163" s="32">
        <f t="shared" si="77"/>
        <v>0</v>
      </c>
      <c r="AQ163" s="32">
        <f>SUM(AB$10:AB163)</f>
        <v>1116627.6880472775</v>
      </c>
      <c r="AR163" s="32">
        <f>SUM(AC$10:AC163)</f>
        <v>-741728.78666842484</v>
      </c>
      <c r="AS163" s="32">
        <f>SUM(AD$10:AD163)</f>
        <v>13860.000000000002</v>
      </c>
      <c r="AT163" s="32">
        <f>SUM(AE$10:AE163)</f>
        <v>36083.758926050024</v>
      </c>
      <c r="AU163" s="32">
        <f>SUM(AF$10:AF163)</f>
        <v>-42000</v>
      </c>
      <c r="AW163" s="32">
        <f t="shared" si="67"/>
        <v>0</v>
      </c>
      <c r="AX163" s="32">
        <f t="shared" si="67"/>
        <v>0</v>
      </c>
      <c r="AY163" s="32">
        <f t="shared" si="62"/>
        <v>0</v>
      </c>
      <c r="AZ163" s="32">
        <f t="shared" si="62"/>
        <v>0</v>
      </c>
      <c r="BA163" s="32">
        <f t="shared" si="62"/>
        <v>42000</v>
      </c>
      <c r="BB163" s="32">
        <f t="shared" si="55"/>
        <v>0</v>
      </c>
      <c r="BC163" s="32"/>
    </row>
    <row r="164" spans="1:55" x14ac:dyDescent="0.25">
      <c r="A164" s="29">
        <v>154</v>
      </c>
      <c r="B164" s="32">
        <f t="shared" si="63"/>
        <v>0</v>
      </c>
      <c r="C164" s="32">
        <f t="shared" si="78"/>
        <v>0</v>
      </c>
      <c r="D164" s="32">
        <f t="shared" si="79"/>
        <v>0</v>
      </c>
      <c r="E164" s="32"/>
      <c r="F164" s="32">
        <f t="shared" si="64"/>
        <v>0</v>
      </c>
      <c r="G164" s="32"/>
      <c r="H164" s="32"/>
      <c r="I164" s="32"/>
      <c r="J164" s="32"/>
      <c r="K164" s="32"/>
      <c r="L164" s="32">
        <f t="shared" si="56"/>
        <v>0</v>
      </c>
      <c r="M164" s="32">
        <f t="shared" si="57"/>
        <v>0</v>
      </c>
      <c r="N164" s="80">
        <v>48884</v>
      </c>
      <c r="O164" s="39">
        <f t="shared" si="58"/>
        <v>0</v>
      </c>
      <c r="P164" s="39">
        <f t="shared" si="54"/>
        <v>0.03</v>
      </c>
      <c r="Q164" s="39">
        <f t="shared" si="65"/>
        <v>0</v>
      </c>
      <c r="R164" s="39">
        <f t="shared" si="68"/>
        <v>0</v>
      </c>
      <c r="S164" s="39">
        <f t="shared" si="74"/>
        <v>0</v>
      </c>
      <c r="T164" s="39">
        <f t="shared" si="72"/>
        <v>0</v>
      </c>
      <c r="U164" s="39">
        <f t="shared" si="75"/>
        <v>0.03</v>
      </c>
      <c r="V164" s="12"/>
      <c r="W164" s="32">
        <f t="shared" si="69"/>
        <v>0</v>
      </c>
      <c r="X164" s="32">
        <f t="shared" si="59"/>
        <v>42000</v>
      </c>
      <c r="Y164" s="32">
        <f t="shared" si="60"/>
        <v>42000</v>
      </c>
      <c r="Z164" s="32">
        <f t="shared" si="61"/>
        <v>42000</v>
      </c>
      <c r="AB164" s="32">
        <f t="shared" si="73"/>
        <v>0</v>
      </c>
      <c r="AC164" s="32">
        <f t="shared" si="66"/>
        <v>0</v>
      </c>
      <c r="AD164" s="32">
        <f t="shared" si="70"/>
        <v>0</v>
      </c>
      <c r="AE164" s="59">
        <f t="shared" si="71"/>
        <v>0</v>
      </c>
      <c r="AF164" s="32">
        <f t="shared" si="76"/>
        <v>0</v>
      </c>
      <c r="AG164" s="40" t="str">
        <f>IF(A164&gt;$D$6,"",SUM($AB$10:AE164)/($Y$10+Y164)*2/A164*12)</f>
        <v/>
      </c>
      <c r="AH164" s="40" t="str">
        <f>IF(A164&gt;$D$6,"",SUM($AF$10:AF164)/($Y$10+Y164)*2/A164*12)</f>
        <v/>
      </c>
      <c r="AI164" s="32">
        <f t="shared" si="77"/>
        <v>0</v>
      </c>
      <c r="AQ164" s="32">
        <f>SUM(AB$10:AB164)</f>
        <v>1116627.6880472775</v>
      </c>
      <c r="AR164" s="32">
        <f>SUM(AC$10:AC164)</f>
        <v>-741728.78666842484</v>
      </c>
      <c r="AS164" s="32">
        <f>SUM(AD$10:AD164)</f>
        <v>13860.000000000002</v>
      </c>
      <c r="AT164" s="32">
        <f>SUM(AE$10:AE164)</f>
        <v>36083.758926050024</v>
      </c>
      <c r="AU164" s="32">
        <f>SUM(AF$10:AF164)</f>
        <v>-42000</v>
      </c>
      <c r="AW164" s="32">
        <f t="shared" si="67"/>
        <v>0</v>
      </c>
      <c r="AX164" s="32">
        <f t="shared" si="67"/>
        <v>0</v>
      </c>
      <c r="AY164" s="32">
        <f t="shared" si="62"/>
        <v>0</v>
      </c>
      <c r="AZ164" s="32">
        <f t="shared" si="62"/>
        <v>0</v>
      </c>
      <c r="BA164" s="32">
        <f t="shared" si="62"/>
        <v>42000</v>
      </c>
      <c r="BB164" s="32">
        <f t="shared" si="55"/>
        <v>0</v>
      </c>
      <c r="BC164" s="32"/>
    </row>
    <row r="165" spans="1:55" x14ac:dyDescent="0.25">
      <c r="A165" s="29">
        <v>155</v>
      </c>
      <c r="B165" s="32">
        <f t="shared" si="63"/>
        <v>0</v>
      </c>
      <c r="C165" s="32">
        <f t="shared" si="78"/>
        <v>0</v>
      </c>
      <c r="D165" s="32">
        <f t="shared" si="79"/>
        <v>0</v>
      </c>
      <c r="E165" s="32"/>
      <c r="F165" s="32">
        <f t="shared" si="64"/>
        <v>0</v>
      </c>
      <c r="G165" s="32"/>
      <c r="H165" s="32"/>
      <c r="I165" s="32"/>
      <c r="J165" s="32"/>
      <c r="K165" s="32"/>
      <c r="L165" s="32">
        <f t="shared" si="56"/>
        <v>0</v>
      </c>
      <c r="M165" s="32">
        <f t="shared" si="57"/>
        <v>0</v>
      </c>
      <c r="N165" s="80">
        <v>48914</v>
      </c>
      <c r="O165" s="39">
        <f t="shared" si="58"/>
        <v>0</v>
      </c>
      <c r="P165" s="39">
        <f t="shared" si="54"/>
        <v>0.03</v>
      </c>
      <c r="Q165" s="39">
        <f t="shared" si="65"/>
        <v>0</v>
      </c>
      <c r="R165" s="39">
        <f t="shared" si="68"/>
        <v>0</v>
      </c>
      <c r="S165" s="39">
        <f t="shared" si="74"/>
        <v>0</v>
      </c>
      <c r="T165" s="39">
        <f t="shared" si="72"/>
        <v>0</v>
      </c>
      <c r="U165" s="39">
        <f t="shared" si="75"/>
        <v>0.03</v>
      </c>
      <c r="V165" s="12"/>
      <c r="W165" s="32">
        <f t="shared" si="69"/>
        <v>0</v>
      </c>
      <c r="X165" s="32">
        <f t="shared" si="59"/>
        <v>42000</v>
      </c>
      <c r="Y165" s="32">
        <f t="shared" si="60"/>
        <v>42000</v>
      </c>
      <c r="Z165" s="32">
        <f t="shared" si="61"/>
        <v>42000</v>
      </c>
      <c r="AB165" s="32">
        <f t="shared" si="73"/>
        <v>0</v>
      </c>
      <c r="AC165" s="32">
        <f t="shared" si="66"/>
        <v>0</v>
      </c>
      <c r="AD165" s="32">
        <f t="shared" si="70"/>
        <v>0</v>
      </c>
      <c r="AE165" s="59">
        <f t="shared" si="71"/>
        <v>0</v>
      </c>
      <c r="AF165" s="32">
        <f t="shared" si="76"/>
        <v>0</v>
      </c>
      <c r="AG165" s="40" t="str">
        <f>IF(A165&gt;$D$6,"",SUM($AB$10:AE165)/($Y$10+Y165)*2/A165*12)</f>
        <v/>
      </c>
      <c r="AH165" s="40" t="str">
        <f>IF(A165&gt;$D$6,"",SUM($AF$10:AF165)/($Y$10+Y165)*2/A165*12)</f>
        <v/>
      </c>
      <c r="AI165" s="32">
        <f t="shared" si="77"/>
        <v>0</v>
      </c>
      <c r="AQ165" s="32">
        <f>SUM(AB$10:AB165)</f>
        <v>1116627.6880472775</v>
      </c>
      <c r="AR165" s="32">
        <f>SUM(AC$10:AC165)</f>
        <v>-741728.78666842484</v>
      </c>
      <c r="AS165" s="32">
        <f>SUM(AD$10:AD165)</f>
        <v>13860.000000000002</v>
      </c>
      <c r="AT165" s="32">
        <f>SUM(AE$10:AE165)</f>
        <v>36083.758926050024</v>
      </c>
      <c r="AU165" s="32">
        <f>SUM(AF$10:AF165)</f>
        <v>-42000</v>
      </c>
      <c r="AW165" s="32">
        <f t="shared" si="67"/>
        <v>0</v>
      </c>
      <c r="AX165" s="32">
        <f t="shared" si="67"/>
        <v>0</v>
      </c>
      <c r="AY165" s="32">
        <f t="shared" si="62"/>
        <v>0</v>
      </c>
      <c r="AZ165" s="32">
        <f t="shared" si="62"/>
        <v>0</v>
      </c>
      <c r="BA165" s="32">
        <f t="shared" si="62"/>
        <v>42000</v>
      </c>
      <c r="BB165" s="32">
        <f t="shared" si="55"/>
        <v>0</v>
      </c>
      <c r="BC165" s="32"/>
    </row>
    <row r="166" spans="1:55" x14ac:dyDescent="0.25">
      <c r="A166" s="29">
        <v>156</v>
      </c>
      <c r="B166" s="32">
        <f t="shared" si="63"/>
        <v>0</v>
      </c>
      <c r="C166" s="32">
        <f t="shared" si="78"/>
        <v>0</v>
      </c>
      <c r="D166" s="32">
        <f t="shared" si="79"/>
        <v>0</v>
      </c>
      <c r="E166" s="32"/>
      <c r="F166" s="32">
        <f t="shared" si="64"/>
        <v>0</v>
      </c>
      <c r="G166" s="67">
        <f>IF(B166&gt;0,B166*$J$1,0)</f>
        <v>0</v>
      </c>
      <c r="H166" s="32"/>
      <c r="I166" s="32"/>
      <c r="J166" s="32"/>
      <c r="K166" s="32"/>
      <c r="L166" s="32">
        <f t="shared" si="56"/>
        <v>0</v>
      </c>
      <c r="M166" s="32">
        <f t="shared" si="57"/>
        <v>0</v>
      </c>
      <c r="N166" s="80">
        <v>48945</v>
      </c>
      <c r="O166" s="39">
        <f t="shared" si="58"/>
        <v>0</v>
      </c>
      <c r="P166" s="39">
        <f t="shared" si="54"/>
        <v>0.03</v>
      </c>
      <c r="Q166" s="39">
        <f t="shared" si="65"/>
        <v>0</v>
      </c>
      <c r="R166" s="39">
        <f t="shared" si="68"/>
        <v>0</v>
      </c>
      <c r="S166" s="39">
        <f t="shared" si="74"/>
        <v>0</v>
      </c>
      <c r="T166" s="39">
        <f t="shared" si="72"/>
        <v>0</v>
      </c>
      <c r="U166" s="39">
        <f t="shared" si="75"/>
        <v>0.03</v>
      </c>
      <c r="V166" s="12"/>
      <c r="W166" s="32">
        <f t="shared" si="69"/>
        <v>0</v>
      </c>
      <c r="X166" s="32">
        <f t="shared" si="59"/>
        <v>42000</v>
      </c>
      <c r="Y166" s="32">
        <f t="shared" si="60"/>
        <v>42000</v>
      </c>
      <c r="Z166" s="32">
        <f t="shared" si="61"/>
        <v>42000</v>
      </c>
      <c r="AB166" s="32">
        <f t="shared" si="73"/>
        <v>0</v>
      </c>
      <c r="AC166" s="32">
        <f t="shared" si="66"/>
        <v>0</v>
      </c>
      <c r="AD166" s="32">
        <f t="shared" si="70"/>
        <v>0</v>
      </c>
      <c r="AE166" s="59">
        <f t="shared" si="71"/>
        <v>0</v>
      </c>
      <c r="AF166" s="32">
        <f t="shared" si="76"/>
        <v>0</v>
      </c>
      <c r="AG166" s="40" t="str">
        <f>IF(A166&gt;$D$6,"",SUM($AB$10:AE166)/($Y$10+Y166)*2/A166*12)</f>
        <v/>
      </c>
      <c r="AH166" s="40" t="str">
        <f>IF(A166&gt;$D$6,"",SUM($AF$10:AF166)/($Y$10+Y166)*2/A166*12)</f>
        <v/>
      </c>
      <c r="AI166" s="32">
        <f t="shared" si="77"/>
        <v>0</v>
      </c>
      <c r="AQ166" s="32">
        <f>SUM(AB$10:AB166)</f>
        <v>1116627.6880472775</v>
      </c>
      <c r="AR166" s="32">
        <f>SUM(AC$10:AC166)</f>
        <v>-741728.78666842484</v>
      </c>
      <c r="AS166" s="32">
        <f>SUM(AD$10:AD166)</f>
        <v>13860.000000000002</v>
      </c>
      <c r="AT166" s="32">
        <f>SUM(AE$10:AE166)</f>
        <v>36083.758926050024</v>
      </c>
      <c r="AU166" s="32">
        <f>SUM(AF$10:AF166)</f>
        <v>-42000</v>
      </c>
      <c r="AW166" s="32">
        <f t="shared" si="67"/>
        <v>0</v>
      </c>
      <c r="AX166" s="32">
        <f t="shared" si="67"/>
        <v>0</v>
      </c>
      <c r="AY166" s="32">
        <f t="shared" si="62"/>
        <v>0</v>
      </c>
      <c r="AZ166" s="32">
        <f t="shared" si="62"/>
        <v>0</v>
      </c>
      <c r="BA166" s="32">
        <f t="shared" si="62"/>
        <v>42000</v>
      </c>
      <c r="BB166" s="32">
        <f t="shared" si="55"/>
        <v>0</v>
      </c>
      <c r="BC166" s="32"/>
    </row>
    <row r="167" spans="1:55" x14ac:dyDescent="0.25">
      <c r="A167" s="29">
        <v>157</v>
      </c>
      <c r="B167" s="32">
        <f t="shared" si="63"/>
        <v>0</v>
      </c>
      <c r="C167" s="32">
        <f t="shared" si="78"/>
        <v>0</v>
      </c>
      <c r="D167" s="32">
        <f t="shared" si="79"/>
        <v>0</v>
      </c>
      <c r="E167" s="32"/>
      <c r="F167" s="32">
        <f t="shared" si="64"/>
        <v>0</v>
      </c>
      <c r="G167" s="32"/>
      <c r="H167" s="32"/>
      <c r="I167" s="32"/>
      <c r="J167" s="32"/>
      <c r="K167" s="32"/>
      <c r="L167" s="32">
        <f t="shared" si="56"/>
        <v>0</v>
      </c>
      <c r="M167" s="32">
        <f t="shared" si="57"/>
        <v>0</v>
      </c>
      <c r="N167" s="80">
        <v>48976</v>
      </c>
      <c r="O167" s="39">
        <f t="shared" si="58"/>
        <v>0</v>
      </c>
      <c r="P167" s="39">
        <f t="shared" si="54"/>
        <v>0.03</v>
      </c>
      <c r="Q167" s="39">
        <f t="shared" si="65"/>
        <v>0</v>
      </c>
      <c r="R167" s="39">
        <f t="shared" si="68"/>
        <v>0</v>
      </c>
      <c r="S167" s="39">
        <f t="shared" si="74"/>
        <v>0</v>
      </c>
      <c r="T167" s="39">
        <f t="shared" si="72"/>
        <v>0</v>
      </c>
      <c r="U167" s="39">
        <f t="shared" si="75"/>
        <v>0.03</v>
      </c>
      <c r="V167" s="12"/>
      <c r="W167" s="32">
        <f t="shared" si="69"/>
        <v>0</v>
      </c>
      <c r="X167" s="32">
        <f t="shared" si="59"/>
        <v>42000</v>
      </c>
      <c r="Y167" s="32">
        <f t="shared" si="60"/>
        <v>42000</v>
      </c>
      <c r="Z167" s="32">
        <f t="shared" si="61"/>
        <v>42000</v>
      </c>
      <c r="AB167" s="32">
        <f t="shared" si="73"/>
        <v>0</v>
      </c>
      <c r="AC167" s="32">
        <f t="shared" si="66"/>
        <v>0</v>
      </c>
      <c r="AD167" s="32">
        <f t="shared" si="70"/>
        <v>0</v>
      </c>
      <c r="AE167" s="59">
        <f t="shared" si="71"/>
        <v>0</v>
      </c>
      <c r="AF167" s="32">
        <f t="shared" si="76"/>
        <v>0</v>
      </c>
      <c r="AG167" s="40" t="str">
        <f>IF(A167&gt;$D$6,"",SUM($AB$10:AE167)/($Y$10+Y167)*2/A167*12)</f>
        <v/>
      </c>
      <c r="AH167" s="40" t="str">
        <f>IF(A167&gt;$D$6,"",SUM($AF$10:AF167)/($Y$10+Y167)*2/A167*12)</f>
        <v/>
      </c>
      <c r="AI167" s="32">
        <f t="shared" si="77"/>
        <v>0</v>
      </c>
      <c r="AQ167" s="32">
        <f>SUM(AB$10:AB167)</f>
        <v>1116627.6880472775</v>
      </c>
      <c r="AR167" s="32">
        <f>SUM(AC$10:AC167)</f>
        <v>-741728.78666842484</v>
      </c>
      <c r="AS167" s="32">
        <f>SUM(AD$10:AD167)</f>
        <v>13860.000000000002</v>
      </c>
      <c r="AT167" s="32">
        <f>SUM(AE$10:AE167)</f>
        <v>36083.758926050024</v>
      </c>
      <c r="AU167" s="32">
        <f>SUM(AF$10:AF167)</f>
        <v>-42000</v>
      </c>
      <c r="AW167" s="32">
        <f t="shared" si="67"/>
        <v>0</v>
      </c>
      <c r="AX167" s="32">
        <f t="shared" si="67"/>
        <v>0</v>
      </c>
      <c r="AY167" s="32">
        <f t="shared" si="62"/>
        <v>0</v>
      </c>
      <c r="AZ167" s="32">
        <f t="shared" si="62"/>
        <v>0</v>
      </c>
      <c r="BA167" s="32">
        <f t="shared" si="62"/>
        <v>42000</v>
      </c>
      <c r="BB167" s="32">
        <f t="shared" si="55"/>
        <v>0</v>
      </c>
      <c r="BC167" s="32"/>
    </row>
    <row r="168" spans="1:55" x14ac:dyDescent="0.25">
      <c r="A168" s="29">
        <v>158</v>
      </c>
      <c r="B168" s="32">
        <f t="shared" si="63"/>
        <v>0</v>
      </c>
      <c r="C168" s="32">
        <f t="shared" si="78"/>
        <v>0</v>
      </c>
      <c r="D168" s="32">
        <f t="shared" si="79"/>
        <v>0</v>
      </c>
      <c r="E168" s="32"/>
      <c r="F168" s="32">
        <f t="shared" si="64"/>
        <v>0</v>
      </c>
      <c r="G168" s="32"/>
      <c r="H168" s="32"/>
      <c r="I168" s="32"/>
      <c r="J168" s="32"/>
      <c r="K168" s="32"/>
      <c r="L168" s="32">
        <f t="shared" si="56"/>
        <v>0</v>
      </c>
      <c r="M168" s="32">
        <f t="shared" si="57"/>
        <v>0</v>
      </c>
      <c r="N168" s="80">
        <v>49004</v>
      </c>
      <c r="O168" s="39">
        <f t="shared" si="58"/>
        <v>0</v>
      </c>
      <c r="P168" s="39">
        <f t="shared" si="54"/>
        <v>0.03</v>
      </c>
      <c r="Q168" s="39">
        <f t="shared" si="65"/>
        <v>0</v>
      </c>
      <c r="R168" s="39">
        <f t="shared" si="68"/>
        <v>0</v>
      </c>
      <c r="S168" s="39">
        <f t="shared" si="74"/>
        <v>0</v>
      </c>
      <c r="T168" s="39">
        <f t="shared" si="72"/>
        <v>0</v>
      </c>
      <c r="U168" s="39">
        <f t="shared" si="75"/>
        <v>0.03</v>
      </c>
      <c r="V168" s="12"/>
      <c r="W168" s="32">
        <f t="shared" si="69"/>
        <v>0</v>
      </c>
      <c r="X168" s="32">
        <f t="shared" si="59"/>
        <v>42000</v>
      </c>
      <c r="Y168" s="32">
        <f t="shared" si="60"/>
        <v>42000</v>
      </c>
      <c r="Z168" s="32">
        <f t="shared" si="61"/>
        <v>42000</v>
      </c>
      <c r="AB168" s="32">
        <f t="shared" si="73"/>
        <v>0</v>
      </c>
      <c r="AC168" s="32">
        <f t="shared" si="66"/>
        <v>0</v>
      </c>
      <c r="AD168" s="32">
        <f t="shared" si="70"/>
        <v>0</v>
      </c>
      <c r="AE168" s="59">
        <f t="shared" si="71"/>
        <v>0</v>
      </c>
      <c r="AF168" s="32">
        <f t="shared" si="76"/>
        <v>0</v>
      </c>
      <c r="AG168" s="40" t="str">
        <f>IF(A168&gt;$D$6,"",SUM($AB$10:AE168)/($Y$10+Y168)*2/A168*12)</f>
        <v/>
      </c>
      <c r="AH168" s="40" t="str">
        <f>IF(A168&gt;$D$6,"",SUM($AF$10:AF168)/($Y$10+Y168)*2/A168*12)</f>
        <v/>
      </c>
      <c r="AI168" s="32">
        <f t="shared" si="77"/>
        <v>0</v>
      </c>
      <c r="AQ168" s="32">
        <f>SUM(AB$10:AB168)</f>
        <v>1116627.6880472775</v>
      </c>
      <c r="AR168" s="32">
        <f>SUM(AC$10:AC168)</f>
        <v>-741728.78666842484</v>
      </c>
      <c r="AS168" s="32">
        <f>SUM(AD$10:AD168)</f>
        <v>13860.000000000002</v>
      </c>
      <c r="AT168" s="32">
        <f>SUM(AE$10:AE168)</f>
        <v>36083.758926050024</v>
      </c>
      <c r="AU168" s="32">
        <f>SUM(AF$10:AF168)</f>
        <v>-42000</v>
      </c>
      <c r="AW168" s="32">
        <f t="shared" si="67"/>
        <v>0</v>
      </c>
      <c r="AX168" s="32">
        <f t="shared" si="67"/>
        <v>0</v>
      </c>
      <c r="AY168" s="32">
        <f t="shared" si="62"/>
        <v>0</v>
      </c>
      <c r="AZ168" s="32">
        <f t="shared" si="62"/>
        <v>0</v>
      </c>
      <c r="BA168" s="32">
        <f t="shared" si="62"/>
        <v>42000</v>
      </c>
      <c r="BB168" s="32">
        <f t="shared" si="55"/>
        <v>0</v>
      </c>
      <c r="BC168" s="32"/>
    </row>
    <row r="169" spans="1:55" x14ac:dyDescent="0.25">
      <c r="A169" s="29">
        <v>159</v>
      </c>
      <c r="B169" s="32">
        <f t="shared" si="63"/>
        <v>0</v>
      </c>
      <c r="C169" s="32">
        <f t="shared" si="78"/>
        <v>0</v>
      </c>
      <c r="D169" s="32">
        <f t="shared" si="79"/>
        <v>0</v>
      </c>
      <c r="E169" s="32"/>
      <c r="F169" s="32">
        <f t="shared" si="64"/>
        <v>0</v>
      </c>
      <c r="G169" s="32"/>
      <c r="H169" s="32"/>
      <c r="I169" s="32"/>
      <c r="J169" s="32"/>
      <c r="K169" s="32"/>
      <c r="L169" s="32">
        <f t="shared" si="56"/>
        <v>0</v>
      </c>
      <c r="M169" s="32">
        <f t="shared" si="57"/>
        <v>0</v>
      </c>
      <c r="N169" s="80">
        <v>49035</v>
      </c>
      <c r="O169" s="39">
        <f t="shared" si="58"/>
        <v>0</v>
      </c>
      <c r="P169" s="39">
        <f t="shared" si="54"/>
        <v>0.03</v>
      </c>
      <c r="Q169" s="39">
        <f t="shared" si="65"/>
        <v>0</v>
      </c>
      <c r="R169" s="39">
        <f t="shared" si="68"/>
        <v>0</v>
      </c>
      <c r="S169" s="39">
        <f t="shared" si="74"/>
        <v>0</v>
      </c>
      <c r="T169" s="39">
        <f t="shared" si="72"/>
        <v>0</v>
      </c>
      <c r="U169" s="39">
        <f t="shared" si="75"/>
        <v>0.03</v>
      </c>
      <c r="V169" s="12"/>
      <c r="W169" s="32">
        <f t="shared" si="69"/>
        <v>0</v>
      </c>
      <c r="X169" s="32">
        <f t="shared" si="59"/>
        <v>42000</v>
      </c>
      <c r="Y169" s="32">
        <f t="shared" si="60"/>
        <v>42000</v>
      </c>
      <c r="Z169" s="32">
        <f t="shared" si="61"/>
        <v>42000</v>
      </c>
      <c r="AB169" s="32">
        <f t="shared" si="73"/>
        <v>0</v>
      </c>
      <c r="AC169" s="32">
        <f t="shared" si="66"/>
        <v>0</v>
      </c>
      <c r="AD169" s="32">
        <f t="shared" si="70"/>
        <v>0</v>
      </c>
      <c r="AE169" s="59">
        <f t="shared" si="71"/>
        <v>0</v>
      </c>
      <c r="AF169" s="32">
        <f t="shared" si="76"/>
        <v>0</v>
      </c>
      <c r="AG169" s="40" t="str">
        <f>IF(A169&gt;$D$6,"",SUM($AB$10:AE169)/($Y$10+Y169)*2/A169*12)</f>
        <v/>
      </c>
      <c r="AH169" s="40" t="str">
        <f>IF(A169&gt;$D$6,"",SUM($AF$10:AF169)/($Y$10+Y169)*2/A169*12)</f>
        <v/>
      </c>
      <c r="AI169" s="32">
        <f t="shared" si="77"/>
        <v>0</v>
      </c>
      <c r="AQ169" s="32">
        <f>SUM(AB$10:AB169)</f>
        <v>1116627.6880472775</v>
      </c>
      <c r="AR169" s="32">
        <f>SUM(AC$10:AC169)</f>
        <v>-741728.78666842484</v>
      </c>
      <c r="AS169" s="32">
        <f>SUM(AD$10:AD169)</f>
        <v>13860.000000000002</v>
      </c>
      <c r="AT169" s="32">
        <f>SUM(AE$10:AE169)</f>
        <v>36083.758926050024</v>
      </c>
      <c r="AU169" s="32">
        <f>SUM(AF$10:AF169)</f>
        <v>-42000</v>
      </c>
      <c r="AW169" s="32">
        <f t="shared" si="67"/>
        <v>0</v>
      </c>
      <c r="AX169" s="32">
        <f t="shared" si="67"/>
        <v>0</v>
      </c>
      <c r="AY169" s="32">
        <f t="shared" si="62"/>
        <v>0</v>
      </c>
      <c r="AZ169" s="32">
        <f t="shared" si="62"/>
        <v>0</v>
      </c>
      <c r="BA169" s="32">
        <f t="shared" si="62"/>
        <v>42000</v>
      </c>
      <c r="BB169" s="32">
        <f t="shared" si="55"/>
        <v>0</v>
      </c>
      <c r="BC169" s="32"/>
    </row>
    <row r="170" spans="1:55" x14ac:dyDescent="0.25">
      <c r="A170" s="29">
        <v>160</v>
      </c>
      <c r="B170" s="32">
        <f t="shared" si="63"/>
        <v>0</v>
      </c>
      <c r="C170" s="32">
        <f t="shared" si="78"/>
        <v>0</v>
      </c>
      <c r="D170" s="32">
        <f t="shared" si="79"/>
        <v>0</v>
      </c>
      <c r="E170" s="32"/>
      <c r="F170" s="32">
        <f t="shared" si="64"/>
        <v>0</v>
      </c>
      <c r="G170" s="32"/>
      <c r="H170" s="32"/>
      <c r="I170" s="32"/>
      <c r="J170" s="32"/>
      <c r="K170" s="32"/>
      <c r="L170" s="32">
        <f t="shared" si="56"/>
        <v>0</v>
      </c>
      <c r="M170" s="32">
        <f t="shared" si="57"/>
        <v>0</v>
      </c>
      <c r="N170" s="80">
        <v>49065</v>
      </c>
      <c r="O170" s="39">
        <f t="shared" si="58"/>
        <v>0</v>
      </c>
      <c r="P170" s="39">
        <f t="shared" ref="P170:P233" si="80">SUM(Q170:U170)</f>
        <v>0.03</v>
      </c>
      <c r="Q170" s="39">
        <f t="shared" si="65"/>
        <v>0</v>
      </c>
      <c r="R170" s="39">
        <f t="shared" si="68"/>
        <v>0</v>
      </c>
      <c r="S170" s="39">
        <f t="shared" si="74"/>
        <v>0</v>
      </c>
      <c r="T170" s="39">
        <f t="shared" si="72"/>
        <v>0</v>
      </c>
      <c r="U170" s="39">
        <f t="shared" si="75"/>
        <v>0.03</v>
      </c>
      <c r="V170" s="12"/>
      <c r="W170" s="32">
        <f t="shared" si="69"/>
        <v>0</v>
      </c>
      <c r="X170" s="32">
        <f t="shared" si="59"/>
        <v>42000</v>
      </c>
      <c r="Y170" s="32">
        <f t="shared" si="60"/>
        <v>42000</v>
      </c>
      <c r="Z170" s="32">
        <f t="shared" si="61"/>
        <v>42000</v>
      </c>
      <c r="AB170" s="32">
        <f t="shared" si="73"/>
        <v>0</v>
      </c>
      <c r="AC170" s="32">
        <f t="shared" si="66"/>
        <v>0</v>
      </c>
      <c r="AD170" s="32">
        <f t="shared" si="70"/>
        <v>0</v>
      </c>
      <c r="AE170" s="59">
        <f t="shared" si="71"/>
        <v>0</v>
      </c>
      <c r="AF170" s="32">
        <f t="shared" si="76"/>
        <v>0</v>
      </c>
      <c r="AG170" s="40" t="str">
        <f>IF(A170&gt;$D$6,"",SUM($AB$10:AE170)/($Y$10+Y170)*2/A170*12)</f>
        <v/>
      </c>
      <c r="AH170" s="40" t="str">
        <f>IF(A170&gt;$D$6,"",SUM($AF$10:AF170)/($Y$10+Y170)*2/A170*12)</f>
        <v/>
      </c>
      <c r="AI170" s="32">
        <f t="shared" si="77"/>
        <v>0</v>
      </c>
      <c r="AQ170" s="32">
        <f>SUM(AB$10:AB170)</f>
        <v>1116627.6880472775</v>
      </c>
      <c r="AR170" s="32">
        <f>SUM(AC$10:AC170)</f>
        <v>-741728.78666842484</v>
      </c>
      <c r="AS170" s="32">
        <f>SUM(AD$10:AD170)</f>
        <v>13860.000000000002</v>
      </c>
      <c r="AT170" s="32">
        <f>SUM(AE$10:AE170)</f>
        <v>36083.758926050024</v>
      </c>
      <c r="AU170" s="32">
        <f>SUM(AF$10:AF170)</f>
        <v>-42000</v>
      </c>
      <c r="AW170" s="32">
        <f t="shared" si="67"/>
        <v>0</v>
      </c>
      <c r="AX170" s="32">
        <f t="shared" si="67"/>
        <v>0</v>
      </c>
      <c r="AY170" s="32">
        <f t="shared" si="62"/>
        <v>0</v>
      </c>
      <c r="AZ170" s="32">
        <f t="shared" si="62"/>
        <v>0</v>
      </c>
      <c r="BA170" s="32">
        <f t="shared" si="62"/>
        <v>42000</v>
      </c>
      <c r="BB170" s="32">
        <f t="shared" ref="BB170:BB233" si="81">MAX(SUM(D170:G170)-AB170-AD170-AE170,0)</f>
        <v>0</v>
      </c>
      <c r="BC170" s="32"/>
    </row>
    <row r="171" spans="1:55" x14ac:dyDescent="0.25">
      <c r="A171" s="29">
        <v>161</v>
      </c>
      <c r="B171" s="32">
        <f t="shared" si="63"/>
        <v>0</v>
      </c>
      <c r="C171" s="32">
        <f t="shared" si="78"/>
        <v>0</v>
      </c>
      <c r="D171" s="32">
        <f t="shared" si="79"/>
        <v>0</v>
      </c>
      <c r="E171" s="32"/>
      <c r="F171" s="32">
        <f t="shared" si="64"/>
        <v>0</v>
      </c>
      <c r="G171" s="32"/>
      <c r="H171" s="32"/>
      <c r="I171" s="32"/>
      <c r="J171" s="32"/>
      <c r="K171" s="32"/>
      <c r="L171" s="32">
        <f t="shared" si="56"/>
        <v>0</v>
      </c>
      <c r="M171" s="32">
        <f t="shared" si="57"/>
        <v>0</v>
      </c>
      <c r="N171" s="80">
        <v>49096</v>
      </c>
      <c r="O171" s="39">
        <f t="shared" si="58"/>
        <v>0</v>
      </c>
      <c r="P171" s="39">
        <f t="shared" si="80"/>
        <v>0.03</v>
      </c>
      <c r="Q171" s="39">
        <f t="shared" si="65"/>
        <v>0</v>
      </c>
      <c r="R171" s="39">
        <f t="shared" si="68"/>
        <v>0</v>
      </c>
      <c r="S171" s="39">
        <f t="shared" si="74"/>
        <v>0</v>
      </c>
      <c r="T171" s="39">
        <f t="shared" si="72"/>
        <v>0</v>
      </c>
      <c r="U171" s="39">
        <f t="shared" si="75"/>
        <v>0.03</v>
      </c>
      <c r="V171" s="12"/>
      <c r="W171" s="32">
        <f t="shared" si="69"/>
        <v>0</v>
      </c>
      <c r="X171" s="32">
        <f t="shared" si="59"/>
        <v>42000</v>
      </c>
      <c r="Y171" s="32">
        <f t="shared" si="60"/>
        <v>42000</v>
      </c>
      <c r="Z171" s="32">
        <f t="shared" si="61"/>
        <v>42000</v>
      </c>
      <c r="AB171" s="32">
        <f t="shared" si="73"/>
        <v>0</v>
      </c>
      <c r="AC171" s="32">
        <f t="shared" si="66"/>
        <v>0</v>
      </c>
      <c r="AD171" s="32">
        <f t="shared" si="70"/>
        <v>0</v>
      </c>
      <c r="AE171" s="59">
        <f t="shared" si="71"/>
        <v>0</v>
      </c>
      <c r="AF171" s="32">
        <f t="shared" si="76"/>
        <v>0</v>
      </c>
      <c r="AG171" s="40" t="str">
        <f>IF(A171&gt;$D$6,"",SUM($AB$10:AE171)/($Y$10+Y171)*2/A171*12)</f>
        <v/>
      </c>
      <c r="AH171" s="40" t="str">
        <f>IF(A171&gt;$D$6,"",SUM($AF$10:AF171)/($Y$10+Y171)*2/A171*12)</f>
        <v/>
      </c>
      <c r="AI171" s="32">
        <f t="shared" si="77"/>
        <v>0</v>
      </c>
      <c r="AQ171" s="32">
        <f>SUM(AB$10:AB171)</f>
        <v>1116627.6880472775</v>
      </c>
      <c r="AR171" s="32">
        <f>SUM(AC$10:AC171)</f>
        <v>-741728.78666842484</v>
      </c>
      <c r="AS171" s="32">
        <f>SUM(AD$10:AD171)</f>
        <v>13860.000000000002</v>
      </c>
      <c r="AT171" s="32">
        <f>SUM(AE$10:AE171)</f>
        <v>36083.758926050024</v>
      </c>
      <c r="AU171" s="32">
        <f>SUM(AF$10:AF171)</f>
        <v>-42000</v>
      </c>
      <c r="AW171" s="32">
        <f t="shared" si="67"/>
        <v>0</v>
      </c>
      <c r="AX171" s="32">
        <f t="shared" si="67"/>
        <v>0</v>
      </c>
      <c r="AY171" s="32">
        <f t="shared" si="62"/>
        <v>0</v>
      </c>
      <c r="AZ171" s="32">
        <f t="shared" si="62"/>
        <v>0</v>
      </c>
      <c r="BA171" s="32">
        <f t="shared" si="62"/>
        <v>42000</v>
      </c>
      <c r="BB171" s="32">
        <f t="shared" si="81"/>
        <v>0</v>
      </c>
      <c r="BC171" s="32"/>
    </row>
    <row r="172" spans="1:55" x14ac:dyDescent="0.25">
      <c r="A172" s="29">
        <v>162</v>
      </c>
      <c r="B172" s="32">
        <f t="shared" si="63"/>
        <v>0</v>
      </c>
      <c r="C172" s="32">
        <f t="shared" si="78"/>
        <v>0</v>
      </c>
      <c r="D172" s="32">
        <f t="shared" si="79"/>
        <v>0</v>
      </c>
      <c r="E172" s="32"/>
      <c r="F172" s="32">
        <f t="shared" si="64"/>
        <v>0</v>
      </c>
      <c r="G172" s="32"/>
      <c r="H172" s="32"/>
      <c r="I172" s="32"/>
      <c r="J172" s="32"/>
      <c r="K172" s="32"/>
      <c r="L172" s="32">
        <f t="shared" si="56"/>
        <v>0</v>
      </c>
      <c r="M172" s="32">
        <f t="shared" si="57"/>
        <v>0</v>
      </c>
      <c r="N172" s="80">
        <v>49126</v>
      </c>
      <c r="O172" s="39">
        <f t="shared" si="58"/>
        <v>0</v>
      </c>
      <c r="P172" s="39">
        <f t="shared" si="80"/>
        <v>0.03</v>
      </c>
      <c r="Q172" s="39">
        <f t="shared" si="65"/>
        <v>0</v>
      </c>
      <c r="R172" s="39">
        <f t="shared" si="68"/>
        <v>0</v>
      </c>
      <c r="S172" s="39">
        <f t="shared" si="74"/>
        <v>0</v>
      </c>
      <c r="T172" s="39">
        <f t="shared" si="72"/>
        <v>0</v>
      </c>
      <c r="U172" s="39">
        <f t="shared" si="75"/>
        <v>0.03</v>
      </c>
      <c r="V172" s="12"/>
      <c r="W172" s="32">
        <f t="shared" si="69"/>
        <v>0</v>
      </c>
      <c r="X172" s="32">
        <f t="shared" si="59"/>
        <v>42000</v>
      </c>
      <c r="Y172" s="32">
        <f t="shared" si="60"/>
        <v>42000</v>
      </c>
      <c r="Z172" s="32">
        <f t="shared" si="61"/>
        <v>42000</v>
      </c>
      <c r="AB172" s="32">
        <f t="shared" si="73"/>
        <v>0</v>
      </c>
      <c r="AC172" s="32">
        <f t="shared" si="66"/>
        <v>0</v>
      </c>
      <c r="AD172" s="32">
        <f t="shared" si="70"/>
        <v>0</v>
      </c>
      <c r="AE172" s="59">
        <f t="shared" si="71"/>
        <v>0</v>
      </c>
      <c r="AF172" s="32">
        <f t="shared" si="76"/>
        <v>0</v>
      </c>
      <c r="AG172" s="40" t="str">
        <f>IF(A172&gt;$D$6,"",SUM($AB$10:AE172)/($Y$10+Y172)*2/A172*12)</f>
        <v/>
      </c>
      <c r="AH172" s="40" t="str">
        <f>IF(A172&gt;$D$6,"",SUM($AF$10:AF172)/($Y$10+Y172)*2/A172*12)</f>
        <v/>
      </c>
      <c r="AI172" s="32">
        <f t="shared" si="77"/>
        <v>0</v>
      </c>
      <c r="AQ172" s="32">
        <f>SUM(AB$10:AB172)</f>
        <v>1116627.6880472775</v>
      </c>
      <c r="AR172" s="32">
        <f>SUM(AC$10:AC172)</f>
        <v>-741728.78666842484</v>
      </c>
      <c r="AS172" s="32">
        <f>SUM(AD$10:AD172)</f>
        <v>13860.000000000002</v>
      </c>
      <c r="AT172" s="32">
        <f>SUM(AE$10:AE172)</f>
        <v>36083.758926050024</v>
      </c>
      <c r="AU172" s="32">
        <f>SUM(AF$10:AF172)</f>
        <v>-42000</v>
      </c>
      <c r="AW172" s="32">
        <f t="shared" si="67"/>
        <v>0</v>
      </c>
      <c r="AX172" s="32">
        <f t="shared" si="67"/>
        <v>0</v>
      </c>
      <c r="AY172" s="32">
        <f t="shared" si="62"/>
        <v>0</v>
      </c>
      <c r="AZ172" s="32">
        <f t="shared" si="62"/>
        <v>0</v>
      </c>
      <c r="BA172" s="32">
        <f t="shared" si="62"/>
        <v>42000</v>
      </c>
      <c r="BB172" s="32">
        <f t="shared" si="81"/>
        <v>0</v>
      </c>
      <c r="BC172" s="32"/>
    </row>
    <row r="173" spans="1:55" x14ac:dyDescent="0.25">
      <c r="A173" s="29">
        <v>163</v>
      </c>
      <c r="B173" s="32">
        <f t="shared" si="63"/>
        <v>0</v>
      </c>
      <c r="C173" s="32">
        <f t="shared" si="78"/>
        <v>0</v>
      </c>
      <c r="D173" s="32">
        <f t="shared" si="79"/>
        <v>0</v>
      </c>
      <c r="E173" s="32"/>
      <c r="F173" s="32">
        <f t="shared" si="64"/>
        <v>0</v>
      </c>
      <c r="G173" s="32"/>
      <c r="H173" s="32"/>
      <c r="I173" s="32"/>
      <c r="J173" s="32"/>
      <c r="K173" s="32"/>
      <c r="L173" s="32">
        <f t="shared" si="56"/>
        <v>0</v>
      </c>
      <c r="M173" s="32">
        <f t="shared" si="57"/>
        <v>0</v>
      </c>
      <c r="N173" s="80">
        <v>49157</v>
      </c>
      <c r="O173" s="39">
        <f t="shared" si="58"/>
        <v>0</v>
      </c>
      <c r="P173" s="39">
        <f t="shared" si="80"/>
        <v>0.03</v>
      </c>
      <c r="Q173" s="39">
        <f t="shared" si="65"/>
        <v>0</v>
      </c>
      <c r="R173" s="39">
        <f t="shared" si="68"/>
        <v>0</v>
      </c>
      <c r="S173" s="39">
        <f t="shared" si="74"/>
        <v>0</v>
      </c>
      <c r="T173" s="39">
        <f t="shared" si="72"/>
        <v>0</v>
      </c>
      <c r="U173" s="39">
        <f t="shared" si="75"/>
        <v>0.03</v>
      </c>
      <c r="V173" s="12"/>
      <c r="W173" s="32">
        <f t="shared" si="69"/>
        <v>0</v>
      </c>
      <c r="X173" s="32">
        <f t="shared" si="59"/>
        <v>42000</v>
      </c>
      <c r="Y173" s="32">
        <f t="shared" si="60"/>
        <v>42000</v>
      </c>
      <c r="Z173" s="32">
        <f t="shared" si="61"/>
        <v>42000</v>
      </c>
      <c r="AB173" s="32">
        <f t="shared" si="73"/>
        <v>0</v>
      </c>
      <c r="AC173" s="32">
        <f t="shared" si="66"/>
        <v>0</v>
      </c>
      <c r="AD173" s="32">
        <f t="shared" si="70"/>
        <v>0</v>
      </c>
      <c r="AE173" s="59">
        <f t="shared" si="71"/>
        <v>0</v>
      </c>
      <c r="AF173" s="32">
        <f t="shared" si="76"/>
        <v>0</v>
      </c>
      <c r="AG173" s="40" t="str">
        <f>IF(A173&gt;$D$6,"",SUM($AB$10:AE173)/($Y$10+Y173)*2/A173*12)</f>
        <v/>
      </c>
      <c r="AH173" s="40" t="str">
        <f>IF(A173&gt;$D$6,"",SUM($AF$10:AF173)/($Y$10+Y173)*2/A173*12)</f>
        <v/>
      </c>
      <c r="AI173" s="32">
        <f t="shared" si="77"/>
        <v>0</v>
      </c>
      <c r="AQ173" s="32">
        <f>SUM(AB$10:AB173)</f>
        <v>1116627.6880472775</v>
      </c>
      <c r="AR173" s="32">
        <f>SUM(AC$10:AC173)</f>
        <v>-741728.78666842484</v>
      </c>
      <c r="AS173" s="32">
        <f>SUM(AD$10:AD173)</f>
        <v>13860.000000000002</v>
      </c>
      <c r="AT173" s="32">
        <f>SUM(AE$10:AE173)</f>
        <v>36083.758926050024</v>
      </c>
      <c r="AU173" s="32">
        <f>SUM(AF$10:AF173)</f>
        <v>-42000</v>
      </c>
      <c r="AW173" s="32">
        <f t="shared" si="67"/>
        <v>0</v>
      </c>
      <c r="AX173" s="32">
        <f t="shared" si="67"/>
        <v>0</v>
      </c>
      <c r="AY173" s="32">
        <f t="shared" si="62"/>
        <v>0</v>
      </c>
      <c r="AZ173" s="32">
        <f t="shared" si="62"/>
        <v>0</v>
      </c>
      <c r="BA173" s="32">
        <f t="shared" si="62"/>
        <v>42000</v>
      </c>
      <c r="BB173" s="32">
        <f t="shared" si="81"/>
        <v>0</v>
      </c>
      <c r="BC173" s="32"/>
    </row>
    <row r="174" spans="1:55" x14ac:dyDescent="0.25">
      <c r="A174" s="29">
        <v>164</v>
      </c>
      <c r="B174" s="32">
        <f t="shared" si="63"/>
        <v>0</v>
      </c>
      <c r="C174" s="32">
        <f t="shared" si="78"/>
        <v>0</v>
      </c>
      <c r="D174" s="32">
        <f t="shared" si="79"/>
        <v>0</v>
      </c>
      <c r="E174" s="32"/>
      <c r="F174" s="32">
        <f t="shared" si="64"/>
        <v>0</v>
      </c>
      <c r="G174" s="32"/>
      <c r="H174" s="32"/>
      <c r="I174" s="32"/>
      <c r="J174" s="32"/>
      <c r="K174" s="32"/>
      <c r="L174" s="32">
        <f t="shared" si="56"/>
        <v>0</v>
      </c>
      <c r="M174" s="32">
        <f t="shared" si="57"/>
        <v>0</v>
      </c>
      <c r="N174" s="80">
        <v>49188</v>
      </c>
      <c r="O174" s="39">
        <f t="shared" si="58"/>
        <v>0</v>
      </c>
      <c r="P174" s="39">
        <f t="shared" si="80"/>
        <v>0.03</v>
      </c>
      <c r="Q174" s="39">
        <f t="shared" si="65"/>
        <v>0</v>
      </c>
      <c r="R174" s="39">
        <f t="shared" si="68"/>
        <v>0</v>
      </c>
      <c r="S174" s="39">
        <f t="shared" si="74"/>
        <v>0</v>
      </c>
      <c r="T174" s="39">
        <f t="shared" si="72"/>
        <v>0</v>
      </c>
      <c r="U174" s="39">
        <f t="shared" si="75"/>
        <v>0.03</v>
      </c>
      <c r="V174" s="12"/>
      <c r="W174" s="32">
        <f t="shared" si="69"/>
        <v>0</v>
      </c>
      <c r="X174" s="32">
        <f t="shared" si="59"/>
        <v>42000</v>
      </c>
      <c r="Y174" s="32">
        <f t="shared" si="60"/>
        <v>42000</v>
      </c>
      <c r="Z174" s="32">
        <f t="shared" si="61"/>
        <v>42000</v>
      </c>
      <c r="AB174" s="32">
        <f t="shared" si="73"/>
        <v>0</v>
      </c>
      <c r="AC174" s="32">
        <f t="shared" si="66"/>
        <v>0</v>
      </c>
      <c r="AD174" s="32">
        <f t="shared" si="70"/>
        <v>0</v>
      </c>
      <c r="AE174" s="59">
        <f t="shared" si="71"/>
        <v>0</v>
      </c>
      <c r="AF174" s="32">
        <f t="shared" si="76"/>
        <v>0</v>
      </c>
      <c r="AG174" s="40" t="str">
        <f>IF(A174&gt;$D$6,"",SUM($AB$10:AE174)/($Y$10+Y174)*2/A174*12)</f>
        <v/>
      </c>
      <c r="AH174" s="40" t="str">
        <f>IF(A174&gt;$D$6,"",SUM($AF$10:AF174)/($Y$10+Y174)*2/A174*12)</f>
        <v/>
      </c>
      <c r="AI174" s="32">
        <f t="shared" si="77"/>
        <v>0</v>
      </c>
      <c r="AQ174" s="32">
        <f>SUM(AB$10:AB174)</f>
        <v>1116627.6880472775</v>
      </c>
      <c r="AR174" s="32">
        <f>SUM(AC$10:AC174)</f>
        <v>-741728.78666842484</v>
      </c>
      <c r="AS174" s="32">
        <f>SUM(AD$10:AD174)</f>
        <v>13860.000000000002</v>
      </c>
      <c r="AT174" s="32">
        <f>SUM(AE$10:AE174)</f>
        <v>36083.758926050024</v>
      </c>
      <c r="AU174" s="32">
        <f>SUM(AF$10:AF174)</f>
        <v>-42000</v>
      </c>
      <c r="AW174" s="32">
        <f t="shared" si="67"/>
        <v>0</v>
      </c>
      <c r="AX174" s="32">
        <f t="shared" si="67"/>
        <v>0</v>
      </c>
      <c r="AY174" s="32">
        <f t="shared" si="62"/>
        <v>0</v>
      </c>
      <c r="AZ174" s="32">
        <f t="shared" si="62"/>
        <v>0</v>
      </c>
      <c r="BA174" s="32">
        <f t="shared" si="62"/>
        <v>42000</v>
      </c>
      <c r="BB174" s="32">
        <f t="shared" si="81"/>
        <v>0</v>
      </c>
      <c r="BC174" s="32"/>
    </row>
    <row r="175" spans="1:55" x14ac:dyDescent="0.25">
      <c r="A175" s="29">
        <v>165</v>
      </c>
      <c r="B175" s="32">
        <f t="shared" si="63"/>
        <v>0</v>
      </c>
      <c r="C175" s="32">
        <f t="shared" si="78"/>
        <v>0</v>
      </c>
      <c r="D175" s="32">
        <f t="shared" si="79"/>
        <v>0</v>
      </c>
      <c r="E175" s="32"/>
      <c r="F175" s="32">
        <f t="shared" si="64"/>
        <v>0</v>
      </c>
      <c r="G175" s="32"/>
      <c r="H175" s="32"/>
      <c r="I175" s="32"/>
      <c r="J175" s="32"/>
      <c r="K175" s="32"/>
      <c r="L175" s="32">
        <f t="shared" si="56"/>
        <v>0</v>
      </c>
      <c r="M175" s="32">
        <f t="shared" si="57"/>
        <v>0</v>
      </c>
      <c r="N175" s="80">
        <v>49218</v>
      </c>
      <c r="O175" s="39">
        <f t="shared" si="58"/>
        <v>0</v>
      </c>
      <c r="P175" s="39">
        <f t="shared" si="80"/>
        <v>0.03</v>
      </c>
      <c r="Q175" s="39">
        <f t="shared" si="65"/>
        <v>0</v>
      </c>
      <c r="R175" s="39">
        <f t="shared" si="68"/>
        <v>0</v>
      </c>
      <c r="S175" s="39">
        <f t="shared" si="74"/>
        <v>0</v>
      </c>
      <c r="T175" s="39">
        <f t="shared" si="72"/>
        <v>0</v>
      </c>
      <c r="U175" s="39">
        <f t="shared" si="75"/>
        <v>0.03</v>
      </c>
      <c r="V175" s="12"/>
      <c r="W175" s="32">
        <f t="shared" si="69"/>
        <v>0</v>
      </c>
      <c r="X175" s="32">
        <f t="shared" si="59"/>
        <v>42000</v>
      </c>
      <c r="Y175" s="32">
        <f t="shared" si="60"/>
        <v>42000</v>
      </c>
      <c r="Z175" s="32">
        <f t="shared" si="61"/>
        <v>42000</v>
      </c>
      <c r="AB175" s="32">
        <f t="shared" si="73"/>
        <v>0</v>
      </c>
      <c r="AC175" s="32">
        <f t="shared" si="66"/>
        <v>0</v>
      </c>
      <c r="AD175" s="32">
        <f t="shared" si="70"/>
        <v>0</v>
      </c>
      <c r="AE175" s="59">
        <f t="shared" si="71"/>
        <v>0</v>
      </c>
      <c r="AF175" s="32">
        <f t="shared" si="76"/>
        <v>0</v>
      </c>
      <c r="AG175" s="40" t="str">
        <f>IF(A175&gt;$D$6,"",SUM($AB$10:AE175)/($Y$10+Y175)*2/A175*12)</f>
        <v/>
      </c>
      <c r="AH175" s="40" t="str">
        <f>IF(A175&gt;$D$6,"",SUM($AF$10:AF175)/($Y$10+Y175)*2/A175*12)</f>
        <v/>
      </c>
      <c r="AI175" s="32">
        <f t="shared" si="77"/>
        <v>0</v>
      </c>
      <c r="AQ175" s="32">
        <f>SUM(AB$10:AB175)</f>
        <v>1116627.6880472775</v>
      </c>
      <c r="AR175" s="32">
        <f>SUM(AC$10:AC175)</f>
        <v>-741728.78666842484</v>
      </c>
      <c r="AS175" s="32">
        <f>SUM(AD$10:AD175)</f>
        <v>13860.000000000002</v>
      </c>
      <c r="AT175" s="32">
        <f>SUM(AE$10:AE175)</f>
        <v>36083.758926050024</v>
      </c>
      <c r="AU175" s="32">
        <f>SUM(AF$10:AF175)</f>
        <v>-42000</v>
      </c>
      <c r="AW175" s="32">
        <f t="shared" si="67"/>
        <v>0</v>
      </c>
      <c r="AX175" s="32">
        <f t="shared" si="67"/>
        <v>0</v>
      </c>
      <c r="AY175" s="32">
        <f t="shared" si="62"/>
        <v>0</v>
      </c>
      <c r="AZ175" s="32">
        <f t="shared" si="62"/>
        <v>0</v>
      </c>
      <c r="BA175" s="32">
        <f t="shared" si="62"/>
        <v>42000</v>
      </c>
      <c r="BB175" s="32">
        <f t="shared" si="81"/>
        <v>0</v>
      </c>
      <c r="BC175" s="32"/>
    </row>
    <row r="176" spans="1:55" x14ac:dyDescent="0.25">
      <c r="A176" s="29">
        <v>166</v>
      </c>
      <c r="B176" s="32">
        <f t="shared" si="63"/>
        <v>0</v>
      </c>
      <c r="C176" s="32">
        <f t="shared" si="78"/>
        <v>0</v>
      </c>
      <c r="D176" s="32">
        <f t="shared" si="79"/>
        <v>0</v>
      </c>
      <c r="E176" s="32"/>
      <c r="F176" s="32">
        <f t="shared" si="64"/>
        <v>0</v>
      </c>
      <c r="G176" s="32"/>
      <c r="H176" s="32"/>
      <c r="I176" s="32"/>
      <c r="J176" s="32"/>
      <c r="K176" s="32"/>
      <c r="L176" s="32">
        <f t="shared" si="56"/>
        <v>0</v>
      </c>
      <c r="M176" s="32">
        <f t="shared" si="57"/>
        <v>0</v>
      </c>
      <c r="N176" s="80">
        <v>49249</v>
      </c>
      <c r="O176" s="39">
        <f t="shared" si="58"/>
        <v>0</v>
      </c>
      <c r="P176" s="39">
        <f t="shared" si="80"/>
        <v>0.03</v>
      </c>
      <c r="Q176" s="39">
        <f t="shared" si="65"/>
        <v>0</v>
      </c>
      <c r="R176" s="39">
        <f t="shared" si="68"/>
        <v>0</v>
      </c>
      <c r="S176" s="39">
        <f t="shared" si="74"/>
        <v>0</v>
      </c>
      <c r="T176" s="39">
        <f t="shared" si="72"/>
        <v>0</v>
      </c>
      <c r="U176" s="39">
        <f t="shared" si="75"/>
        <v>0.03</v>
      </c>
      <c r="V176" s="12"/>
      <c r="W176" s="32">
        <f t="shared" si="69"/>
        <v>0</v>
      </c>
      <c r="X176" s="32">
        <f t="shared" si="59"/>
        <v>42000</v>
      </c>
      <c r="Y176" s="32">
        <f t="shared" si="60"/>
        <v>42000</v>
      </c>
      <c r="Z176" s="32">
        <f t="shared" si="61"/>
        <v>42000</v>
      </c>
      <c r="AB176" s="32">
        <f t="shared" si="73"/>
        <v>0</v>
      </c>
      <c r="AC176" s="32">
        <f t="shared" si="66"/>
        <v>0</v>
      </c>
      <c r="AD176" s="32">
        <f t="shared" si="70"/>
        <v>0</v>
      </c>
      <c r="AE176" s="59">
        <f t="shared" si="71"/>
        <v>0</v>
      </c>
      <c r="AF176" s="32">
        <f t="shared" si="76"/>
        <v>0</v>
      </c>
      <c r="AG176" s="40" t="str">
        <f>IF(A176&gt;$D$6,"",SUM($AB$10:AE176)/($Y$10+Y176)*2/A176*12)</f>
        <v/>
      </c>
      <c r="AH176" s="40" t="str">
        <f>IF(A176&gt;$D$6,"",SUM($AF$10:AF176)/($Y$10+Y176)*2/A176*12)</f>
        <v/>
      </c>
      <c r="AI176" s="32">
        <f t="shared" si="77"/>
        <v>0</v>
      </c>
      <c r="AQ176" s="32">
        <f>SUM(AB$10:AB176)</f>
        <v>1116627.6880472775</v>
      </c>
      <c r="AR176" s="32">
        <f>SUM(AC$10:AC176)</f>
        <v>-741728.78666842484</v>
      </c>
      <c r="AS176" s="32">
        <f>SUM(AD$10:AD176)</f>
        <v>13860.000000000002</v>
      </c>
      <c r="AT176" s="32">
        <f>SUM(AE$10:AE176)</f>
        <v>36083.758926050024</v>
      </c>
      <c r="AU176" s="32">
        <f>SUM(AF$10:AF176)</f>
        <v>-42000</v>
      </c>
      <c r="AW176" s="32">
        <f t="shared" si="67"/>
        <v>0</v>
      </c>
      <c r="AX176" s="32">
        <f t="shared" si="67"/>
        <v>0</v>
      </c>
      <c r="AY176" s="32">
        <f t="shared" si="62"/>
        <v>0</v>
      </c>
      <c r="AZ176" s="32">
        <f t="shared" si="62"/>
        <v>0</v>
      </c>
      <c r="BA176" s="32">
        <f t="shared" si="62"/>
        <v>42000</v>
      </c>
      <c r="BB176" s="32">
        <f t="shared" si="81"/>
        <v>0</v>
      </c>
      <c r="BC176" s="32"/>
    </row>
    <row r="177" spans="1:55" x14ac:dyDescent="0.25">
      <c r="A177" s="29">
        <v>167</v>
      </c>
      <c r="B177" s="32">
        <f t="shared" si="63"/>
        <v>0</v>
      </c>
      <c r="C177" s="32">
        <f t="shared" si="78"/>
        <v>0</v>
      </c>
      <c r="D177" s="32">
        <f t="shared" si="79"/>
        <v>0</v>
      </c>
      <c r="E177" s="32"/>
      <c r="F177" s="32">
        <f t="shared" si="64"/>
        <v>0</v>
      </c>
      <c r="G177" s="32"/>
      <c r="H177" s="32"/>
      <c r="I177" s="32"/>
      <c r="J177" s="32"/>
      <c r="K177" s="32"/>
      <c r="L177" s="32">
        <f t="shared" si="56"/>
        <v>0</v>
      </c>
      <c r="M177" s="32">
        <f t="shared" si="57"/>
        <v>0</v>
      </c>
      <c r="N177" s="80">
        <v>49279</v>
      </c>
      <c r="O177" s="39">
        <f t="shared" si="58"/>
        <v>0</v>
      </c>
      <c r="P177" s="39">
        <f t="shared" si="80"/>
        <v>0.03</v>
      </c>
      <c r="Q177" s="39">
        <f t="shared" si="65"/>
        <v>0</v>
      </c>
      <c r="R177" s="39">
        <f t="shared" si="68"/>
        <v>0</v>
      </c>
      <c r="S177" s="39">
        <f t="shared" si="74"/>
        <v>0</v>
      </c>
      <c r="T177" s="39">
        <f t="shared" si="72"/>
        <v>0</v>
      </c>
      <c r="U177" s="39">
        <f t="shared" si="75"/>
        <v>0.03</v>
      </c>
      <c r="V177" s="12"/>
      <c r="W177" s="32">
        <f t="shared" si="69"/>
        <v>0</v>
      </c>
      <c r="X177" s="32">
        <f t="shared" si="59"/>
        <v>42000</v>
      </c>
      <c r="Y177" s="32">
        <f t="shared" si="60"/>
        <v>42000</v>
      </c>
      <c r="Z177" s="32">
        <f t="shared" si="61"/>
        <v>42000</v>
      </c>
      <c r="AB177" s="32">
        <f t="shared" si="73"/>
        <v>0</v>
      </c>
      <c r="AC177" s="32">
        <f t="shared" si="66"/>
        <v>0</v>
      </c>
      <c r="AD177" s="32">
        <f t="shared" si="70"/>
        <v>0</v>
      </c>
      <c r="AE177" s="59">
        <f t="shared" si="71"/>
        <v>0</v>
      </c>
      <c r="AF177" s="32">
        <f t="shared" si="76"/>
        <v>0</v>
      </c>
      <c r="AG177" s="40" t="str">
        <f>IF(A177&gt;$D$6,"",SUM($AB$10:AE177)/($Y$10+Y177)*2/A177*12)</f>
        <v/>
      </c>
      <c r="AH177" s="40" t="str">
        <f>IF(A177&gt;$D$6,"",SUM($AF$10:AF177)/($Y$10+Y177)*2/A177*12)</f>
        <v/>
      </c>
      <c r="AI177" s="32">
        <f t="shared" si="77"/>
        <v>0</v>
      </c>
      <c r="AQ177" s="32">
        <f>SUM(AB$10:AB177)</f>
        <v>1116627.6880472775</v>
      </c>
      <c r="AR177" s="32">
        <f>SUM(AC$10:AC177)</f>
        <v>-741728.78666842484</v>
      </c>
      <c r="AS177" s="32">
        <f>SUM(AD$10:AD177)</f>
        <v>13860.000000000002</v>
      </c>
      <c r="AT177" s="32">
        <f>SUM(AE$10:AE177)</f>
        <v>36083.758926050024</v>
      </c>
      <c r="AU177" s="32">
        <f>SUM(AF$10:AF177)</f>
        <v>-42000</v>
      </c>
      <c r="AW177" s="32">
        <f t="shared" si="67"/>
        <v>0</v>
      </c>
      <c r="AX177" s="32">
        <f t="shared" si="67"/>
        <v>0</v>
      </c>
      <c r="AY177" s="32">
        <f t="shared" si="62"/>
        <v>0</v>
      </c>
      <c r="AZ177" s="32">
        <f t="shared" si="62"/>
        <v>0</v>
      </c>
      <c r="BA177" s="32">
        <f t="shared" si="62"/>
        <v>42000</v>
      </c>
      <c r="BB177" s="32">
        <f t="shared" si="81"/>
        <v>0</v>
      </c>
      <c r="BC177" s="32"/>
    </row>
    <row r="178" spans="1:55" x14ac:dyDescent="0.25">
      <c r="A178" s="29">
        <v>168</v>
      </c>
      <c r="B178" s="32">
        <f t="shared" si="63"/>
        <v>0</v>
      </c>
      <c r="C178" s="32">
        <f t="shared" si="78"/>
        <v>0</v>
      </c>
      <c r="D178" s="32">
        <f t="shared" si="79"/>
        <v>0</v>
      </c>
      <c r="E178" s="32"/>
      <c r="F178" s="32">
        <f t="shared" si="64"/>
        <v>0</v>
      </c>
      <c r="G178" s="67">
        <f>IF(B178&gt;0,B178*$J$1,0)</f>
        <v>0</v>
      </c>
      <c r="H178" s="32"/>
      <c r="I178" s="32"/>
      <c r="J178" s="32"/>
      <c r="K178" s="32"/>
      <c r="L178" s="32">
        <f t="shared" si="56"/>
        <v>0</v>
      </c>
      <c r="M178" s="32">
        <f t="shared" si="57"/>
        <v>0</v>
      </c>
      <c r="N178" s="80">
        <v>49310</v>
      </c>
      <c r="O178" s="39">
        <f t="shared" si="58"/>
        <v>0</v>
      </c>
      <c r="P178" s="39">
        <f t="shared" si="80"/>
        <v>0.03</v>
      </c>
      <c r="Q178" s="39">
        <f t="shared" si="65"/>
        <v>0</v>
      </c>
      <c r="R178" s="39">
        <f t="shared" si="68"/>
        <v>0</v>
      </c>
      <c r="S178" s="39">
        <f t="shared" si="74"/>
        <v>0</v>
      </c>
      <c r="T178" s="39">
        <f t="shared" si="72"/>
        <v>0</v>
      </c>
      <c r="U178" s="39">
        <f t="shared" si="75"/>
        <v>0.03</v>
      </c>
      <c r="V178" s="12"/>
      <c r="W178" s="32">
        <f t="shared" si="69"/>
        <v>0</v>
      </c>
      <c r="X178" s="32">
        <f t="shared" si="59"/>
        <v>42000</v>
      </c>
      <c r="Y178" s="32">
        <f t="shared" si="60"/>
        <v>42000</v>
      </c>
      <c r="Z178" s="32">
        <f t="shared" si="61"/>
        <v>42000</v>
      </c>
      <c r="AB178" s="32">
        <f t="shared" si="73"/>
        <v>0</v>
      </c>
      <c r="AC178" s="32">
        <f t="shared" si="66"/>
        <v>0</v>
      </c>
      <c r="AD178" s="32">
        <f t="shared" si="70"/>
        <v>0</v>
      </c>
      <c r="AE178" s="59">
        <f t="shared" si="71"/>
        <v>0</v>
      </c>
      <c r="AF178" s="32">
        <f t="shared" si="76"/>
        <v>0</v>
      </c>
      <c r="AG178" s="40" t="str">
        <f>IF(A178&gt;$D$6,"",SUM($AB$10:AE178)/($Y$10+Y178)*2/A178*12)</f>
        <v/>
      </c>
      <c r="AH178" s="40" t="str">
        <f>IF(A178&gt;$D$6,"",SUM($AF$10:AF178)/($Y$10+Y178)*2/A178*12)</f>
        <v/>
      </c>
      <c r="AI178" s="32">
        <f t="shared" si="77"/>
        <v>0</v>
      </c>
      <c r="AQ178" s="32">
        <f>SUM(AB$10:AB178)</f>
        <v>1116627.6880472775</v>
      </c>
      <c r="AR178" s="32">
        <f>SUM(AC$10:AC178)</f>
        <v>-741728.78666842484</v>
      </c>
      <c r="AS178" s="32">
        <f>SUM(AD$10:AD178)</f>
        <v>13860.000000000002</v>
      </c>
      <c r="AT178" s="32">
        <f>SUM(AE$10:AE178)</f>
        <v>36083.758926050024</v>
      </c>
      <c r="AU178" s="32">
        <f>SUM(AF$10:AF178)</f>
        <v>-42000</v>
      </c>
      <c r="AW178" s="32">
        <f t="shared" si="67"/>
        <v>0</v>
      </c>
      <c r="AX178" s="32">
        <f t="shared" si="67"/>
        <v>0</v>
      </c>
      <c r="AY178" s="32">
        <f t="shared" si="62"/>
        <v>0</v>
      </c>
      <c r="AZ178" s="32">
        <f t="shared" si="62"/>
        <v>0</v>
      </c>
      <c r="BA178" s="32">
        <f t="shared" si="62"/>
        <v>42000</v>
      </c>
      <c r="BB178" s="32">
        <f t="shared" si="81"/>
        <v>0</v>
      </c>
      <c r="BC178" s="32"/>
    </row>
    <row r="179" spans="1:55" x14ac:dyDescent="0.25">
      <c r="A179" s="29">
        <v>169</v>
      </c>
      <c r="B179" s="32">
        <f t="shared" si="63"/>
        <v>0</v>
      </c>
      <c r="C179" s="32">
        <f t="shared" si="78"/>
        <v>0</v>
      </c>
      <c r="D179" s="32">
        <f t="shared" si="79"/>
        <v>0</v>
      </c>
      <c r="E179" s="32"/>
      <c r="F179" s="32">
        <f t="shared" si="64"/>
        <v>0</v>
      </c>
      <c r="G179" s="32"/>
      <c r="H179" s="32"/>
      <c r="I179" s="32"/>
      <c r="J179" s="32"/>
      <c r="K179" s="32"/>
      <c r="L179" s="32">
        <f t="shared" si="56"/>
        <v>0</v>
      </c>
      <c r="M179" s="32">
        <f t="shared" si="57"/>
        <v>0</v>
      </c>
      <c r="N179" s="80">
        <v>49341</v>
      </c>
      <c r="O179" s="39">
        <f t="shared" si="58"/>
        <v>0</v>
      </c>
      <c r="P179" s="39">
        <f t="shared" si="80"/>
        <v>0.03</v>
      </c>
      <c r="Q179" s="39">
        <f t="shared" si="65"/>
        <v>0</v>
      </c>
      <c r="R179" s="39">
        <f t="shared" si="68"/>
        <v>0</v>
      </c>
      <c r="S179" s="39">
        <f t="shared" si="74"/>
        <v>0</v>
      </c>
      <c r="T179" s="39">
        <f t="shared" si="72"/>
        <v>0</v>
      </c>
      <c r="U179" s="39">
        <f t="shared" si="75"/>
        <v>0.03</v>
      </c>
      <c r="V179" s="12"/>
      <c r="W179" s="32">
        <f t="shared" si="69"/>
        <v>0</v>
      </c>
      <c r="X179" s="32">
        <f t="shared" si="59"/>
        <v>42000</v>
      </c>
      <c r="Y179" s="32">
        <f t="shared" si="60"/>
        <v>42000</v>
      </c>
      <c r="Z179" s="32">
        <f t="shared" si="61"/>
        <v>42000</v>
      </c>
      <c r="AB179" s="32">
        <f t="shared" si="73"/>
        <v>0</v>
      </c>
      <c r="AC179" s="32">
        <f t="shared" si="66"/>
        <v>0</v>
      </c>
      <c r="AD179" s="32">
        <f t="shared" si="70"/>
        <v>0</v>
      </c>
      <c r="AE179" s="59">
        <f t="shared" si="71"/>
        <v>0</v>
      </c>
      <c r="AF179" s="32">
        <f t="shared" si="76"/>
        <v>0</v>
      </c>
      <c r="AG179" s="40" t="str">
        <f>IF(A179&gt;$D$6,"",SUM($AB$10:AE179)/($Y$10+Y179)*2/A179*12)</f>
        <v/>
      </c>
      <c r="AH179" s="40" t="str">
        <f>IF(A179&gt;$D$6,"",SUM($AF$10:AF179)/($Y$10+Y179)*2/A179*12)</f>
        <v/>
      </c>
      <c r="AI179" s="32">
        <f t="shared" si="77"/>
        <v>0</v>
      </c>
      <c r="AQ179" s="32">
        <f>SUM(AB$10:AB179)</f>
        <v>1116627.6880472775</v>
      </c>
      <c r="AR179" s="32">
        <f>SUM(AC$10:AC179)</f>
        <v>-741728.78666842484</v>
      </c>
      <c r="AS179" s="32">
        <f>SUM(AD$10:AD179)</f>
        <v>13860.000000000002</v>
      </c>
      <c r="AT179" s="32">
        <f>SUM(AE$10:AE179)</f>
        <v>36083.758926050024</v>
      </c>
      <c r="AU179" s="32">
        <f>SUM(AF$10:AF179)</f>
        <v>-42000</v>
      </c>
      <c r="AW179" s="32">
        <f t="shared" si="67"/>
        <v>0</v>
      </c>
      <c r="AX179" s="32">
        <f t="shared" si="67"/>
        <v>0</v>
      </c>
      <c r="AY179" s="32">
        <f t="shared" si="62"/>
        <v>0</v>
      </c>
      <c r="AZ179" s="32">
        <f t="shared" si="62"/>
        <v>0</v>
      </c>
      <c r="BA179" s="32">
        <f t="shared" si="62"/>
        <v>42000</v>
      </c>
      <c r="BB179" s="32">
        <f t="shared" si="81"/>
        <v>0</v>
      </c>
      <c r="BC179" s="32"/>
    </row>
    <row r="180" spans="1:55" x14ac:dyDescent="0.25">
      <c r="A180" s="29">
        <v>170</v>
      </c>
      <c r="B180" s="32">
        <f t="shared" si="63"/>
        <v>0</v>
      </c>
      <c r="C180" s="32">
        <f t="shared" si="78"/>
        <v>0</v>
      </c>
      <c r="D180" s="32">
        <f t="shared" si="79"/>
        <v>0</v>
      </c>
      <c r="E180" s="32"/>
      <c r="F180" s="32">
        <f t="shared" si="64"/>
        <v>0</v>
      </c>
      <c r="G180" s="32"/>
      <c r="H180" s="32"/>
      <c r="I180" s="32"/>
      <c r="J180" s="32"/>
      <c r="K180" s="32"/>
      <c r="L180" s="32">
        <f t="shared" si="56"/>
        <v>0</v>
      </c>
      <c r="M180" s="32">
        <f t="shared" si="57"/>
        <v>0</v>
      </c>
      <c r="N180" s="80">
        <v>49369</v>
      </c>
      <c r="O180" s="39">
        <f t="shared" si="58"/>
        <v>0</v>
      </c>
      <c r="P180" s="39">
        <f t="shared" si="80"/>
        <v>0.03</v>
      </c>
      <c r="Q180" s="39">
        <f t="shared" si="65"/>
        <v>0</v>
      </c>
      <c r="R180" s="39">
        <f t="shared" si="68"/>
        <v>0</v>
      </c>
      <c r="S180" s="39">
        <f t="shared" si="74"/>
        <v>0</v>
      </c>
      <c r="T180" s="39">
        <f t="shared" si="72"/>
        <v>0</v>
      </c>
      <c r="U180" s="39">
        <f t="shared" si="75"/>
        <v>0.03</v>
      </c>
      <c r="V180" s="12"/>
      <c r="W180" s="32">
        <f t="shared" si="69"/>
        <v>0</v>
      </c>
      <c r="X180" s="32">
        <f t="shared" si="59"/>
        <v>42000</v>
      </c>
      <c r="Y180" s="32">
        <f t="shared" si="60"/>
        <v>42000</v>
      </c>
      <c r="Z180" s="32">
        <f t="shared" si="61"/>
        <v>42000</v>
      </c>
      <c r="AB180" s="32">
        <f t="shared" si="73"/>
        <v>0</v>
      </c>
      <c r="AC180" s="32">
        <f t="shared" si="66"/>
        <v>0</v>
      </c>
      <c r="AD180" s="32">
        <f t="shared" si="70"/>
        <v>0</v>
      </c>
      <c r="AE180" s="59">
        <f t="shared" si="71"/>
        <v>0</v>
      </c>
      <c r="AF180" s="32">
        <f t="shared" si="76"/>
        <v>0</v>
      </c>
      <c r="AG180" s="40" t="str">
        <f>IF(A180&gt;$D$6,"",SUM($AB$10:AE180)/($Y$10+Y180)*2/A180*12)</f>
        <v/>
      </c>
      <c r="AH180" s="40" t="str">
        <f>IF(A180&gt;$D$6,"",SUM($AF$10:AF180)/($Y$10+Y180)*2/A180*12)</f>
        <v/>
      </c>
      <c r="AI180" s="32">
        <f t="shared" si="77"/>
        <v>0</v>
      </c>
      <c r="AQ180" s="32">
        <f>SUM(AB$10:AB180)</f>
        <v>1116627.6880472775</v>
      </c>
      <c r="AR180" s="32">
        <f>SUM(AC$10:AC180)</f>
        <v>-741728.78666842484</v>
      </c>
      <c r="AS180" s="32">
        <f>SUM(AD$10:AD180)</f>
        <v>13860.000000000002</v>
      </c>
      <c r="AT180" s="32">
        <f>SUM(AE$10:AE180)</f>
        <v>36083.758926050024</v>
      </c>
      <c r="AU180" s="32">
        <f>SUM(AF$10:AF180)</f>
        <v>-42000</v>
      </c>
      <c r="AW180" s="32">
        <f t="shared" si="67"/>
        <v>0</v>
      </c>
      <c r="AX180" s="32">
        <f t="shared" si="67"/>
        <v>0</v>
      </c>
      <c r="AY180" s="32">
        <f t="shared" si="62"/>
        <v>0</v>
      </c>
      <c r="AZ180" s="32">
        <f t="shared" si="62"/>
        <v>0</v>
      </c>
      <c r="BA180" s="32">
        <f t="shared" si="62"/>
        <v>42000</v>
      </c>
      <c r="BB180" s="32">
        <f t="shared" si="81"/>
        <v>0</v>
      </c>
      <c r="BC180" s="32"/>
    </row>
    <row r="181" spans="1:55" x14ac:dyDescent="0.25">
      <c r="A181" s="29">
        <v>171</v>
      </c>
      <c r="B181" s="32">
        <f t="shared" si="63"/>
        <v>0</v>
      </c>
      <c r="C181" s="32">
        <f t="shared" si="78"/>
        <v>0</v>
      </c>
      <c r="D181" s="32">
        <f t="shared" si="79"/>
        <v>0</v>
      </c>
      <c r="E181" s="32"/>
      <c r="F181" s="32">
        <f t="shared" si="64"/>
        <v>0</v>
      </c>
      <c r="G181" s="32"/>
      <c r="H181" s="32"/>
      <c r="I181" s="32"/>
      <c r="J181" s="32"/>
      <c r="K181" s="32"/>
      <c r="L181" s="32">
        <f t="shared" si="56"/>
        <v>0</v>
      </c>
      <c r="M181" s="32">
        <f t="shared" si="57"/>
        <v>0</v>
      </c>
      <c r="N181" s="80">
        <v>49400</v>
      </c>
      <c r="O181" s="39">
        <f t="shared" si="58"/>
        <v>0</v>
      </c>
      <c r="P181" s="39">
        <f t="shared" si="80"/>
        <v>0.03</v>
      </c>
      <c r="Q181" s="39">
        <f t="shared" si="65"/>
        <v>0</v>
      </c>
      <c r="R181" s="39">
        <f t="shared" si="68"/>
        <v>0</v>
      </c>
      <c r="S181" s="39">
        <f t="shared" si="74"/>
        <v>0</v>
      </c>
      <c r="T181" s="39">
        <f t="shared" si="72"/>
        <v>0</v>
      </c>
      <c r="U181" s="39">
        <f t="shared" si="75"/>
        <v>0.03</v>
      </c>
      <c r="V181" s="12"/>
      <c r="W181" s="32">
        <f t="shared" si="69"/>
        <v>0</v>
      </c>
      <c r="X181" s="32">
        <f t="shared" si="59"/>
        <v>42000</v>
      </c>
      <c r="Y181" s="32">
        <f t="shared" si="60"/>
        <v>42000</v>
      </c>
      <c r="Z181" s="32">
        <f t="shared" si="61"/>
        <v>42000</v>
      </c>
      <c r="AB181" s="32">
        <f t="shared" si="73"/>
        <v>0</v>
      </c>
      <c r="AC181" s="32">
        <f t="shared" si="66"/>
        <v>0</v>
      </c>
      <c r="AD181" s="32">
        <f t="shared" si="70"/>
        <v>0</v>
      </c>
      <c r="AE181" s="59">
        <f t="shared" si="71"/>
        <v>0</v>
      </c>
      <c r="AF181" s="32">
        <f t="shared" si="76"/>
        <v>0</v>
      </c>
      <c r="AG181" s="40" t="str">
        <f>IF(A181&gt;$D$6,"",SUM($AB$10:AE181)/($Y$10+Y181)*2/A181*12)</f>
        <v/>
      </c>
      <c r="AH181" s="40" t="str">
        <f>IF(A181&gt;$D$6,"",SUM($AF$10:AF181)/($Y$10+Y181)*2/A181*12)</f>
        <v/>
      </c>
      <c r="AI181" s="32">
        <f t="shared" si="77"/>
        <v>0</v>
      </c>
      <c r="AQ181" s="32">
        <f>SUM(AB$10:AB181)</f>
        <v>1116627.6880472775</v>
      </c>
      <c r="AR181" s="32">
        <f>SUM(AC$10:AC181)</f>
        <v>-741728.78666842484</v>
      </c>
      <c r="AS181" s="32">
        <f>SUM(AD$10:AD181)</f>
        <v>13860.000000000002</v>
      </c>
      <c r="AT181" s="32">
        <f>SUM(AE$10:AE181)</f>
        <v>36083.758926050024</v>
      </c>
      <c r="AU181" s="32">
        <f>SUM(AF$10:AF181)</f>
        <v>-42000</v>
      </c>
      <c r="AW181" s="32">
        <f t="shared" si="67"/>
        <v>0</v>
      </c>
      <c r="AX181" s="32">
        <f t="shared" si="67"/>
        <v>0</v>
      </c>
      <c r="AY181" s="32">
        <f t="shared" si="62"/>
        <v>0</v>
      </c>
      <c r="AZ181" s="32">
        <f t="shared" si="62"/>
        <v>0</v>
      </c>
      <c r="BA181" s="32">
        <f t="shared" si="62"/>
        <v>42000</v>
      </c>
      <c r="BB181" s="32">
        <f t="shared" si="81"/>
        <v>0</v>
      </c>
      <c r="BC181" s="32"/>
    </row>
    <row r="182" spans="1:55" x14ac:dyDescent="0.25">
      <c r="A182" s="29">
        <v>172</v>
      </c>
      <c r="B182" s="32">
        <f t="shared" si="63"/>
        <v>0</v>
      </c>
      <c r="C182" s="32">
        <f t="shared" si="78"/>
        <v>0</v>
      </c>
      <c r="D182" s="32">
        <f t="shared" si="79"/>
        <v>0</v>
      </c>
      <c r="E182" s="32"/>
      <c r="F182" s="32">
        <f t="shared" si="64"/>
        <v>0</v>
      </c>
      <c r="G182" s="32"/>
      <c r="H182" s="32"/>
      <c r="I182" s="32"/>
      <c r="J182" s="32"/>
      <c r="K182" s="32"/>
      <c r="L182" s="32">
        <f t="shared" si="56"/>
        <v>0</v>
      </c>
      <c r="M182" s="32">
        <f t="shared" si="57"/>
        <v>0</v>
      </c>
      <c r="N182" s="80">
        <v>49430</v>
      </c>
      <c r="O182" s="39">
        <f t="shared" si="58"/>
        <v>0</v>
      </c>
      <c r="P182" s="39">
        <f t="shared" si="80"/>
        <v>0.03</v>
      </c>
      <c r="Q182" s="39">
        <f t="shared" si="65"/>
        <v>0</v>
      </c>
      <c r="R182" s="39">
        <f t="shared" si="68"/>
        <v>0</v>
      </c>
      <c r="S182" s="39">
        <f t="shared" si="74"/>
        <v>0</v>
      </c>
      <c r="T182" s="39">
        <f t="shared" si="72"/>
        <v>0</v>
      </c>
      <c r="U182" s="39">
        <f t="shared" si="75"/>
        <v>0.03</v>
      </c>
      <c r="V182" s="12"/>
      <c r="W182" s="32">
        <f t="shared" si="69"/>
        <v>0</v>
      </c>
      <c r="X182" s="32">
        <f t="shared" si="59"/>
        <v>42000</v>
      </c>
      <c r="Y182" s="32">
        <f t="shared" si="60"/>
        <v>42000</v>
      </c>
      <c r="Z182" s="32">
        <f t="shared" si="61"/>
        <v>42000</v>
      </c>
      <c r="AB182" s="32">
        <f t="shared" si="73"/>
        <v>0</v>
      </c>
      <c r="AC182" s="32">
        <f t="shared" si="66"/>
        <v>0</v>
      </c>
      <c r="AD182" s="32">
        <f t="shared" si="70"/>
        <v>0</v>
      </c>
      <c r="AE182" s="59">
        <f t="shared" si="71"/>
        <v>0</v>
      </c>
      <c r="AF182" s="32">
        <f t="shared" si="76"/>
        <v>0</v>
      </c>
      <c r="AG182" s="40" t="str">
        <f>IF(A182&gt;$D$6,"",SUM($AB$10:AE182)/($Y$10+Y182)*2/A182*12)</f>
        <v/>
      </c>
      <c r="AH182" s="40" t="str">
        <f>IF(A182&gt;$D$6,"",SUM($AF$10:AF182)/($Y$10+Y182)*2/A182*12)</f>
        <v/>
      </c>
      <c r="AI182" s="32">
        <f t="shared" si="77"/>
        <v>0</v>
      </c>
      <c r="AQ182" s="32">
        <f>SUM(AB$10:AB182)</f>
        <v>1116627.6880472775</v>
      </c>
      <c r="AR182" s="32">
        <f>SUM(AC$10:AC182)</f>
        <v>-741728.78666842484</v>
      </c>
      <c r="AS182" s="32">
        <f>SUM(AD$10:AD182)</f>
        <v>13860.000000000002</v>
      </c>
      <c r="AT182" s="32">
        <f>SUM(AE$10:AE182)</f>
        <v>36083.758926050024</v>
      </c>
      <c r="AU182" s="32">
        <f>SUM(AF$10:AF182)</f>
        <v>-42000</v>
      </c>
      <c r="AW182" s="32">
        <f t="shared" si="67"/>
        <v>0</v>
      </c>
      <c r="AX182" s="32">
        <f t="shared" si="67"/>
        <v>0</v>
      </c>
      <c r="AY182" s="32">
        <f t="shared" si="62"/>
        <v>0</v>
      </c>
      <c r="AZ182" s="32">
        <f t="shared" si="62"/>
        <v>0</v>
      </c>
      <c r="BA182" s="32">
        <f t="shared" si="62"/>
        <v>42000</v>
      </c>
      <c r="BB182" s="32">
        <f t="shared" si="81"/>
        <v>0</v>
      </c>
      <c r="BC182" s="32"/>
    </row>
    <row r="183" spans="1:55" x14ac:dyDescent="0.25">
      <c r="A183" s="29">
        <v>173</v>
      </c>
      <c r="B183" s="32">
        <f t="shared" si="63"/>
        <v>0</v>
      </c>
      <c r="C183" s="32">
        <f t="shared" si="78"/>
        <v>0</v>
      </c>
      <c r="D183" s="32">
        <f t="shared" si="79"/>
        <v>0</v>
      </c>
      <c r="E183" s="32"/>
      <c r="F183" s="32">
        <f t="shared" si="64"/>
        <v>0</v>
      </c>
      <c r="G183" s="32"/>
      <c r="H183" s="32"/>
      <c r="I183" s="32"/>
      <c r="J183" s="32"/>
      <c r="K183" s="32"/>
      <c r="L183" s="32">
        <f t="shared" si="56"/>
        <v>0</v>
      </c>
      <c r="M183" s="32">
        <f t="shared" si="57"/>
        <v>0</v>
      </c>
      <c r="N183" s="80">
        <v>49461</v>
      </c>
      <c r="O183" s="39">
        <f t="shared" si="58"/>
        <v>0</v>
      </c>
      <c r="P183" s="39">
        <f t="shared" si="80"/>
        <v>0.03</v>
      </c>
      <c r="Q183" s="39">
        <f t="shared" si="65"/>
        <v>0</v>
      </c>
      <c r="R183" s="39">
        <f t="shared" si="68"/>
        <v>0</v>
      </c>
      <c r="S183" s="39">
        <f t="shared" si="74"/>
        <v>0</v>
      </c>
      <c r="T183" s="39">
        <f t="shared" si="72"/>
        <v>0</v>
      </c>
      <c r="U183" s="39">
        <f t="shared" si="75"/>
        <v>0.03</v>
      </c>
      <c r="V183" s="12"/>
      <c r="W183" s="32">
        <f t="shared" si="69"/>
        <v>0</v>
      </c>
      <c r="X183" s="32">
        <f t="shared" si="59"/>
        <v>42000</v>
      </c>
      <c r="Y183" s="32">
        <f t="shared" si="60"/>
        <v>42000</v>
      </c>
      <c r="Z183" s="32">
        <f t="shared" si="61"/>
        <v>42000</v>
      </c>
      <c r="AB183" s="32">
        <f t="shared" si="73"/>
        <v>0</v>
      </c>
      <c r="AC183" s="32">
        <f t="shared" si="66"/>
        <v>0</v>
      </c>
      <c r="AD183" s="32">
        <f t="shared" si="70"/>
        <v>0</v>
      </c>
      <c r="AE183" s="59">
        <f t="shared" si="71"/>
        <v>0</v>
      </c>
      <c r="AF183" s="32">
        <f t="shared" si="76"/>
        <v>0</v>
      </c>
      <c r="AG183" s="40" t="str">
        <f>IF(A183&gt;$D$6,"",SUM($AB$10:AE183)/($Y$10+Y183)*2/A183*12)</f>
        <v/>
      </c>
      <c r="AH183" s="40" t="str">
        <f>IF(A183&gt;$D$6,"",SUM($AF$10:AF183)/($Y$10+Y183)*2/A183*12)</f>
        <v/>
      </c>
      <c r="AI183" s="32">
        <f t="shared" si="77"/>
        <v>0</v>
      </c>
      <c r="AQ183" s="32">
        <f>SUM(AB$10:AB183)</f>
        <v>1116627.6880472775</v>
      </c>
      <c r="AR183" s="32">
        <f>SUM(AC$10:AC183)</f>
        <v>-741728.78666842484</v>
      </c>
      <c r="AS183" s="32">
        <f>SUM(AD$10:AD183)</f>
        <v>13860.000000000002</v>
      </c>
      <c r="AT183" s="32">
        <f>SUM(AE$10:AE183)</f>
        <v>36083.758926050024</v>
      </c>
      <c r="AU183" s="32">
        <f>SUM(AF$10:AF183)</f>
        <v>-42000</v>
      </c>
      <c r="AW183" s="32">
        <f t="shared" si="67"/>
        <v>0</v>
      </c>
      <c r="AX183" s="32">
        <f t="shared" si="67"/>
        <v>0</v>
      </c>
      <c r="AY183" s="32">
        <f t="shared" si="62"/>
        <v>0</v>
      </c>
      <c r="AZ183" s="32">
        <f t="shared" si="62"/>
        <v>0</v>
      </c>
      <c r="BA183" s="32">
        <f t="shared" si="62"/>
        <v>42000</v>
      </c>
      <c r="BB183" s="32">
        <f t="shared" si="81"/>
        <v>0</v>
      </c>
      <c r="BC183" s="32"/>
    </row>
    <row r="184" spans="1:55" x14ac:dyDescent="0.25">
      <c r="A184" s="29">
        <v>174</v>
      </c>
      <c r="B184" s="32">
        <f t="shared" si="63"/>
        <v>0</v>
      </c>
      <c r="C184" s="32">
        <f t="shared" si="78"/>
        <v>0</v>
      </c>
      <c r="D184" s="32">
        <f t="shared" si="79"/>
        <v>0</v>
      </c>
      <c r="E184" s="32"/>
      <c r="F184" s="32">
        <f t="shared" si="64"/>
        <v>0</v>
      </c>
      <c r="G184" s="32"/>
      <c r="H184" s="32"/>
      <c r="I184" s="32"/>
      <c r="J184" s="32"/>
      <c r="K184" s="32"/>
      <c r="L184" s="32">
        <f t="shared" si="56"/>
        <v>0</v>
      </c>
      <c r="M184" s="32">
        <f t="shared" si="57"/>
        <v>0</v>
      </c>
      <c r="N184" s="80">
        <v>49491</v>
      </c>
      <c r="O184" s="39">
        <f t="shared" si="58"/>
        <v>0</v>
      </c>
      <c r="P184" s="39">
        <f t="shared" si="80"/>
        <v>0.03</v>
      </c>
      <c r="Q184" s="39">
        <f t="shared" si="65"/>
        <v>0</v>
      </c>
      <c r="R184" s="39">
        <f t="shared" si="68"/>
        <v>0</v>
      </c>
      <c r="S184" s="39">
        <f t="shared" si="74"/>
        <v>0</v>
      </c>
      <c r="T184" s="39">
        <f t="shared" si="72"/>
        <v>0</v>
      </c>
      <c r="U184" s="39">
        <f t="shared" si="75"/>
        <v>0.03</v>
      </c>
      <c r="V184" s="12"/>
      <c r="W184" s="32">
        <f t="shared" si="69"/>
        <v>0</v>
      </c>
      <c r="X184" s="32">
        <f t="shared" si="59"/>
        <v>42000</v>
      </c>
      <c r="Y184" s="32">
        <f t="shared" si="60"/>
        <v>42000</v>
      </c>
      <c r="Z184" s="32">
        <f t="shared" si="61"/>
        <v>42000</v>
      </c>
      <c r="AB184" s="32">
        <f t="shared" si="73"/>
        <v>0</v>
      </c>
      <c r="AC184" s="32">
        <f t="shared" si="66"/>
        <v>0</v>
      </c>
      <c r="AD184" s="32">
        <f t="shared" si="70"/>
        <v>0</v>
      </c>
      <c r="AE184" s="59">
        <f t="shared" si="71"/>
        <v>0</v>
      </c>
      <c r="AF184" s="32">
        <f t="shared" si="76"/>
        <v>0</v>
      </c>
      <c r="AG184" s="40" t="str">
        <f>IF(A184&gt;$D$6,"",SUM($AB$10:AE184)/($Y$10+Y184)*2/A184*12)</f>
        <v/>
      </c>
      <c r="AH184" s="40" t="str">
        <f>IF(A184&gt;$D$6,"",SUM($AF$10:AF184)/($Y$10+Y184)*2/A184*12)</f>
        <v/>
      </c>
      <c r="AI184" s="32">
        <f t="shared" si="77"/>
        <v>0</v>
      </c>
      <c r="AQ184" s="32">
        <f>SUM(AB$10:AB184)</f>
        <v>1116627.6880472775</v>
      </c>
      <c r="AR184" s="32">
        <f>SUM(AC$10:AC184)</f>
        <v>-741728.78666842484</v>
      </c>
      <c r="AS184" s="32">
        <f>SUM(AD$10:AD184)</f>
        <v>13860.000000000002</v>
      </c>
      <c r="AT184" s="32">
        <f>SUM(AE$10:AE184)</f>
        <v>36083.758926050024</v>
      </c>
      <c r="AU184" s="32">
        <f>SUM(AF$10:AF184)</f>
        <v>-42000</v>
      </c>
      <c r="AW184" s="32">
        <f t="shared" si="67"/>
        <v>0</v>
      </c>
      <c r="AX184" s="32">
        <f t="shared" si="67"/>
        <v>0</v>
      </c>
      <c r="AY184" s="32">
        <f t="shared" si="62"/>
        <v>0</v>
      </c>
      <c r="AZ184" s="32">
        <f t="shared" si="62"/>
        <v>0</v>
      </c>
      <c r="BA184" s="32">
        <f t="shared" si="62"/>
        <v>42000</v>
      </c>
      <c r="BB184" s="32">
        <f t="shared" si="81"/>
        <v>0</v>
      </c>
      <c r="BC184" s="32"/>
    </row>
    <row r="185" spans="1:55" x14ac:dyDescent="0.25">
      <c r="A185" s="29">
        <v>175</v>
      </c>
      <c r="B185" s="32">
        <f t="shared" si="63"/>
        <v>0</v>
      </c>
      <c r="C185" s="32">
        <f t="shared" si="78"/>
        <v>0</v>
      </c>
      <c r="D185" s="32">
        <f t="shared" si="79"/>
        <v>0</v>
      </c>
      <c r="E185" s="32"/>
      <c r="F185" s="32">
        <f t="shared" si="64"/>
        <v>0</v>
      </c>
      <c r="G185" s="32"/>
      <c r="H185" s="32"/>
      <c r="I185" s="32"/>
      <c r="J185" s="32"/>
      <c r="K185" s="32"/>
      <c r="L185" s="32">
        <f t="shared" si="56"/>
        <v>0</v>
      </c>
      <c r="M185" s="32">
        <f t="shared" si="57"/>
        <v>0</v>
      </c>
      <c r="N185" s="80">
        <v>49522</v>
      </c>
      <c r="O185" s="39">
        <f t="shared" si="58"/>
        <v>0</v>
      </c>
      <c r="P185" s="39">
        <f t="shared" si="80"/>
        <v>0.03</v>
      </c>
      <c r="Q185" s="39">
        <f t="shared" si="65"/>
        <v>0</v>
      </c>
      <c r="R185" s="39">
        <f t="shared" si="68"/>
        <v>0</v>
      </c>
      <c r="S185" s="39">
        <f t="shared" si="74"/>
        <v>0</v>
      </c>
      <c r="T185" s="39">
        <f t="shared" si="72"/>
        <v>0</v>
      </c>
      <c r="U185" s="39">
        <f t="shared" si="75"/>
        <v>0.03</v>
      </c>
      <c r="V185" s="12"/>
      <c r="W185" s="32">
        <f t="shared" si="69"/>
        <v>0</v>
      </c>
      <c r="X185" s="32">
        <f t="shared" si="59"/>
        <v>42000</v>
      </c>
      <c r="Y185" s="32">
        <f t="shared" si="60"/>
        <v>42000</v>
      </c>
      <c r="Z185" s="32">
        <f t="shared" si="61"/>
        <v>42000</v>
      </c>
      <c r="AB185" s="32">
        <f t="shared" si="73"/>
        <v>0</v>
      </c>
      <c r="AC185" s="32">
        <f t="shared" si="66"/>
        <v>0</v>
      </c>
      <c r="AD185" s="32">
        <f t="shared" si="70"/>
        <v>0</v>
      </c>
      <c r="AE185" s="59">
        <f t="shared" si="71"/>
        <v>0</v>
      </c>
      <c r="AF185" s="32">
        <f t="shared" si="76"/>
        <v>0</v>
      </c>
      <c r="AG185" s="40" t="str">
        <f>IF(A185&gt;$D$6,"",SUM($AB$10:AE185)/($Y$10+Y185)*2/A185*12)</f>
        <v/>
      </c>
      <c r="AH185" s="40" t="str">
        <f>IF(A185&gt;$D$6,"",SUM($AF$10:AF185)/($Y$10+Y185)*2/A185*12)</f>
        <v/>
      </c>
      <c r="AI185" s="32">
        <f t="shared" si="77"/>
        <v>0</v>
      </c>
      <c r="AQ185" s="32">
        <f>SUM(AB$10:AB185)</f>
        <v>1116627.6880472775</v>
      </c>
      <c r="AR185" s="32">
        <f>SUM(AC$10:AC185)</f>
        <v>-741728.78666842484</v>
      </c>
      <c r="AS185" s="32">
        <f>SUM(AD$10:AD185)</f>
        <v>13860.000000000002</v>
      </c>
      <c r="AT185" s="32">
        <f>SUM(AE$10:AE185)</f>
        <v>36083.758926050024</v>
      </c>
      <c r="AU185" s="32">
        <f>SUM(AF$10:AF185)</f>
        <v>-42000</v>
      </c>
      <c r="AW185" s="32">
        <f t="shared" si="67"/>
        <v>0</v>
      </c>
      <c r="AX185" s="32">
        <f t="shared" si="67"/>
        <v>0</v>
      </c>
      <c r="AY185" s="32">
        <f t="shared" si="62"/>
        <v>0</v>
      </c>
      <c r="AZ185" s="32">
        <f t="shared" si="62"/>
        <v>0</v>
      </c>
      <c r="BA185" s="32">
        <f t="shared" si="62"/>
        <v>42000</v>
      </c>
      <c r="BB185" s="32">
        <f t="shared" si="81"/>
        <v>0</v>
      </c>
      <c r="BC185" s="32"/>
    </row>
    <row r="186" spans="1:55" x14ac:dyDescent="0.25">
      <c r="A186" s="29">
        <v>176</v>
      </c>
      <c r="B186" s="32">
        <f t="shared" si="63"/>
        <v>0</v>
      </c>
      <c r="C186" s="32">
        <f t="shared" si="78"/>
        <v>0</v>
      </c>
      <c r="D186" s="32">
        <f t="shared" si="79"/>
        <v>0</v>
      </c>
      <c r="E186" s="32"/>
      <c r="F186" s="32">
        <f t="shared" si="64"/>
        <v>0</v>
      </c>
      <c r="G186" s="32"/>
      <c r="H186" s="32"/>
      <c r="I186" s="32"/>
      <c r="J186" s="32"/>
      <c r="K186" s="32"/>
      <c r="L186" s="32">
        <f t="shared" si="56"/>
        <v>0</v>
      </c>
      <c r="M186" s="32">
        <f t="shared" si="57"/>
        <v>0</v>
      </c>
      <c r="N186" s="80">
        <v>49553</v>
      </c>
      <c r="O186" s="39">
        <f t="shared" si="58"/>
        <v>0</v>
      </c>
      <c r="P186" s="39">
        <f t="shared" si="80"/>
        <v>0.03</v>
      </c>
      <c r="Q186" s="39">
        <f t="shared" si="65"/>
        <v>0</v>
      </c>
      <c r="R186" s="39">
        <f t="shared" si="68"/>
        <v>0</v>
      </c>
      <c r="S186" s="39">
        <f t="shared" si="74"/>
        <v>0</v>
      </c>
      <c r="T186" s="39">
        <f t="shared" si="72"/>
        <v>0</v>
      </c>
      <c r="U186" s="39">
        <f t="shared" si="75"/>
        <v>0.03</v>
      </c>
      <c r="V186" s="12"/>
      <c r="W186" s="32">
        <f t="shared" si="69"/>
        <v>0</v>
      </c>
      <c r="X186" s="32">
        <f t="shared" si="59"/>
        <v>42000</v>
      </c>
      <c r="Y186" s="32">
        <f t="shared" si="60"/>
        <v>42000</v>
      </c>
      <c r="Z186" s="32">
        <f t="shared" si="61"/>
        <v>42000</v>
      </c>
      <c r="AB186" s="32">
        <f t="shared" si="73"/>
        <v>0</v>
      </c>
      <c r="AC186" s="32">
        <f t="shared" si="66"/>
        <v>0</v>
      </c>
      <c r="AD186" s="32">
        <f t="shared" si="70"/>
        <v>0</v>
      </c>
      <c r="AE186" s="59">
        <f t="shared" si="71"/>
        <v>0</v>
      </c>
      <c r="AF186" s="32">
        <f t="shared" si="76"/>
        <v>0</v>
      </c>
      <c r="AG186" s="40" t="str">
        <f>IF(A186&gt;$D$6,"",SUM($AB$10:AE186)/($Y$10+Y186)*2/A186*12)</f>
        <v/>
      </c>
      <c r="AH186" s="40" t="str">
        <f>IF(A186&gt;$D$6,"",SUM($AF$10:AF186)/($Y$10+Y186)*2/A186*12)</f>
        <v/>
      </c>
      <c r="AI186" s="32">
        <f t="shared" si="77"/>
        <v>0</v>
      </c>
      <c r="AQ186" s="32">
        <f>SUM(AB$10:AB186)</f>
        <v>1116627.6880472775</v>
      </c>
      <c r="AR186" s="32">
        <f>SUM(AC$10:AC186)</f>
        <v>-741728.78666842484</v>
      </c>
      <c r="AS186" s="32">
        <f>SUM(AD$10:AD186)</f>
        <v>13860.000000000002</v>
      </c>
      <c r="AT186" s="32">
        <f>SUM(AE$10:AE186)</f>
        <v>36083.758926050024</v>
      </c>
      <c r="AU186" s="32">
        <f>SUM(AF$10:AF186)</f>
        <v>-42000</v>
      </c>
      <c r="AW186" s="32">
        <f t="shared" si="67"/>
        <v>0</v>
      </c>
      <c r="AX186" s="32">
        <f t="shared" si="67"/>
        <v>0</v>
      </c>
      <c r="AY186" s="32">
        <f t="shared" si="62"/>
        <v>0</v>
      </c>
      <c r="AZ186" s="32">
        <f t="shared" si="62"/>
        <v>0</v>
      </c>
      <c r="BA186" s="32">
        <f t="shared" si="62"/>
        <v>42000</v>
      </c>
      <c r="BB186" s="32">
        <f t="shared" si="81"/>
        <v>0</v>
      </c>
      <c r="BC186" s="32"/>
    </row>
    <row r="187" spans="1:55" x14ac:dyDescent="0.25">
      <c r="A187" s="29">
        <v>177</v>
      </c>
      <c r="B187" s="32">
        <f t="shared" si="63"/>
        <v>0</v>
      </c>
      <c r="C187" s="32">
        <f t="shared" si="78"/>
        <v>0</v>
      </c>
      <c r="D187" s="32">
        <f t="shared" si="79"/>
        <v>0</v>
      </c>
      <c r="E187" s="32"/>
      <c r="F187" s="32">
        <f t="shared" si="64"/>
        <v>0</v>
      </c>
      <c r="G187" s="32"/>
      <c r="H187" s="32"/>
      <c r="I187" s="32"/>
      <c r="J187" s="32"/>
      <c r="K187" s="32"/>
      <c r="L187" s="32">
        <f t="shared" si="56"/>
        <v>0</v>
      </c>
      <c r="M187" s="32">
        <f t="shared" si="57"/>
        <v>0</v>
      </c>
      <c r="N187" s="80">
        <v>49583</v>
      </c>
      <c r="O187" s="39">
        <f t="shared" si="58"/>
        <v>0</v>
      </c>
      <c r="P187" s="39">
        <f t="shared" si="80"/>
        <v>0.03</v>
      </c>
      <c r="Q187" s="39">
        <f t="shared" si="65"/>
        <v>0</v>
      </c>
      <c r="R187" s="39">
        <f t="shared" si="68"/>
        <v>0</v>
      </c>
      <c r="S187" s="39">
        <f t="shared" si="74"/>
        <v>0</v>
      </c>
      <c r="T187" s="39">
        <f t="shared" si="72"/>
        <v>0</v>
      </c>
      <c r="U187" s="39">
        <f t="shared" si="75"/>
        <v>0.03</v>
      </c>
      <c r="V187" s="12"/>
      <c r="W187" s="32">
        <f t="shared" si="69"/>
        <v>0</v>
      </c>
      <c r="X187" s="32">
        <f t="shared" si="59"/>
        <v>42000</v>
      </c>
      <c r="Y187" s="32">
        <f t="shared" si="60"/>
        <v>42000</v>
      </c>
      <c r="Z187" s="32">
        <f t="shared" si="61"/>
        <v>42000</v>
      </c>
      <c r="AB187" s="32">
        <f t="shared" si="73"/>
        <v>0</v>
      </c>
      <c r="AC187" s="32">
        <f t="shared" si="66"/>
        <v>0</v>
      </c>
      <c r="AD187" s="32">
        <f t="shared" si="70"/>
        <v>0</v>
      </c>
      <c r="AE187" s="59">
        <f t="shared" si="71"/>
        <v>0</v>
      </c>
      <c r="AF187" s="32">
        <f t="shared" si="76"/>
        <v>0</v>
      </c>
      <c r="AG187" s="40" t="str">
        <f>IF(A187&gt;$D$6,"",SUM($AB$10:AE187)/($Y$10+Y187)*2/A187*12)</f>
        <v/>
      </c>
      <c r="AH187" s="40" t="str">
        <f>IF(A187&gt;$D$6,"",SUM($AF$10:AF187)/($Y$10+Y187)*2/A187*12)</f>
        <v/>
      </c>
      <c r="AI187" s="32">
        <f t="shared" si="77"/>
        <v>0</v>
      </c>
      <c r="AQ187" s="32">
        <f>SUM(AB$10:AB187)</f>
        <v>1116627.6880472775</v>
      </c>
      <c r="AR187" s="32">
        <f>SUM(AC$10:AC187)</f>
        <v>-741728.78666842484</v>
      </c>
      <c r="AS187" s="32">
        <f>SUM(AD$10:AD187)</f>
        <v>13860.000000000002</v>
      </c>
      <c r="AT187" s="32">
        <f>SUM(AE$10:AE187)</f>
        <v>36083.758926050024</v>
      </c>
      <c r="AU187" s="32">
        <f>SUM(AF$10:AF187)</f>
        <v>-42000</v>
      </c>
      <c r="AW187" s="32">
        <f t="shared" si="67"/>
        <v>0</v>
      </c>
      <c r="AX187" s="32">
        <f t="shared" si="67"/>
        <v>0</v>
      </c>
      <c r="AY187" s="32">
        <f t="shared" si="62"/>
        <v>0</v>
      </c>
      <c r="AZ187" s="32">
        <f t="shared" si="62"/>
        <v>0</v>
      </c>
      <c r="BA187" s="32">
        <f t="shared" si="62"/>
        <v>42000</v>
      </c>
      <c r="BB187" s="32">
        <f t="shared" si="81"/>
        <v>0</v>
      </c>
      <c r="BC187" s="32"/>
    </row>
    <row r="188" spans="1:55" x14ac:dyDescent="0.25">
      <c r="A188" s="29">
        <v>178</v>
      </c>
      <c r="B188" s="32">
        <f t="shared" si="63"/>
        <v>0</v>
      </c>
      <c r="C188" s="32">
        <f t="shared" si="78"/>
        <v>0</v>
      </c>
      <c r="D188" s="32">
        <f t="shared" si="79"/>
        <v>0</v>
      </c>
      <c r="E188" s="32"/>
      <c r="F188" s="32">
        <f t="shared" si="64"/>
        <v>0</v>
      </c>
      <c r="G188" s="32"/>
      <c r="H188" s="32"/>
      <c r="I188" s="32"/>
      <c r="J188" s="32"/>
      <c r="K188" s="32"/>
      <c r="L188" s="32">
        <f t="shared" si="56"/>
        <v>0</v>
      </c>
      <c r="M188" s="32">
        <f t="shared" si="57"/>
        <v>0</v>
      </c>
      <c r="N188" s="80">
        <v>49614</v>
      </c>
      <c r="O188" s="39">
        <f t="shared" si="58"/>
        <v>0</v>
      </c>
      <c r="P188" s="39">
        <f t="shared" si="80"/>
        <v>0.03</v>
      </c>
      <c r="Q188" s="39">
        <f t="shared" si="65"/>
        <v>0</v>
      </c>
      <c r="R188" s="39">
        <f t="shared" si="68"/>
        <v>0</v>
      </c>
      <c r="S188" s="39">
        <f t="shared" si="74"/>
        <v>0</v>
      </c>
      <c r="T188" s="39">
        <f t="shared" si="72"/>
        <v>0</v>
      </c>
      <c r="U188" s="39">
        <f t="shared" si="75"/>
        <v>0.03</v>
      </c>
      <c r="V188" s="12"/>
      <c r="W188" s="32">
        <f t="shared" si="69"/>
        <v>0</v>
      </c>
      <c r="X188" s="32">
        <f t="shared" si="59"/>
        <v>42000</v>
      </c>
      <c r="Y188" s="32">
        <f t="shared" si="60"/>
        <v>42000</v>
      </c>
      <c r="Z188" s="32">
        <f t="shared" si="61"/>
        <v>42000</v>
      </c>
      <c r="AB188" s="32">
        <f t="shared" si="73"/>
        <v>0</v>
      </c>
      <c r="AC188" s="32">
        <f t="shared" si="66"/>
        <v>0</v>
      </c>
      <c r="AD188" s="32">
        <f t="shared" si="70"/>
        <v>0</v>
      </c>
      <c r="AE188" s="59">
        <f t="shared" si="71"/>
        <v>0</v>
      </c>
      <c r="AF188" s="32">
        <f t="shared" si="76"/>
        <v>0</v>
      </c>
      <c r="AG188" s="40" t="str">
        <f>IF(A188&gt;$D$6,"",SUM($AB$10:AE188)/($Y$10+Y188)*2/A188*12)</f>
        <v/>
      </c>
      <c r="AH188" s="40" t="str">
        <f>IF(A188&gt;$D$6,"",SUM($AF$10:AF188)/($Y$10+Y188)*2/A188*12)</f>
        <v/>
      </c>
      <c r="AI188" s="32">
        <f t="shared" si="77"/>
        <v>0</v>
      </c>
      <c r="AQ188" s="32">
        <f>SUM(AB$10:AB188)</f>
        <v>1116627.6880472775</v>
      </c>
      <c r="AR188" s="32">
        <f>SUM(AC$10:AC188)</f>
        <v>-741728.78666842484</v>
      </c>
      <c r="AS188" s="32">
        <f>SUM(AD$10:AD188)</f>
        <v>13860.000000000002</v>
      </c>
      <c r="AT188" s="32">
        <f>SUM(AE$10:AE188)</f>
        <v>36083.758926050024</v>
      </c>
      <c r="AU188" s="32">
        <f>SUM(AF$10:AF188)</f>
        <v>-42000</v>
      </c>
      <c r="AW188" s="32">
        <f t="shared" si="67"/>
        <v>0</v>
      </c>
      <c r="AX188" s="32">
        <f t="shared" si="67"/>
        <v>0</v>
      </c>
      <c r="AY188" s="32">
        <f t="shared" si="62"/>
        <v>0</v>
      </c>
      <c r="AZ188" s="32">
        <f t="shared" si="62"/>
        <v>0</v>
      </c>
      <c r="BA188" s="32">
        <f t="shared" si="62"/>
        <v>42000</v>
      </c>
      <c r="BB188" s="32">
        <f t="shared" si="81"/>
        <v>0</v>
      </c>
      <c r="BC188" s="32"/>
    </row>
    <row r="189" spans="1:55" x14ac:dyDescent="0.25">
      <c r="A189" s="29">
        <v>179</v>
      </c>
      <c r="B189" s="32">
        <f t="shared" si="63"/>
        <v>0</v>
      </c>
      <c r="C189" s="32">
        <f t="shared" si="78"/>
        <v>0</v>
      </c>
      <c r="D189" s="32">
        <f t="shared" si="79"/>
        <v>0</v>
      </c>
      <c r="E189" s="32"/>
      <c r="F189" s="32">
        <f t="shared" si="64"/>
        <v>0</v>
      </c>
      <c r="G189" s="32"/>
      <c r="H189" s="32"/>
      <c r="I189" s="32"/>
      <c r="J189" s="32"/>
      <c r="K189" s="32"/>
      <c r="L189" s="32">
        <f t="shared" si="56"/>
        <v>0</v>
      </c>
      <c r="M189" s="32">
        <f t="shared" si="57"/>
        <v>0</v>
      </c>
      <c r="N189" s="80">
        <v>49644</v>
      </c>
      <c r="O189" s="39">
        <f t="shared" si="58"/>
        <v>0</v>
      </c>
      <c r="P189" s="39">
        <f t="shared" si="80"/>
        <v>0.03</v>
      </c>
      <c r="Q189" s="39">
        <f t="shared" si="65"/>
        <v>0</v>
      </c>
      <c r="R189" s="39">
        <f t="shared" si="68"/>
        <v>0</v>
      </c>
      <c r="S189" s="39">
        <f t="shared" si="74"/>
        <v>0</v>
      </c>
      <c r="T189" s="39">
        <f t="shared" si="72"/>
        <v>0</v>
      </c>
      <c r="U189" s="39">
        <f t="shared" si="75"/>
        <v>0.03</v>
      </c>
      <c r="V189" s="12"/>
      <c r="W189" s="32">
        <f t="shared" si="69"/>
        <v>0</v>
      </c>
      <c r="X189" s="32">
        <f t="shared" si="59"/>
        <v>42000</v>
      </c>
      <c r="Y189" s="32">
        <f t="shared" si="60"/>
        <v>42000</v>
      </c>
      <c r="Z189" s="32">
        <f t="shared" si="61"/>
        <v>42000</v>
      </c>
      <c r="AB189" s="32">
        <f t="shared" si="73"/>
        <v>0</v>
      </c>
      <c r="AC189" s="32">
        <f t="shared" si="66"/>
        <v>0</v>
      </c>
      <c r="AD189" s="32">
        <f t="shared" si="70"/>
        <v>0</v>
      </c>
      <c r="AE189" s="59">
        <f t="shared" si="71"/>
        <v>0</v>
      </c>
      <c r="AF189" s="32">
        <f t="shared" si="76"/>
        <v>0</v>
      </c>
      <c r="AG189" s="40" t="str">
        <f>IF(A189&gt;$D$6,"",SUM($AB$10:AE189)/($Y$10+Y189)*2/A189*12)</f>
        <v/>
      </c>
      <c r="AH189" s="40" t="str">
        <f>IF(A189&gt;$D$6,"",SUM($AF$10:AF189)/($Y$10+Y189)*2/A189*12)</f>
        <v/>
      </c>
      <c r="AI189" s="32">
        <f t="shared" si="77"/>
        <v>0</v>
      </c>
      <c r="AQ189" s="32">
        <f>SUM(AB$10:AB189)</f>
        <v>1116627.6880472775</v>
      </c>
      <c r="AR189" s="32">
        <f>SUM(AC$10:AC189)</f>
        <v>-741728.78666842484</v>
      </c>
      <c r="AS189" s="32">
        <f>SUM(AD$10:AD189)</f>
        <v>13860.000000000002</v>
      </c>
      <c r="AT189" s="32">
        <f>SUM(AE$10:AE189)</f>
        <v>36083.758926050024</v>
      </c>
      <c r="AU189" s="32">
        <f>SUM(AF$10:AF189)</f>
        <v>-42000</v>
      </c>
      <c r="AW189" s="32">
        <f t="shared" si="67"/>
        <v>0</v>
      </c>
      <c r="AX189" s="32">
        <f t="shared" si="67"/>
        <v>0</v>
      </c>
      <c r="AY189" s="32">
        <f t="shared" si="62"/>
        <v>0</v>
      </c>
      <c r="AZ189" s="32">
        <f t="shared" si="62"/>
        <v>0</v>
      </c>
      <c r="BA189" s="32">
        <f t="shared" si="62"/>
        <v>42000</v>
      </c>
      <c r="BB189" s="32">
        <f t="shared" si="81"/>
        <v>0</v>
      </c>
      <c r="BC189" s="32"/>
    </row>
    <row r="190" spans="1:55" x14ac:dyDescent="0.25">
      <c r="A190" s="29">
        <v>180</v>
      </c>
      <c r="B190" s="32">
        <f t="shared" si="63"/>
        <v>0</v>
      </c>
      <c r="C190" s="32">
        <f t="shared" si="78"/>
        <v>0</v>
      </c>
      <c r="D190" s="32">
        <f t="shared" si="79"/>
        <v>0</v>
      </c>
      <c r="E190" s="32"/>
      <c r="F190" s="32">
        <f t="shared" si="64"/>
        <v>0</v>
      </c>
      <c r="G190" s="67">
        <f>IF(B190&gt;0,B190*$J$1,0)</f>
        <v>0</v>
      </c>
      <c r="H190" s="32"/>
      <c r="I190" s="32"/>
      <c r="J190" s="32"/>
      <c r="K190" s="32"/>
      <c r="L190" s="32">
        <f t="shared" si="56"/>
        <v>0</v>
      </c>
      <c r="M190" s="32">
        <f t="shared" si="57"/>
        <v>0</v>
      </c>
      <c r="N190" s="80">
        <v>49675</v>
      </c>
      <c r="O190" s="39">
        <f t="shared" si="58"/>
        <v>0</v>
      </c>
      <c r="P190" s="39">
        <f t="shared" si="80"/>
        <v>0.03</v>
      </c>
      <c r="Q190" s="39">
        <f t="shared" si="65"/>
        <v>0</v>
      </c>
      <c r="R190" s="39">
        <f t="shared" si="68"/>
        <v>0</v>
      </c>
      <c r="S190" s="39">
        <f t="shared" si="74"/>
        <v>0</v>
      </c>
      <c r="T190" s="39">
        <f t="shared" si="72"/>
        <v>0</v>
      </c>
      <c r="U190" s="39">
        <f t="shared" si="75"/>
        <v>0.03</v>
      </c>
      <c r="V190" s="12"/>
      <c r="W190" s="32">
        <f t="shared" si="69"/>
        <v>0</v>
      </c>
      <c r="X190" s="32">
        <f t="shared" si="59"/>
        <v>42000</v>
      </c>
      <c r="Y190" s="32">
        <f t="shared" si="60"/>
        <v>42000</v>
      </c>
      <c r="Z190" s="32">
        <f t="shared" si="61"/>
        <v>42000</v>
      </c>
      <c r="AB190" s="32">
        <f t="shared" si="73"/>
        <v>0</v>
      </c>
      <c r="AC190" s="32">
        <f t="shared" si="66"/>
        <v>0</v>
      </c>
      <c r="AD190" s="32">
        <f t="shared" si="70"/>
        <v>0</v>
      </c>
      <c r="AE190" s="59">
        <f t="shared" si="71"/>
        <v>0</v>
      </c>
      <c r="AF190" s="32">
        <f t="shared" si="76"/>
        <v>0</v>
      </c>
      <c r="AG190" s="40" t="str">
        <f>IF(A190&gt;$D$6,"",SUM($AB$10:AE190)/($Y$10+Y190)*2/A190*12)</f>
        <v/>
      </c>
      <c r="AH190" s="40" t="str">
        <f>IF(A190&gt;$D$6,"",SUM($AF$10:AF190)/($Y$10+Y190)*2/A190*12)</f>
        <v/>
      </c>
      <c r="AI190" s="32">
        <f t="shared" si="77"/>
        <v>0</v>
      </c>
      <c r="AQ190" s="32">
        <f>SUM(AB$10:AB190)</f>
        <v>1116627.6880472775</v>
      </c>
      <c r="AR190" s="32">
        <f>SUM(AC$10:AC190)</f>
        <v>-741728.78666842484</v>
      </c>
      <c r="AS190" s="32">
        <f>SUM(AD$10:AD190)</f>
        <v>13860.000000000002</v>
      </c>
      <c r="AT190" s="32">
        <f>SUM(AE$10:AE190)</f>
        <v>36083.758926050024</v>
      </c>
      <c r="AU190" s="32">
        <f>SUM(AF$10:AF190)</f>
        <v>-42000</v>
      </c>
      <c r="AW190" s="32">
        <f t="shared" si="67"/>
        <v>0</v>
      </c>
      <c r="AX190" s="32">
        <f t="shared" si="67"/>
        <v>0</v>
      </c>
      <c r="AY190" s="32">
        <f t="shared" si="62"/>
        <v>0</v>
      </c>
      <c r="AZ190" s="32">
        <f t="shared" si="62"/>
        <v>0</v>
      </c>
      <c r="BA190" s="32">
        <f t="shared" si="62"/>
        <v>42000</v>
      </c>
      <c r="BB190" s="32">
        <f t="shared" si="81"/>
        <v>0</v>
      </c>
      <c r="BC190" s="32"/>
    </row>
    <row r="191" spans="1:55" x14ac:dyDescent="0.25">
      <c r="A191" s="29">
        <v>181</v>
      </c>
      <c r="B191" s="32">
        <f t="shared" si="63"/>
        <v>0</v>
      </c>
      <c r="C191" s="32">
        <f t="shared" si="78"/>
        <v>0</v>
      </c>
      <c r="D191" s="32">
        <f t="shared" si="79"/>
        <v>0</v>
      </c>
      <c r="E191" s="32"/>
      <c r="F191" s="32">
        <f t="shared" si="64"/>
        <v>0</v>
      </c>
      <c r="G191" s="32"/>
      <c r="H191" s="32"/>
      <c r="I191" s="32"/>
      <c r="J191" s="32"/>
      <c r="K191" s="32"/>
      <c r="L191" s="32">
        <f t="shared" si="56"/>
        <v>0</v>
      </c>
      <c r="M191" s="32">
        <f t="shared" si="57"/>
        <v>0</v>
      </c>
      <c r="N191" s="80">
        <v>49706</v>
      </c>
      <c r="O191" s="39">
        <f t="shared" si="58"/>
        <v>0</v>
      </c>
      <c r="P191" s="39">
        <f t="shared" si="80"/>
        <v>0.03</v>
      </c>
      <c r="Q191" s="39">
        <f t="shared" si="65"/>
        <v>0</v>
      </c>
      <c r="R191" s="39">
        <f t="shared" si="68"/>
        <v>0</v>
      </c>
      <c r="S191" s="39">
        <f t="shared" si="74"/>
        <v>0</v>
      </c>
      <c r="T191" s="39">
        <f t="shared" si="72"/>
        <v>0</v>
      </c>
      <c r="U191" s="39">
        <f t="shared" si="75"/>
        <v>0.03</v>
      </c>
      <c r="V191" s="12"/>
      <c r="W191" s="32">
        <f t="shared" si="69"/>
        <v>0</v>
      </c>
      <c r="X191" s="32">
        <f t="shared" si="59"/>
        <v>42000</v>
      </c>
      <c r="Y191" s="32">
        <f t="shared" si="60"/>
        <v>42000</v>
      </c>
      <c r="Z191" s="32">
        <f t="shared" si="61"/>
        <v>42000</v>
      </c>
      <c r="AB191" s="32">
        <f t="shared" si="73"/>
        <v>0</v>
      </c>
      <c r="AC191" s="32">
        <f t="shared" si="66"/>
        <v>0</v>
      </c>
      <c r="AD191" s="32">
        <f t="shared" si="70"/>
        <v>0</v>
      </c>
      <c r="AE191" s="59">
        <f t="shared" si="71"/>
        <v>0</v>
      </c>
      <c r="AF191" s="32">
        <f t="shared" si="76"/>
        <v>0</v>
      </c>
      <c r="AG191" s="40" t="str">
        <f>IF(A191&gt;$D$6,"",SUM($AB$10:AE191)/($Y$10+Y191)*2/A191*12)</f>
        <v/>
      </c>
      <c r="AH191" s="40" t="str">
        <f>IF(A191&gt;$D$6,"",SUM($AF$10:AF191)/($Y$10+Y191)*2/A191*12)</f>
        <v/>
      </c>
      <c r="AI191" s="32">
        <f t="shared" si="77"/>
        <v>0</v>
      </c>
      <c r="AQ191" s="32">
        <f>SUM(AB$10:AB191)</f>
        <v>1116627.6880472775</v>
      </c>
      <c r="AR191" s="32">
        <f>SUM(AC$10:AC191)</f>
        <v>-741728.78666842484</v>
      </c>
      <c r="AS191" s="32">
        <f>SUM(AD$10:AD191)</f>
        <v>13860.000000000002</v>
      </c>
      <c r="AT191" s="32">
        <f>SUM(AE$10:AE191)</f>
        <v>36083.758926050024</v>
      </c>
      <c r="AU191" s="32">
        <f>SUM(AF$10:AF191)</f>
        <v>-42000</v>
      </c>
      <c r="AW191" s="32">
        <f t="shared" si="67"/>
        <v>0</v>
      </c>
      <c r="AX191" s="32">
        <f t="shared" si="67"/>
        <v>0</v>
      </c>
      <c r="AY191" s="32">
        <f t="shared" si="62"/>
        <v>0</v>
      </c>
      <c r="AZ191" s="32">
        <f t="shared" si="62"/>
        <v>0</v>
      </c>
      <c r="BA191" s="32">
        <f t="shared" si="62"/>
        <v>42000</v>
      </c>
      <c r="BB191" s="32">
        <f t="shared" si="81"/>
        <v>0</v>
      </c>
      <c r="BC191" s="32"/>
    </row>
    <row r="192" spans="1:55" x14ac:dyDescent="0.25">
      <c r="A192" s="29">
        <v>182</v>
      </c>
      <c r="B192" s="32">
        <f t="shared" si="63"/>
        <v>0</v>
      </c>
      <c r="C192" s="32">
        <f t="shared" si="78"/>
        <v>0</v>
      </c>
      <c r="D192" s="32">
        <f t="shared" si="79"/>
        <v>0</v>
      </c>
      <c r="E192" s="32"/>
      <c r="F192" s="32">
        <f t="shared" si="64"/>
        <v>0</v>
      </c>
      <c r="G192" s="32"/>
      <c r="H192" s="32"/>
      <c r="I192" s="32"/>
      <c r="J192" s="32"/>
      <c r="K192" s="32"/>
      <c r="L192" s="32">
        <f t="shared" si="56"/>
        <v>0</v>
      </c>
      <c r="M192" s="32">
        <f t="shared" si="57"/>
        <v>0</v>
      </c>
      <c r="N192" s="80">
        <v>49735</v>
      </c>
      <c r="O192" s="39">
        <f t="shared" si="58"/>
        <v>0</v>
      </c>
      <c r="P192" s="39">
        <f t="shared" si="80"/>
        <v>0.03</v>
      </c>
      <c r="Q192" s="39">
        <f t="shared" si="65"/>
        <v>0</v>
      </c>
      <c r="R192" s="39">
        <f t="shared" si="68"/>
        <v>0</v>
      </c>
      <c r="S192" s="39">
        <f t="shared" si="74"/>
        <v>0</v>
      </c>
      <c r="T192" s="39">
        <f t="shared" si="72"/>
        <v>0</v>
      </c>
      <c r="U192" s="39">
        <f t="shared" si="75"/>
        <v>0.03</v>
      </c>
      <c r="V192" s="12"/>
      <c r="W192" s="32">
        <f t="shared" si="69"/>
        <v>0</v>
      </c>
      <c r="X192" s="32">
        <f t="shared" si="59"/>
        <v>42000</v>
      </c>
      <c r="Y192" s="32">
        <f t="shared" si="60"/>
        <v>42000</v>
      </c>
      <c r="Z192" s="32">
        <f t="shared" si="61"/>
        <v>42000</v>
      </c>
      <c r="AB192" s="32">
        <f t="shared" si="73"/>
        <v>0</v>
      </c>
      <c r="AC192" s="32">
        <f t="shared" si="66"/>
        <v>0</v>
      </c>
      <c r="AD192" s="32">
        <f t="shared" si="70"/>
        <v>0</v>
      </c>
      <c r="AE192" s="59">
        <f t="shared" si="71"/>
        <v>0</v>
      </c>
      <c r="AF192" s="32">
        <f t="shared" si="76"/>
        <v>0</v>
      </c>
      <c r="AG192" s="40" t="str">
        <f>IF(A192&gt;$D$6,"",SUM($AB$10:AE192)/($Y$10+Y192)*2/A192*12)</f>
        <v/>
      </c>
      <c r="AH192" s="40" t="str">
        <f>IF(A192&gt;$D$6,"",SUM($AF$10:AF192)/($Y$10+Y192)*2/A192*12)</f>
        <v/>
      </c>
      <c r="AI192" s="32">
        <f t="shared" si="77"/>
        <v>0</v>
      </c>
      <c r="AQ192" s="32">
        <f>SUM(AB$10:AB192)</f>
        <v>1116627.6880472775</v>
      </c>
      <c r="AR192" s="32">
        <f>SUM(AC$10:AC192)</f>
        <v>-741728.78666842484</v>
      </c>
      <c r="AS192" s="32">
        <f>SUM(AD$10:AD192)</f>
        <v>13860.000000000002</v>
      </c>
      <c r="AT192" s="32">
        <f>SUM(AE$10:AE192)</f>
        <v>36083.758926050024</v>
      </c>
      <c r="AU192" s="32">
        <f>SUM(AF$10:AF192)</f>
        <v>-42000</v>
      </c>
      <c r="AW192" s="32">
        <f t="shared" si="67"/>
        <v>0</v>
      </c>
      <c r="AX192" s="32">
        <f t="shared" si="67"/>
        <v>0</v>
      </c>
      <c r="AY192" s="32">
        <f t="shared" si="62"/>
        <v>0</v>
      </c>
      <c r="AZ192" s="32">
        <f t="shared" si="62"/>
        <v>0</v>
      </c>
      <c r="BA192" s="32">
        <f t="shared" si="62"/>
        <v>42000</v>
      </c>
      <c r="BB192" s="32">
        <f t="shared" si="81"/>
        <v>0</v>
      </c>
      <c r="BC192" s="32"/>
    </row>
    <row r="193" spans="1:55" x14ac:dyDescent="0.25">
      <c r="A193" s="29">
        <v>183</v>
      </c>
      <c r="B193" s="32">
        <f t="shared" si="63"/>
        <v>0</v>
      </c>
      <c r="C193" s="32">
        <f t="shared" si="78"/>
        <v>0</v>
      </c>
      <c r="D193" s="32">
        <f t="shared" si="79"/>
        <v>0</v>
      </c>
      <c r="E193" s="32"/>
      <c r="F193" s="32">
        <f t="shared" si="64"/>
        <v>0</v>
      </c>
      <c r="G193" s="32"/>
      <c r="H193" s="32"/>
      <c r="I193" s="32"/>
      <c r="J193" s="32"/>
      <c r="K193" s="32"/>
      <c r="L193" s="32">
        <f t="shared" si="56"/>
        <v>0</v>
      </c>
      <c r="M193" s="32">
        <f t="shared" si="57"/>
        <v>0</v>
      </c>
      <c r="N193" s="80">
        <v>49766</v>
      </c>
      <c r="O193" s="39">
        <f t="shared" si="58"/>
        <v>0</v>
      </c>
      <c r="P193" s="39">
        <f t="shared" si="80"/>
        <v>0.03</v>
      </c>
      <c r="Q193" s="39">
        <f t="shared" si="65"/>
        <v>0</v>
      </c>
      <c r="R193" s="39">
        <f t="shared" si="68"/>
        <v>0</v>
      </c>
      <c r="S193" s="39">
        <f t="shared" si="74"/>
        <v>0</v>
      </c>
      <c r="T193" s="39">
        <f t="shared" si="72"/>
        <v>0</v>
      </c>
      <c r="U193" s="39">
        <f t="shared" si="75"/>
        <v>0.03</v>
      </c>
      <c r="V193" s="12"/>
      <c r="W193" s="32">
        <f t="shared" si="69"/>
        <v>0</v>
      </c>
      <c r="X193" s="32">
        <f t="shared" si="59"/>
        <v>42000</v>
      </c>
      <c r="Y193" s="32">
        <f t="shared" si="60"/>
        <v>42000</v>
      </c>
      <c r="Z193" s="32">
        <f t="shared" si="61"/>
        <v>42000</v>
      </c>
      <c r="AB193" s="32">
        <f t="shared" si="73"/>
        <v>0</v>
      </c>
      <c r="AC193" s="32">
        <f t="shared" si="66"/>
        <v>0</v>
      </c>
      <c r="AD193" s="32">
        <f t="shared" si="70"/>
        <v>0</v>
      </c>
      <c r="AE193" s="59">
        <f t="shared" si="71"/>
        <v>0</v>
      </c>
      <c r="AF193" s="32">
        <f t="shared" si="76"/>
        <v>0</v>
      </c>
      <c r="AG193" s="40" t="str">
        <f>IF(A193&gt;$D$6,"",SUM($AB$10:AE193)/($Y$10+Y193)*2/A193*12)</f>
        <v/>
      </c>
      <c r="AH193" s="40" t="str">
        <f>IF(A193&gt;$D$6,"",SUM($AF$10:AF193)/($Y$10+Y193)*2/A193*12)</f>
        <v/>
      </c>
      <c r="AI193" s="32">
        <f t="shared" si="77"/>
        <v>0</v>
      </c>
      <c r="AQ193" s="32">
        <f>SUM(AB$10:AB193)</f>
        <v>1116627.6880472775</v>
      </c>
      <c r="AR193" s="32">
        <f>SUM(AC$10:AC193)</f>
        <v>-741728.78666842484</v>
      </c>
      <c r="AS193" s="32">
        <f>SUM(AD$10:AD193)</f>
        <v>13860.000000000002</v>
      </c>
      <c r="AT193" s="32">
        <f>SUM(AE$10:AE193)</f>
        <v>36083.758926050024</v>
      </c>
      <c r="AU193" s="32">
        <f>SUM(AF$10:AF193)</f>
        <v>-42000</v>
      </c>
      <c r="AW193" s="32">
        <f t="shared" si="67"/>
        <v>0</v>
      </c>
      <c r="AX193" s="32">
        <f t="shared" si="67"/>
        <v>0</v>
      </c>
      <c r="AY193" s="32">
        <f t="shared" si="62"/>
        <v>0</v>
      </c>
      <c r="AZ193" s="32">
        <f t="shared" si="62"/>
        <v>0</v>
      </c>
      <c r="BA193" s="32">
        <f t="shared" si="62"/>
        <v>42000</v>
      </c>
      <c r="BB193" s="32">
        <f t="shared" si="81"/>
        <v>0</v>
      </c>
      <c r="BC193" s="32"/>
    </row>
    <row r="194" spans="1:55" x14ac:dyDescent="0.25">
      <c r="A194" s="29">
        <v>184</v>
      </c>
      <c r="B194" s="32">
        <f t="shared" si="63"/>
        <v>0</v>
      </c>
      <c r="C194" s="32">
        <f t="shared" si="78"/>
        <v>0</v>
      </c>
      <c r="D194" s="32">
        <f t="shared" si="79"/>
        <v>0</v>
      </c>
      <c r="E194" s="32"/>
      <c r="F194" s="32">
        <f t="shared" si="64"/>
        <v>0</v>
      </c>
      <c r="G194" s="32"/>
      <c r="H194" s="32"/>
      <c r="I194" s="32"/>
      <c r="J194" s="32"/>
      <c r="K194" s="32"/>
      <c r="L194" s="32">
        <f t="shared" si="56"/>
        <v>0</v>
      </c>
      <c r="M194" s="32">
        <f t="shared" si="57"/>
        <v>0</v>
      </c>
      <c r="N194" s="80">
        <v>49796</v>
      </c>
      <c r="O194" s="39">
        <f t="shared" si="58"/>
        <v>0</v>
      </c>
      <c r="P194" s="39">
        <f t="shared" si="80"/>
        <v>0.03</v>
      </c>
      <c r="Q194" s="39">
        <f t="shared" si="65"/>
        <v>0</v>
      </c>
      <c r="R194" s="39">
        <f t="shared" si="68"/>
        <v>0</v>
      </c>
      <c r="S194" s="39">
        <f t="shared" si="74"/>
        <v>0</v>
      </c>
      <c r="T194" s="39">
        <f t="shared" si="72"/>
        <v>0</v>
      </c>
      <c r="U194" s="39">
        <f t="shared" si="75"/>
        <v>0.03</v>
      </c>
      <c r="V194" s="12"/>
      <c r="W194" s="32">
        <f t="shared" si="69"/>
        <v>0</v>
      </c>
      <c r="X194" s="32">
        <f t="shared" si="59"/>
        <v>42000</v>
      </c>
      <c r="Y194" s="32">
        <f t="shared" si="60"/>
        <v>42000</v>
      </c>
      <c r="Z194" s="32">
        <f t="shared" si="61"/>
        <v>42000</v>
      </c>
      <c r="AB194" s="32">
        <f t="shared" si="73"/>
        <v>0</v>
      </c>
      <c r="AC194" s="32">
        <f t="shared" si="66"/>
        <v>0</v>
      </c>
      <c r="AD194" s="32">
        <f t="shared" si="70"/>
        <v>0</v>
      </c>
      <c r="AE194" s="59">
        <f t="shared" si="71"/>
        <v>0</v>
      </c>
      <c r="AF194" s="32">
        <f t="shared" si="76"/>
        <v>0</v>
      </c>
      <c r="AG194" s="40" t="str">
        <f>IF(A194&gt;$D$6,"",SUM($AB$10:AE194)/($Y$10+Y194)*2/A194*12)</f>
        <v/>
      </c>
      <c r="AH194" s="40" t="str">
        <f>IF(A194&gt;$D$6,"",SUM($AF$10:AF194)/($Y$10+Y194)*2/A194*12)</f>
        <v/>
      </c>
      <c r="AI194" s="32">
        <f t="shared" si="77"/>
        <v>0</v>
      </c>
      <c r="AQ194" s="32">
        <f>SUM(AB$10:AB194)</f>
        <v>1116627.6880472775</v>
      </c>
      <c r="AR194" s="32">
        <f>SUM(AC$10:AC194)</f>
        <v>-741728.78666842484</v>
      </c>
      <c r="AS194" s="32">
        <f>SUM(AD$10:AD194)</f>
        <v>13860.000000000002</v>
      </c>
      <c r="AT194" s="32">
        <f>SUM(AE$10:AE194)</f>
        <v>36083.758926050024</v>
      </c>
      <c r="AU194" s="32">
        <f>SUM(AF$10:AF194)</f>
        <v>-42000</v>
      </c>
      <c r="AW194" s="32">
        <f t="shared" si="67"/>
        <v>0</v>
      </c>
      <c r="AX194" s="32">
        <f t="shared" si="67"/>
        <v>0</v>
      </c>
      <c r="AY194" s="32">
        <f t="shared" si="62"/>
        <v>0</v>
      </c>
      <c r="AZ194" s="32">
        <f t="shared" si="62"/>
        <v>0</v>
      </c>
      <c r="BA194" s="32">
        <f t="shared" si="62"/>
        <v>42000</v>
      </c>
      <c r="BB194" s="32">
        <f t="shared" si="81"/>
        <v>0</v>
      </c>
      <c r="BC194" s="32"/>
    </row>
    <row r="195" spans="1:55" x14ac:dyDescent="0.25">
      <c r="A195" s="29">
        <v>185</v>
      </c>
      <c r="B195" s="32">
        <f t="shared" si="63"/>
        <v>0</v>
      </c>
      <c r="C195" s="32">
        <f t="shared" si="78"/>
        <v>0</v>
      </c>
      <c r="D195" s="32">
        <f t="shared" si="79"/>
        <v>0</v>
      </c>
      <c r="E195" s="32"/>
      <c r="F195" s="32">
        <f t="shared" si="64"/>
        <v>0</v>
      </c>
      <c r="G195" s="32"/>
      <c r="H195" s="32"/>
      <c r="I195" s="32"/>
      <c r="J195" s="32"/>
      <c r="K195" s="32"/>
      <c r="L195" s="32">
        <f t="shared" si="56"/>
        <v>0</v>
      </c>
      <c r="M195" s="32">
        <f t="shared" si="57"/>
        <v>0</v>
      </c>
      <c r="N195" s="80">
        <v>49827</v>
      </c>
      <c r="O195" s="39">
        <f t="shared" si="58"/>
        <v>0</v>
      </c>
      <c r="P195" s="39">
        <f t="shared" si="80"/>
        <v>0.03</v>
      </c>
      <c r="Q195" s="39">
        <f t="shared" si="65"/>
        <v>0</v>
      </c>
      <c r="R195" s="39">
        <f t="shared" si="68"/>
        <v>0</v>
      </c>
      <c r="S195" s="39">
        <f t="shared" si="74"/>
        <v>0</v>
      </c>
      <c r="T195" s="39">
        <f t="shared" si="72"/>
        <v>0</v>
      </c>
      <c r="U195" s="39">
        <f t="shared" si="75"/>
        <v>0.03</v>
      </c>
      <c r="V195" s="12"/>
      <c r="W195" s="32">
        <f t="shared" si="69"/>
        <v>0</v>
      </c>
      <c r="X195" s="32">
        <f t="shared" si="59"/>
        <v>42000</v>
      </c>
      <c r="Y195" s="32">
        <f t="shared" si="60"/>
        <v>42000</v>
      </c>
      <c r="Z195" s="32">
        <f t="shared" si="61"/>
        <v>42000</v>
      </c>
      <c r="AB195" s="32">
        <f t="shared" si="73"/>
        <v>0</v>
      </c>
      <c r="AC195" s="32">
        <f t="shared" si="66"/>
        <v>0</v>
      </c>
      <c r="AD195" s="32">
        <f t="shared" si="70"/>
        <v>0</v>
      </c>
      <c r="AE195" s="59">
        <f t="shared" si="71"/>
        <v>0</v>
      </c>
      <c r="AF195" s="32">
        <f t="shared" si="76"/>
        <v>0</v>
      </c>
      <c r="AG195" s="40" t="str">
        <f>IF(A195&gt;$D$6,"",SUM($AB$10:AE195)/($Y$10+Y195)*2/A195*12)</f>
        <v/>
      </c>
      <c r="AH195" s="40" t="str">
        <f>IF(A195&gt;$D$6,"",SUM($AF$10:AF195)/($Y$10+Y195)*2/A195*12)</f>
        <v/>
      </c>
      <c r="AI195" s="32">
        <f t="shared" si="77"/>
        <v>0</v>
      </c>
      <c r="AQ195" s="32">
        <f>SUM(AB$10:AB195)</f>
        <v>1116627.6880472775</v>
      </c>
      <c r="AR195" s="32">
        <f>SUM(AC$10:AC195)</f>
        <v>-741728.78666842484</v>
      </c>
      <c r="AS195" s="32">
        <f>SUM(AD$10:AD195)</f>
        <v>13860.000000000002</v>
      </c>
      <c r="AT195" s="32">
        <f>SUM(AE$10:AE195)</f>
        <v>36083.758926050024</v>
      </c>
      <c r="AU195" s="32">
        <f>SUM(AF$10:AF195)</f>
        <v>-42000</v>
      </c>
      <c r="AW195" s="32">
        <f t="shared" si="67"/>
        <v>0</v>
      </c>
      <c r="AX195" s="32">
        <f t="shared" si="67"/>
        <v>0</v>
      </c>
      <c r="AY195" s="32">
        <f t="shared" si="62"/>
        <v>0</v>
      </c>
      <c r="AZ195" s="32">
        <f t="shared" si="62"/>
        <v>0</v>
      </c>
      <c r="BA195" s="32">
        <f t="shared" si="62"/>
        <v>42000</v>
      </c>
      <c r="BB195" s="32">
        <f t="shared" si="81"/>
        <v>0</v>
      </c>
      <c r="BC195" s="32"/>
    </row>
    <row r="196" spans="1:55" x14ac:dyDescent="0.25">
      <c r="A196" s="29">
        <v>186</v>
      </c>
      <c r="B196" s="32">
        <f t="shared" si="63"/>
        <v>0</v>
      </c>
      <c r="C196" s="32">
        <f t="shared" si="78"/>
        <v>0</v>
      </c>
      <c r="D196" s="32">
        <f t="shared" si="79"/>
        <v>0</v>
      </c>
      <c r="E196" s="32"/>
      <c r="F196" s="32">
        <f t="shared" si="64"/>
        <v>0</v>
      </c>
      <c r="G196" s="32"/>
      <c r="H196" s="32"/>
      <c r="I196" s="32"/>
      <c r="J196" s="32"/>
      <c r="K196" s="32"/>
      <c r="L196" s="32">
        <f t="shared" si="56"/>
        <v>0</v>
      </c>
      <c r="M196" s="32">
        <f t="shared" si="57"/>
        <v>0</v>
      </c>
      <c r="N196" s="80">
        <v>49857</v>
      </c>
      <c r="O196" s="39">
        <f t="shared" si="58"/>
        <v>0</v>
      </c>
      <c r="P196" s="39">
        <f t="shared" si="80"/>
        <v>0.03</v>
      </c>
      <c r="Q196" s="39">
        <f t="shared" si="65"/>
        <v>0</v>
      </c>
      <c r="R196" s="39">
        <f t="shared" si="68"/>
        <v>0</v>
      </c>
      <c r="S196" s="39">
        <f t="shared" si="74"/>
        <v>0</v>
      </c>
      <c r="T196" s="39">
        <f t="shared" si="72"/>
        <v>0</v>
      </c>
      <c r="U196" s="39">
        <f t="shared" si="75"/>
        <v>0.03</v>
      </c>
      <c r="V196" s="12"/>
      <c r="W196" s="32">
        <f t="shared" si="69"/>
        <v>0</v>
      </c>
      <c r="X196" s="32">
        <f t="shared" si="59"/>
        <v>42000</v>
      </c>
      <c r="Y196" s="32">
        <f t="shared" si="60"/>
        <v>42000</v>
      </c>
      <c r="Z196" s="32">
        <f t="shared" si="61"/>
        <v>42000</v>
      </c>
      <c r="AB196" s="32">
        <f t="shared" si="73"/>
        <v>0</v>
      </c>
      <c r="AC196" s="32">
        <f t="shared" si="66"/>
        <v>0</v>
      </c>
      <c r="AD196" s="32">
        <f t="shared" si="70"/>
        <v>0</v>
      </c>
      <c r="AE196" s="59">
        <f t="shared" si="71"/>
        <v>0</v>
      </c>
      <c r="AF196" s="32">
        <f t="shared" si="76"/>
        <v>0</v>
      </c>
      <c r="AG196" s="40" t="str">
        <f>IF(A196&gt;$D$6,"",SUM($AB$10:AE196)/($Y$10+Y196)*2/A196*12)</f>
        <v/>
      </c>
      <c r="AH196" s="40" t="str">
        <f>IF(A196&gt;$D$6,"",SUM($AF$10:AF196)/($Y$10+Y196)*2/A196*12)</f>
        <v/>
      </c>
      <c r="AI196" s="32">
        <f t="shared" si="77"/>
        <v>0</v>
      </c>
      <c r="AQ196" s="32">
        <f>SUM(AB$10:AB196)</f>
        <v>1116627.6880472775</v>
      </c>
      <c r="AR196" s="32">
        <f>SUM(AC$10:AC196)</f>
        <v>-741728.78666842484</v>
      </c>
      <c r="AS196" s="32">
        <f>SUM(AD$10:AD196)</f>
        <v>13860.000000000002</v>
      </c>
      <c r="AT196" s="32">
        <f>SUM(AE$10:AE196)</f>
        <v>36083.758926050024</v>
      </c>
      <c r="AU196" s="32">
        <f>SUM(AF$10:AF196)</f>
        <v>-42000</v>
      </c>
      <c r="AW196" s="32">
        <f t="shared" si="67"/>
        <v>0</v>
      </c>
      <c r="AX196" s="32">
        <f t="shared" si="67"/>
        <v>0</v>
      </c>
      <c r="AY196" s="32">
        <f t="shared" si="62"/>
        <v>0</v>
      </c>
      <c r="AZ196" s="32">
        <f t="shared" si="62"/>
        <v>0</v>
      </c>
      <c r="BA196" s="32">
        <f t="shared" si="62"/>
        <v>42000</v>
      </c>
      <c r="BB196" s="32">
        <f t="shared" si="81"/>
        <v>0</v>
      </c>
      <c r="BC196" s="32"/>
    </row>
    <row r="197" spans="1:55" x14ac:dyDescent="0.25">
      <c r="A197" s="29">
        <v>187</v>
      </c>
      <c r="B197" s="32">
        <f t="shared" si="63"/>
        <v>0</v>
      </c>
      <c r="C197" s="32">
        <f t="shared" si="78"/>
        <v>0</v>
      </c>
      <c r="D197" s="32">
        <f t="shared" si="79"/>
        <v>0</v>
      </c>
      <c r="E197" s="32"/>
      <c r="F197" s="32">
        <f t="shared" si="64"/>
        <v>0</v>
      </c>
      <c r="G197" s="32"/>
      <c r="H197" s="32"/>
      <c r="I197" s="32"/>
      <c r="J197" s="32"/>
      <c r="K197" s="32"/>
      <c r="L197" s="32">
        <f t="shared" si="56"/>
        <v>0</v>
      </c>
      <c r="M197" s="32">
        <f t="shared" si="57"/>
        <v>0</v>
      </c>
      <c r="N197" s="80">
        <v>49888</v>
      </c>
      <c r="O197" s="39">
        <f t="shared" si="58"/>
        <v>0</v>
      </c>
      <c r="P197" s="39">
        <f t="shared" si="80"/>
        <v>0.03</v>
      </c>
      <c r="Q197" s="39">
        <f t="shared" si="65"/>
        <v>0</v>
      </c>
      <c r="R197" s="39">
        <f t="shared" si="68"/>
        <v>0</v>
      </c>
      <c r="S197" s="39">
        <f t="shared" si="74"/>
        <v>0</v>
      </c>
      <c r="T197" s="39">
        <f t="shared" si="72"/>
        <v>0</v>
      </c>
      <c r="U197" s="39">
        <f t="shared" si="75"/>
        <v>0.03</v>
      </c>
      <c r="V197" s="12"/>
      <c r="W197" s="32">
        <f t="shared" si="69"/>
        <v>0</v>
      </c>
      <c r="X197" s="32">
        <f t="shared" si="59"/>
        <v>42000</v>
      </c>
      <c r="Y197" s="32">
        <f t="shared" si="60"/>
        <v>42000</v>
      </c>
      <c r="Z197" s="32">
        <f t="shared" si="61"/>
        <v>42000</v>
      </c>
      <c r="AB197" s="32">
        <f t="shared" si="73"/>
        <v>0</v>
      </c>
      <c r="AC197" s="32">
        <f t="shared" si="66"/>
        <v>0</v>
      </c>
      <c r="AD197" s="32">
        <f t="shared" si="70"/>
        <v>0</v>
      </c>
      <c r="AE197" s="59">
        <f t="shared" si="71"/>
        <v>0</v>
      </c>
      <c r="AF197" s="32">
        <f t="shared" si="76"/>
        <v>0</v>
      </c>
      <c r="AG197" s="40" t="str">
        <f>IF(A197&gt;$D$6,"",SUM($AB$10:AE197)/($Y$10+Y197)*2/A197*12)</f>
        <v/>
      </c>
      <c r="AH197" s="40" t="str">
        <f>IF(A197&gt;$D$6,"",SUM($AF$10:AF197)/($Y$10+Y197)*2/A197*12)</f>
        <v/>
      </c>
      <c r="AI197" s="32">
        <f t="shared" si="77"/>
        <v>0</v>
      </c>
      <c r="AQ197" s="32">
        <f>SUM(AB$10:AB197)</f>
        <v>1116627.6880472775</v>
      </c>
      <c r="AR197" s="32">
        <f>SUM(AC$10:AC197)</f>
        <v>-741728.78666842484</v>
      </c>
      <c r="AS197" s="32">
        <f>SUM(AD$10:AD197)</f>
        <v>13860.000000000002</v>
      </c>
      <c r="AT197" s="32">
        <f>SUM(AE$10:AE197)</f>
        <v>36083.758926050024</v>
      </c>
      <c r="AU197" s="32">
        <f>SUM(AF$10:AF197)</f>
        <v>-42000</v>
      </c>
      <c r="AW197" s="32">
        <f t="shared" si="67"/>
        <v>0</v>
      </c>
      <c r="AX197" s="32">
        <f t="shared" si="67"/>
        <v>0</v>
      </c>
      <c r="AY197" s="32">
        <f t="shared" si="62"/>
        <v>0</v>
      </c>
      <c r="AZ197" s="32">
        <f t="shared" si="62"/>
        <v>0</v>
      </c>
      <c r="BA197" s="32">
        <f t="shared" si="62"/>
        <v>42000</v>
      </c>
      <c r="BB197" s="32">
        <f t="shared" si="81"/>
        <v>0</v>
      </c>
      <c r="BC197" s="32"/>
    </row>
    <row r="198" spans="1:55" x14ac:dyDescent="0.25">
      <c r="A198" s="29">
        <v>188</v>
      </c>
      <c r="B198" s="32">
        <f t="shared" si="63"/>
        <v>0</v>
      </c>
      <c r="C198" s="32">
        <f t="shared" si="78"/>
        <v>0</v>
      </c>
      <c r="D198" s="32">
        <f t="shared" si="79"/>
        <v>0</v>
      </c>
      <c r="E198" s="32"/>
      <c r="F198" s="32">
        <f t="shared" si="64"/>
        <v>0</v>
      </c>
      <c r="G198" s="32"/>
      <c r="H198" s="32"/>
      <c r="I198" s="32"/>
      <c r="J198" s="32"/>
      <c r="K198" s="32"/>
      <c r="L198" s="32">
        <f t="shared" si="56"/>
        <v>0</v>
      </c>
      <c r="M198" s="32">
        <f t="shared" si="57"/>
        <v>0</v>
      </c>
      <c r="N198" s="80">
        <v>49919</v>
      </c>
      <c r="O198" s="39">
        <f t="shared" si="58"/>
        <v>0</v>
      </c>
      <c r="P198" s="39">
        <f t="shared" si="80"/>
        <v>0.03</v>
      </c>
      <c r="Q198" s="39">
        <f t="shared" si="65"/>
        <v>0</v>
      </c>
      <c r="R198" s="39">
        <f t="shared" si="68"/>
        <v>0</v>
      </c>
      <c r="S198" s="39">
        <f t="shared" si="74"/>
        <v>0</v>
      </c>
      <c r="T198" s="39">
        <f t="shared" si="72"/>
        <v>0</v>
      </c>
      <c r="U198" s="39">
        <f t="shared" si="75"/>
        <v>0.03</v>
      </c>
      <c r="V198" s="12"/>
      <c r="W198" s="32">
        <f t="shared" si="69"/>
        <v>0</v>
      </c>
      <c r="X198" s="32">
        <f t="shared" si="59"/>
        <v>42000</v>
      </c>
      <c r="Y198" s="32">
        <f t="shared" si="60"/>
        <v>42000</v>
      </c>
      <c r="Z198" s="32">
        <f t="shared" si="61"/>
        <v>42000</v>
      </c>
      <c r="AB198" s="32">
        <f t="shared" si="73"/>
        <v>0</v>
      </c>
      <c r="AC198" s="32">
        <f t="shared" si="66"/>
        <v>0</v>
      </c>
      <c r="AD198" s="32">
        <f t="shared" si="70"/>
        <v>0</v>
      </c>
      <c r="AE198" s="59">
        <f t="shared" si="71"/>
        <v>0</v>
      </c>
      <c r="AF198" s="32">
        <f t="shared" si="76"/>
        <v>0</v>
      </c>
      <c r="AG198" s="40" t="str">
        <f>IF(A198&gt;$D$6,"",SUM($AB$10:AE198)/($Y$10+Y198)*2/A198*12)</f>
        <v/>
      </c>
      <c r="AH198" s="40" t="str">
        <f>IF(A198&gt;$D$6,"",SUM($AF$10:AF198)/($Y$10+Y198)*2/A198*12)</f>
        <v/>
      </c>
      <c r="AI198" s="32">
        <f t="shared" si="77"/>
        <v>0</v>
      </c>
      <c r="AQ198" s="32">
        <f>SUM(AB$10:AB198)</f>
        <v>1116627.6880472775</v>
      </c>
      <c r="AR198" s="32">
        <f>SUM(AC$10:AC198)</f>
        <v>-741728.78666842484</v>
      </c>
      <c r="AS198" s="32">
        <f>SUM(AD$10:AD198)</f>
        <v>13860.000000000002</v>
      </c>
      <c r="AT198" s="32">
        <f>SUM(AE$10:AE198)</f>
        <v>36083.758926050024</v>
      </c>
      <c r="AU198" s="32">
        <f>SUM(AF$10:AF198)</f>
        <v>-42000</v>
      </c>
      <c r="AW198" s="32">
        <f t="shared" si="67"/>
        <v>0</v>
      </c>
      <c r="AX198" s="32">
        <f t="shared" si="67"/>
        <v>0</v>
      </c>
      <c r="AY198" s="32">
        <f t="shared" si="62"/>
        <v>0</v>
      </c>
      <c r="AZ198" s="32">
        <f t="shared" si="62"/>
        <v>0</v>
      </c>
      <c r="BA198" s="32">
        <f t="shared" si="62"/>
        <v>42000</v>
      </c>
      <c r="BB198" s="32">
        <f t="shared" si="81"/>
        <v>0</v>
      </c>
      <c r="BC198" s="32"/>
    </row>
    <row r="199" spans="1:55" x14ac:dyDescent="0.25">
      <c r="A199" s="29">
        <v>189</v>
      </c>
      <c r="B199" s="32">
        <f t="shared" si="63"/>
        <v>0</v>
      </c>
      <c r="C199" s="32">
        <f t="shared" si="78"/>
        <v>0</v>
      </c>
      <c r="D199" s="32">
        <f t="shared" si="79"/>
        <v>0</v>
      </c>
      <c r="E199" s="32"/>
      <c r="F199" s="32">
        <f t="shared" si="64"/>
        <v>0</v>
      </c>
      <c r="G199" s="32"/>
      <c r="H199" s="32"/>
      <c r="I199" s="32"/>
      <c r="J199" s="32"/>
      <c r="K199" s="32"/>
      <c r="L199" s="32">
        <f t="shared" si="56"/>
        <v>0</v>
      </c>
      <c r="M199" s="32">
        <f t="shared" si="57"/>
        <v>0</v>
      </c>
      <c r="N199" s="80">
        <v>49949</v>
      </c>
      <c r="O199" s="39">
        <f t="shared" si="58"/>
        <v>0</v>
      </c>
      <c r="P199" s="39">
        <f t="shared" si="80"/>
        <v>0.03</v>
      </c>
      <c r="Q199" s="39">
        <f t="shared" si="65"/>
        <v>0</v>
      </c>
      <c r="R199" s="39">
        <f t="shared" si="68"/>
        <v>0</v>
      </c>
      <c r="S199" s="39">
        <f t="shared" si="74"/>
        <v>0</v>
      </c>
      <c r="T199" s="39">
        <f t="shared" si="72"/>
        <v>0</v>
      </c>
      <c r="U199" s="39">
        <f t="shared" si="75"/>
        <v>0.03</v>
      </c>
      <c r="V199" s="12"/>
      <c r="W199" s="32">
        <f t="shared" si="69"/>
        <v>0</v>
      </c>
      <c r="X199" s="32">
        <f t="shared" si="59"/>
        <v>42000</v>
      </c>
      <c r="Y199" s="32">
        <f t="shared" si="60"/>
        <v>42000</v>
      </c>
      <c r="Z199" s="32">
        <f t="shared" si="61"/>
        <v>42000</v>
      </c>
      <c r="AB199" s="32">
        <f t="shared" si="73"/>
        <v>0</v>
      </c>
      <c r="AC199" s="32">
        <f t="shared" si="66"/>
        <v>0</v>
      </c>
      <c r="AD199" s="32">
        <f t="shared" si="70"/>
        <v>0</v>
      </c>
      <c r="AE199" s="59">
        <f t="shared" si="71"/>
        <v>0</v>
      </c>
      <c r="AF199" s="32">
        <f t="shared" si="76"/>
        <v>0</v>
      </c>
      <c r="AG199" s="40" t="str">
        <f>IF(A199&gt;$D$6,"",SUM($AB$10:AE199)/($Y$10+Y199)*2/A199*12)</f>
        <v/>
      </c>
      <c r="AH199" s="40" t="str">
        <f>IF(A199&gt;$D$6,"",SUM($AF$10:AF199)/($Y$10+Y199)*2/A199*12)</f>
        <v/>
      </c>
      <c r="AI199" s="32">
        <f t="shared" si="77"/>
        <v>0</v>
      </c>
      <c r="AQ199" s="32">
        <f>SUM(AB$10:AB199)</f>
        <v>1116627.6880472775</v>
      </c>
      <c r="AR199" s="32">
        <f>SUM(AC$10:AC199)</f>
        <v>-741728.78666842484</v>
      </c>
      <c r="AS199" s="32">
        <f>SUM(AD$10:AD199)</f>
        <v>13860.000000000002</v>
      </c>
      <c r="AT199" s="32">
        <f>SUM(AE$10:AE199)</f>
        <v>36083.758926050024</v>
      </c>
      <c r="AU199" s="32">
        <f>SUM(AF$10:AF199)</f>
        <v>-42000</v>
      </c>
      <c r="AW199" s="32">
        <f t="shared" si="67"/>
        <v>0</v>
      </c>
      <c r="AX199" s="32">
        <f t="shared" si="67"/>
        <v>0</v>
      </c>
      <c r="AY199" s="32">
        <f t="shared" si="62"/>
        <v>0</v>
      </c>
      <c r="AZ199" s="32">
        <f t="shared" si="62"/>
        <v>0</v>
      </c>
      <c r="BA199" s="32">
        <f t="shared" si="62"/>
        <v>42000</v>
      </c>
      <c r="BB199" s="32">
        <f t="shared" si="81"/>
        <v>0</v>
      </c>
      <c r="BC199" s="32"/>
    </row>
    <row r="200" spans="1:55" x14ac:dyDescent="0.25">
      <c r="A200" s="29">
        <v>190</v>
      </c>
      <c r="B200" s="32">
        <f t="shared" si="63"/>
        <v>0</v>
      </c>
      <c r="C200" s="32">
        <f t="shared" si="78"/>
        <v>0</v>
      </c>
      <c r="D200" s="32">
        <f t="shared" si="79"/>
        <v>0</v>
      </c>
      <c r="E200" s="32"/>
      <c r="F200" s="32">
        <f t="shared" si="64"/>
        <v>0</v>
      </c>
      <c r="G200" s="32"/>
      <c r="H200" s="32"/>
      <c r="I200" s="32"/>
      <c r="J200" s="32"/>
      <c r="K200" s="32"/>
      <c r="L200" s="32">
        <f t="shared" si="56"/>
        <v>0</v>
      </c>
      <c r="M200" s="32">
        <f t="shared" si="57"/>
        <v>0</v>
      </c>
      <c r="N200" s="80">
        <v>49980</v>
      </c>
      <c r="O200" s="39">
        <f t="shared" si="58"/>
        <v>0</v>
      </c>
      <c r="P200" s="39">
        <f t="shared" si="80"/>
        <v>0.03</v>
      </c>
      <c r="Q200" s="39">
        <f t="shared" si="65"/>
        <v>0</v>
      </c>
      <c r="R200" s="39">
        <f t="shared" si="68"/>
        <v>0</v>
      </c>
      <c r="S200" s="39">
        <f t="shared" si="74"/>
        <v>0</v>
      </c>
      <c r="T200" s="39">
        <f t="shared" si="72"/>
        <v>0</v>
      </c>
      <c r="U200" s="39">
        <f t="shared" si="75"/>
        <v>0.03</v>
      </c>
      <c r="V200" s="12"/>
      <c r="W200" s="32">
        <f t="shared" si="69"/>
        <v>0</v>
      </c>
      <c r="X200" s="32">
        <f t="shared" si="59"/>
        <v>42000</v>
      </c>
      <c r="Y200" s="32">
        <f t="shared" si="60"/>
        <v>42000</v>
      </c>
      <c r="Z200" s="32">
        <f t="shared" si="61"/>
        <v>42000</v>
      </c>
      <c r="AB200" s="32">
        <f t="shared" si="73"/>
        <v>0</v>
      </c>
      <c r="AC200" s="32">
        <f t="shared" si="66"/>
        <v>0</v>
      </c>
      <c r="AD200" s="32">
        <f t="shared" si="70"/>
        <v>0</v>
      </c>
      <c r="AE200" s="59">
        <f t="shared" si="71"/>
        <v>0</v>
      </c>
      <c r="AF200" s="32">
        <f t="shared" si="76"/>
        <v>0</v>
      </c>
      <c r="AG200" s="40" t="str">
        <f>IF(A200&gt;$D$6,"",SUM($AB$10:AE200)/($Y$10+Y200)*2/A200*12)</f>
        <v/>
      </c>
      <c r="AH200" s="40" t="str">
        <f>IF(A200&gt;$D$6,"",SUM($AF$10:AF200)/($Y$10+Y200)*2/A200*12)</f>
        <v/>
      </c>
      <c r="AI200" s="32">
        <f t="shared" si="77"/>
        <v>0</v>
      </c>
      <c r="AQ200" s="32">
        <f>SUM(AB$10:AB200)</f>
        <v>1116627.6880472775</v>
      </c>
      <c r="AR200" s="32">
        <f>SUM(AC$10:AC200)</f>
        <v>-741728.78666842484</v>
      </c>
      <c r="AS200" s="32">
        <f>SUM(AD$10:AD200)</f>
        <v>13860.000000000002</v>
      </c>
      <c r="AT200" s="32">
        <f>SUM(AE$10:AE200)</f>
        <v>36083.758926050024</v>
      </c>
      <c r="AU200" s="32">
        <f>SUM(AF$10:AF200)</f>
        <v>-42000</v>
      </c>
      <c r="AW200" s="32">
        <f t="shared" si="67"/>
        <v>0</v>
      </c>
      <c r="AX200" s="32">
        <f t="shared" si="67"/>
        <v>0</v>
      </c>
      <c r="AY200" s="32">
        <f t="shared" si="62"/>
        <v>0</v>
      </c>
      <c r="AZ200" s="32">
        <f t="shared" si="62"/>
        <v>0</v>
      </c>
      <c r="BA200" s="32">
        <f t="shared" si="62"/>
        <v>42000</v>
      </c>
      <c r="BB200" s="32">
        <f t="shared" si="81"/>
        <v>0</v>
      </c>
      <c r="BC200" s="32"/>
    </row>
    <row r="201" spans="1:55" x14ac:dyDescent="0.25">
      <c r="A201" s="29">
        <v>191</v>
      </c>
      <c r="B201" s="32">
        <f t="shared" si="63"/>
        <v>0</v>
      </c>
      <c r="C201" s="32">
        <f t="shared" si="78"/>
        <v>0</v>
      </c>
      <c r="D201" s="32">
        <f t="shared" si="79"/>
        <v>0</v>
      </c>
      <c r="E201" s="32"/>
      <c r="F201" s="32">
        <f t="shared" si="64"/>
        <v>0</v>
      </c>
      <c r="G201" s="32"/>
      <c r="H201" s="32"/>
      <c r="I201" s="32"/>
      <c r="J201" s="32"/>
      <c r="K201" s="32"/>
      <c r="L201" s="32">
        <f t="shared" si="56"/>
        <v>0</v>
      </c>
      <c r="M201" s="32">
        <f t="shared" si="57"/>
        <v>0</v>
      </c>
      <c r="N201" s="80">
        <v>50010</v>
      </c>
      <c r="O201" s="39">
        <f t="shared" si="58"/>
        <v>0</v>
      </c>
      <c r="P201" s="39">
        <f t="shared" si="80"/>
        <v>0.03</v>
      </c>
      <c r="Q201" s="39">
        <f t="shared" si="65"/>
        <v>0</v>
      </c>
      <c r="R201" s="39">
        <f t="shared" si="68"/>
        <v>0</v>
      </c>
      <c r="S201" s="39">
        <f t="shared" si="74"/>
        <v>0</v>
      </c>
      <c r="T201" s="39">
        <f t="shared" si="72"/>
        <v>0</v>
      </c>
      <c r="U201" s="39">
        <f t="shared" si="75"/>
        <v>0.03</v>
      </c>
      <c r="V201" s="12"/>
      <c r="W201" s="32">
        <f t="shared" si="69"/>
        <v>0</v>
      </c>
      <c r="X201" s="32">
        <f t="shared" si="59"/>
        <v>42000</v>
      </c>
      <c r="Y201" s="32">
        <f t="shared" si="60"/>
        <v>42000</v>
      </c>
      <c r="Z201" s="32">
        <f t="shared" si="61"/>
        <v>42000</v>
      </c>
      <c r="AB201" s="32">
        <f t="shared" si="73"/>
        <v>0</v>
      </c>
      <c r="AC201" s="32">
        <f t="shared" si="66"/>
        <v>0</v>
      </c>
      <c r="AD201" s="32">
        <f t="shared" si="70"/>
        <v>0</v>
      </c>
      <c r="AE201" s="59">
        <f t="shared" si="71"/>
        <v>0</v>
      </c>
      <c r="AF201" s="32">
        <f t="shared" si="76"/>
        <v>0</v>
      </c>
      <c r="AG201" s="40" t="str">
        <f>IF(A201&gt;$D$6,"",SUM($AB$10:AE201)/($Y$10+Y201)*2/A201*12)</f>
        <v/>
      </c>
      <c r="AH201" s="40" t="str">
        <f>IF(A201&gt;$D$6,"",SUM($AF$10:AF201)/($Y$10+Y201)*2/A201*12)</f>
        <v/>
      </c>
      <c r="AI201" s="32">
        <f t="shared" si="77"/>
        <v>0</v>
      </c>
      <c r="AQ201" s="32">
        <f>SUM(AB$10:AB201)</f>
        <v>1116627.6880472775</v>
      </c>
      <c r="AR201" s="32">
        <f>SUM(AC$10:AC201)</f>
        <v>-741728.78666842484</v>
      </c>
      <c r="AS201" s="32">
        <f>SUM(AD$10:AD201)</f>
        <v>13860.000000000002</v>
      </c>
      <c r="AT201" s="32">
        <f>SUM(AE$10:AE201)</f>
        <v>36083.758926050024</v>
      </c>
      <c r="AU201" s="32">
        <f>SUM(AF$10:AF201)</f>
        <v>-42000</v>
      </c>
      <c r="AW201" s="32">
        <f t="shared" si="67"/>
        <v>0</v>
      </c>
      <c r="AX201" s="32">
        <f t="shared" si="67"/>
        <v>0</v>
      </c>
      <c r="AY201" s="32">
        <f t="shared" si="62"/>
        <v>0</v>
      </c>
      <c r="AZ201" s="32">
        <f t="shared" si="62"/>
        <v>0</v>
      </c>
      <c r="BA201" s="32">
        <f t="shared" si="62"/>
        <v>42000</v>
      </c>
      <c r="BB201" s="32">
        <f t="shared" si="81"/>
        <v>0</v>
      </c>
      <c r="BC201" s="32"/>
    </row>
    <row r="202" spans="1:55" x14ac:dyDescent="0.25">
      <c r="A202" s="29">
        <v>192</v>
      </c>
      <c r="B202" s="32">
        <f t="shared" si="63"/>
        <v>0</v>
      </c>
      <c r="C202" s="32">
        <f t="shared" si="78"/>
        <v>0</v>
      </c>
      <c r="D202" s="32">
        <f t="shared" si="79"/>
        <v>0</v>
      </c>
      <c r="E202" s="32"/>
      <c r="F202" s="32">
        <f t="shared" si="64"/>
        <v>0</v>
      </c>
      <c r="G202" s="67">
        <f>IF(B202&gt;0,B202*$J$1,0)</f>
        <v>0</v>
      </c>
      <c r="H202" s="32"/>
      <c r="I202" s="32"/>
      <c r="J202" s="32"/>
      <c r="K202" s="32"/>
      <c r="L202" s="32">
        <f t="shared" ref="L202:L250" si="82">SUM(C202:I202)</f>
        <v>0</v>
      </c>
      <c r="M202" s="32">
        <f t="shared" ref="M202:M250" si="83">SUM(C202:F202)+G202*$J$2+H202*$J$4+J202</f>
        <v>0</v>
      </c>
      <c r="N202" s="80">
        <v>50041</v>
      </c>
      <c r="O202" s="39">
        <f t="shared" ref="O202:O250" si="84">B202/$D$3</f>
        <v>0</v>
      </c>
      <c r="P202" s="39">
        <f t="shared" si="80"/>
        <v>0.03</v>
      </c>
      <c r="Q202" s="39">
        <f t="shared" si="65"/>
        <v>0</v>
      </c>
      <c r="R202" s="39">
        <f t="shared" si="68"/>
        <v>0</v>
      </c>
      <c r="S202" s="39">
        <f t="shared" si="74"/>
        <v>0</v>
      </c>
      <c r="T202" s="39">
        <f t="shared" si="72"/>
        <v>0</v>
      </c>
      <c r="U202" s="39">
        <f t="shared" si="75"/>
        <v>0.03</v>
      </c>
      <c r="V202" s="12"/>
      <c r="W202" s="32">
        <f t="shared" si="69"/>
        <v>0</v>
      </c>
      <c r="X202" s="32">
        <f t="shared" ref="X202:X250" si="85">U202*$D$3</f>
        <v>42000</v>
      </c>
      <c r="Y202" s="32">
        <f t="shared" ref="Y202:Y250" si="86">X202+W202</f>
        <v>42000</v>
      </c>
      <c r="Z202" s="32">
        <f t="shared" ref="Z202:Z250" si="87">(Q202*$X$2+R202*$X$3+S202*$X$4+T202*$X$5+U202*$X$6)*$D$3</f>
        <v>42000</v>
      </c>
      <c r="AB202" s="32">
        <f t="shared" si="73"/>
        <v>0</v>
      </c>
      <c r="AC202" s="32">
        <f t="shared" si="66"/>
        <v>0</v>
      </c>
      <c r="AD202" s="32">
        <f t="shared" si="70"/>
        <v>0</v>
      </c>
      <c r="AE202" s="59">
        <f t="shared" si="71"/>
        <v>0</v>
      </c>
      <c r="AF202" s="32">
        <f t="shared" si="76"/>
        <v>0</v>
      </c>
      <c r="AG202" s="40" t="str">
        <f>IF(A202&gt;$D$6,"",SUM($AB$10:AE202)/($Y$10+Y202)*2/A202*12)</f>
        <v/>
      </c>
      <c r="AH202" s="40" t="str">
        <f>IF(A202&gt;$D$6,"",SUM($AF$10:AF202)/($Y$10+Y202)*2/A202*12)</f>
        <v/>
      </c>
      <c r="AI202" s="32">
        <f t="shared" si="77"/>
        <v>0</v>
      </c>
      <c r="AQ202" s="32">
        <f>SUM(AB$10:AB202)</f>
        <v>1116627.6880472775</v>
      </c>
      <c r="AR202" s="32">
        <f>SUM(AC$10:AC202)</f>
        <v>-741728.78666842484</v>
      </c>
      <c r="AS202" s="32">
        <f>SUM(AD$10:AD202)</f>
        <v>13860.000000000002</v>
      </c>
      <c r="AT202" s="32">
        <f>SUM(AE$10:AE202)</f>
        <v>36083.758926050024</v>
      </c>
      <c r="AU202" s="32">
        <f>SUM(AF$10:AF202)</f>
        <v>-42000</v>
      </c>
      <c r="AW202" s="32">
        <f t="shared" si="67"/>
        <v>0</v>
      </c>
      <c r="AX202" s="32">
        <f t="shared" si="67"/>
        <v>0</v>
      </c>
      <c r="AY202" s="32">
        <f t="shared" si="67"/>
        <v>0</v>
      </c>
      <c r="AZ202" s="32">
        <f t="shared" si="67"/>
        <v>0</v>
      </c>
      <c r="BA202" s="32">
        <f t="shared" si="67"/>
        <v>42000</v>
      </c>
      <c r="BB202" s="32">
        <f t="shared" si="81"/>
        <v>0</v>
      </c>
      <c r="BC202" s="32"/>
    </row>
    <row r="203" spans="1:55" x14ac:dyDescent="0.25">
      <c r="A203" s="29">
        <v>193</v>
      </c>
      <c r="B203" s="32">
        <f t="shared" ref="B203:B250" si="88">B202-C203</f>
        <v>0</v>
      </c>
      <c r="C203" s="32">
        <f t="shared" si="78"/>
        <v>0</v>
      </c>
      <c r="D203" s="32">
        <f t="shared" si="79"/>
        <v>0</v>
      </c>
      <c r="E203" s="32"/>
      <c r="F203" s="32">
        <f t="shared" ref="F203:F250" si="89">IF(B203&gt;0,$D$3*$G$4,0)</f>
        <v>0</v>
      </c>
      <c r="G203" s="32"/>
      <c r="H203" s="32"/>
      <c r="I203" s="32"/>
      <c r="J203" s="32"/>
      <c r="K203" s="32"/>
      <c r="L203" s="32">
        <f t="shared" si="82"/>
        <v>0</v>
      </c>
      <c r="M203" s="32">
        <f t="shared" si="83"/>
        <v>0</v>
      </c>
      <c r="N203" s="80">
        <v>50072</v>
      </c>
      <c r="O203" s="39">
        <f t="shared" si="84"/>
        <v>0</v>
      </c>
      <c r="P203" s="39">
        <f t="shared" si="80"/>
        <v>0.03</v>
      </c>
      <c r="Q203" s="39">
        <f t="shared" ref="Q203:Q250" si="90">IFERROR((Q202+R202*(1-$T$3)+S202*(1-$T$4)+T202*(1-$T$5))*(O203/O202)-R203,0)</f>
        <v>0</v>
      </c>
      <c r="R203" s="39">
        <f t="shared" si="68"/>
        <v>0</v>
      </c>
      <c r="S203" s="39">
        <f t="shared" si="74"/>
        <v>0</v>
      </c>
      <c r="T203" s="39">
        <f t="shared" si="72"/>
        <v>0</v>
      </c>
      <c r="U203" s="39">
        <f t="shared" si="75"/>
        <v>0.03</v>
      </c>
      <c r="V203" s="12"/>
      <c r="W203" s="32">
        <f t="shared" si="69"/>
        <v>0</v>
      </c>
      <c r="X203" s="32">
        <f t="shared" si="85"/>
        <v>42000</v>
      </c>
      <c r="Y203" s="32">
        <f t="shared" si="86"/>
        <v>42000</v>
      </c>
      <c r="Z203" s="32">
        <f t="shared" si="87"/>
        <v>42000</v>
      </c>
      <c r="AB203" s="32">
        <f t="shared" si="73"/>
        <v>0</v>
      </c>
      <c r="AC203" s="32">
        <f t="shared" ref="AC203:AC250" si="91">-(Q202*(1-$X$2)+R202*(1-$X$3)+S202*(1-$X$4)+T202*(1-$X$5)+U202*(1-$X$6))*$D$3*$AD$2/12</f>
        <v>0</v>
      </c>
      <c r="AD203" s="32">
        <f t="shared" si="70"/>
        <v>0</v>
      </c>
      <c r="AE203" s="59">
        <f t="shared" si="71"/>
        <v>0</v>
      </c>
      <c r="AF203" s="32">
        <f t="shared" si="76"/>
        <v>0</v>
      </c>
      <c r="AG203" s="40" t="str">
        <f>IF(A203&gt;$D$6,"",SUM($AB$10:AE203)/($Y$10+Y203)*2/A203*12)</f>
        <v/>
      </c>
      <c r="AH203" s="40" t="str">
        <f>IF(A203&gt;$D$6,"",SUM($AF$10:AF203)/($Y$10+Y203)*2/A203*12)</f>
        <v/>
      </c>
      <c r="AI203" s="32">
        <f t="shared" si="77"/>
        <v>0</v>
      </c>
      <c r="AQ203" s="32">
        <f>SUM(AB$10:AB203)</f>
        <v>1116627.6880472775</v>
      </c>
      <c r="AR203" s="32">
        <f>SUM(AC$10:AC203)</f>
        <v>-741728.78666842484</v>
      </c>
      <c r="AS203" s="32">
        <f>SUM(AD$10:AD203)</f>
        <v>13860.000000000002</v>
      </c>
      <c r="AT203" s="32">
        <f>SUM(AE$10:AE203)</f>
        <v>36083.758926050024</v>
      </c>
      <c r="AU203" s="32">
        <f>SUM(AF$10:AF203)</f>
        <v>-42000</v>
      </c>
      <c r="AW203" s="32">
        <f t="shared" ref="AW203:BA250" si="92">Q203*$D$3</f>
        <v>0</v>
      </c>
      <c r="AX203" s="32">
        <f t="shared" si="92"/>
        <v>0</v>
      </c>
      <c r="AY203" s="32">
        <f t="shared" si="92"/>
        <v>0</v>
      </c>
      <c r="AZ203" s="32">
        <f t="shared" si="92"/>
        <v>0</v>
      </c>
      <c r="BA203" s="32">
        <f t="shared" si="92"/>
        <v>42000</v>
      </c>
      <c r="BB203" s="32">
        <f t="shared" si="81"/>
        <v>0</v>
      </c>
      <c r="BC203" s="32"/>
    </row>
    <row r="204" spans="1:55" x14ac:dyDescent="0.25">
      <c r="A204" s="29">
        <v>194</v>
      </c>
      <c r="B204" s="32">
        <f t="shared" si="88"/>
        <v>0</v>
      </c>
      <c r="C204" s="32">
        <f t="shared" si="78"/>
        <v>0</v>
      </c>
      <c r="D204" s="32">
        <f t="shared" si="79"/>
        <v>0</v>
      </c>
      <c r="E204" s="32"/>
      <c r="F204" s="32">
        <f t="shared" si="89"/>
        <v>0</v>
      </c>
      <c r="G204" s="45"/>
      <c r="H204" s="32"/>
      <c r="I204" s="32"/>
      <c r="J204" s="32"/>
      <c r="K204" s="32"/>
      <c r="L204" s="32">
        <f t="shared" si="82"/>
        <v>0</v>
      </c>
      <c r="M204" s="32">
        <f t="shared" si="83"/>
        <v>0</v>
      </c>
      <c r="N204" s="80">
        <v>50100</v>
      </c>
      <c r="O204" s="39">
        <f t="shared" si="84"/>
        <v>0</v>
      </c>
      <c r="P204" s="39">
        <f t="shared" si="80"/>
        <v>0.03</v>
      </c>
      <c r="Q204" s="39">
        <f t="shared" si="90"/>
        <v>0</v>
      </c>
      <c r="R204" s="39">
        <f t="shared" ref="R204:R249" si="93">IF(A204&gt;=$D$6,0,S205/$T$3)</f>
        <v>0</v>
      </c>
      <c r="S204" s="39">
        <f t="shared" si="74"/>
        <v>0</v>
      </c>
      <c r="T204" s="39">
        <f t="shared" si="72"/>
        <v>0</v>
      </c>
      <c r="U204" s="39">
        <f t="shared" si="75"/>
        <v>0.03</v>
      </c>
      <c r="V204" s="12"/>
      <c r="W204" s="32">
        <f t="shared" ref="W204:W250" si="94">SUM(Q204:T204)*$D$3</f>
        <v>0</v>
      </c>
      <c r="X204" s="32">
        <f t="shared" si="85"/>
        <v>42000</v>
      </c>
      <c r="Y204" s="32">
        <f t="shared" si="86"/>
        <v>42000</v>
      </c>
      <c r="Z204" s="32">
        <f t="shared" si="87"/>
        <v>42000</v>
      </c>
      <c r="AB204" s="32">
        <f t="shared" si="73"/>
        <v>0</v>
      </c>
      <c r="AC204" s="32">
        <f t="shared" si="91"/>
        <v>0</v>
      </c>
      <c r="AD204" s="32">
        <f t="shared" ref="AD204:AD250" si="95">IFERROR((E204+F204)*(Q204*(1-$X$2)+R204*(1-$X$3)+S204*(1-$X$4)+T204*(1-$X$5)+U204*(1-$X$6))/O204,0)</f>
        <v>0</v>
      </c>
      <c r="AE204" s="59">
        <f t="shared" ref="AE204:AE250" si="96">IFERROR((G204*$J$2+H204*$J$4+J204)*(Q204*(1-$X$2)+R204*(1-$X$3)+S204*(1-$X$4)+T204*(1-$X$5)+U204*(1-$X$6))/O204,0)</f>
        <v>0</v>
      </c>
      <c r="AF204" s="32">
        <f t="shared" si="76"/>
        <v>0</v>
      </c>
      <c r="AG204" s="40" t="str">
        <f>IF(A204&gt;$D$6,"",SUM($AB$10:AE204)/($Y$10+Y204)*2/A204*12)</f>
        <v/>
      </c>
      <c r="AH204" s="40" t="str">
        <f>IF(A204&gt;$D$6,"",SUM($AF$10:AF204)/($Y$10+Y204)*2/A204*12)</f>
        <v/>
      </c>
      <c r="AI204" s="32">
        <f t="shared" si="77"/>
        <v>0</v>
      </c>
      <c r="AQ204" s="32">
        <f>SUM(AB$10:AB204)</f>
        <v>1116627.6880472775</v>
      </c>
      <c r="AR204" s="32">
        <f>SUM(AC$10:AC204)</f>
        <v>-741728.78666842484</v>
      </c>
      <c r="AS204" s="32">
        <f>SUM(AD$10:AD204)</f>
        <v>13860.000000000002</v>
      </c>
      <c r="AT204" s="32">
        <f>SUM(AE$10:AE204)</f>
        <v>36083.758926050024</v>
      </c>
      <c r="AU204" s="32">
        <f>SUM(AF$10:AF204)</f>
        <v>-42000</v>
      </c>
      <c r="AW204" s="32">
        <f t="shared" si="92"/>
        <v>0</v>
      </c>
      <c r="AX204" s="32">
        <f t="shared" si="92"/>
        <v>0</v>
      </c>
      <c r="AY204" s="32">
        <f t="shared" si="92"/>
        <v>0</v>
      </c>
      <c r="AZ204" s="32">
        <f t="shared" si="92"/>
        <v>0</v>
      </c>
      <c r="BA204" s="32">
        <f t="shared" si="92"/>
        <v>42000</v>
      </c>
      <c r="BB204" s="32">
        <f t="shared" si="81"/>
        <v>0</v>
      </c>
      <c r="BC204" s="32"/>
    </row>
    <row r="205" spans="1:55" x14ac:dyDescent="0.25">
      <c r="A205" s="29">
        <v>195</v>
      </c>
      <c r="B205" s="32">
        <f t="shared" si="88"/>
        <v>0</v>
      </c>
      <c r="C205" s="32">
        <f t="shared" si="78"/>
        <v>0</v>
      </c>
      <c r="D205" s="32">
        <f t="shared" si="79"/>
        <v>0</v>
      </c>
      <c r="E205" s="32"/>
      <c r="F205" s="32">
        <f t="shared" si="89"/>
        <v>0</v>
      </c>
      <c r="G205" s="32"/>
      <c r="H205" s="32"/>
      <c r="I205" s="32"/>
      <c r="J205" s="32"/>
      <c r="K205" s="32"/>
      <c r="L205" s="32">
        <f t="shared" si="82"/>
        <v>0</v>
      </c>
      <c r="M205" s="32">
        <f t="shared" si="83"/>
        <v>0</v>
      </c>
      <c r="N205" s="80">
        <v>50131</v>
      </c>
      <c r="O205" s="39">
        <f t="shared" si="84"/>
        <v>0</v>
      </c>
      <c r="P205" s="39">
        <f t="shared" si="80"/>
        <v>0.03</v>
      </c>
      <c r="Q205" s="39">
        <f t="shared" si="90"/>
        <v>0</v>
      </c>
      <c r="R205" s="39">
        <f t="shared" si="93"/>
        <v>0</v>
      </c>
      <c r="S205" s="39">
        <f t="shared" si="74"/>
        <v>0</v>
      </c>
      <c r="T205" s="39">
        <f t="shared" ref="T205:T249" si="97">IF(A205&gt;=$D$6,0,(U206-U205)/$T$5)</f>
        <v>0</v>
      </c>
      <c r="U205" s="39">
        <f t="shared" si="75"/>
        <v>0.03</v>
      </c>
      <c r="V205" s="12"/>
      <c r="W205" s="32">
        <f t="shared" si="94"/>
        <v>0</v>
      </c>
      <c r="X205" s="32">
        <f t="shared" si="85"/>
        <v>42000</v>
      </c>
      <c r="Y205" s="32">
        <f t="shared" si="86"/>
        <v>42000</v>
      </c>
      <c r="Z205" s="32">
        <f t="shared" si="87"/>
        <v>42000</v>
      </c>
      <c r="AB205" s="32">
        <f t="shared" ref="AB205:AB250" si="98">IFERROR(D205/O204*(Q204*(1-$X$2)+R204*(1-$X$3)+S204*(1-$X$4)+T204*(1-$X$5)+U204*(1-$X$6)),0)</f>
        <v>0</v>
      </c>
      <c r="AC205" s="32">
        <f t="shared" si="91"/>
        <v>0</v>
      </c>
      <c r="AD205" s="32">
        <f t="shared" si="95"/>
        <v>0</v>
      </c>
      <c r="AE205" s="59">
        <f t="shared" si="96"/>
        <v>0</v>
      </c>
      <c r="AF205" s="32">
        <f t="shared" si="76"/>
        <v>0</v>
      </c>
      <c r="AG205" s="40" t="str">
        <f>IF(A205&gt;$D$6,"",SUM($AB$10:AE205)/($Y$10+Y205)*2/A205*12)</f>
        <v/>
      </c>
      <c r="AH205" s="40" t="str">
        <f>IF(A205&gt;$D$6,"",SUM($AF$10:AF205)/($Y$10+Y205)*2/A205*12)</f>
        <v/>
      </c>
      <c r="AI205" s="32">
        <f t="shared" si="77"/>
        <v>0</v>
      </c>
      <c r="AQ205" s="32">
        <f>SUM(AB$10:AB205)</f>
        <v>1116627.6880472775</v>
      </c>
      <c r="AR205" s="32">
        <f>SUM(AC$10:AC205)</f>
        <v>-741728.78666842484</v>
      </c>
      <c r="AS205" s="32">
        <f>SUM(AD$10:AD205)</f>
        <v>13860.000000000002</v>
      </c>
      <c r="AT205" s="32">
        <f>SUM(AE$10:AE205)</f>
        <v>36083.758926050024</v>
      </c>
      <c r="AU205" s="32">
        <f>SUM(AF$10:AF205)</f>
        <v>-42000</v>
      </c>
      <c r="AW205" s="32">
        <f t="shared" si="92"/>
        <v>0</v>
      </c>
      <c r="AX205" s="32">
        <f t="shared" si="92"/>
        <v>0</v>
      </c>
      <c r="AY205" s="32">
        <f t="shared" si="92"/>
        <v>0</v>
      </c>
      <c r="AZ205" s="32">
        <f t="shared" si="92"/>
        <v>0</v>
      </c>
      <c r="BA205" s="32">
        <f t="shared" si="92"/>
        <v>42000</v>
      </c>
      <c r="BB205" s="32">
        <f t="shared" si="81"/>
        <v>0</v>
      </c>
      <c r="BC205" s="32"/>
    </row>
    <row r="206" spans="1:55" x14ac:dyDescent="0.25">
      <c r="A206" s="29">
        <v>196</v>
      </c>
      <c r="B206" s="32">
        <f t="shared" si="88"/>
        <v>0</v>
      </c>
      <c r="C206" s="32">
        <f t="shared" si="78"/>
        <v>0</v>
      </c>
      <c r="D206" s="32">
        <f t="shared" si="79"/>
        <v>0</v>
      </c>
      <c r="E206" s="32"/>
      <c r="F206" s="32">
        <f t="shared" si="89"/>
        <v>0</v>
      </c>
      <c r="G206" s="32"/>
      <c r="H206" s="32"/>
      <c r="I206" s="32"/>
      <c r="J206" s="32"/>
      <c r="K206" s="32"/>
      <c r="L206" s="32">
        <f t="shared" si="82"/>
        <v>0</v>
      </c>
      <c r="M206" s="32">
        <f t="shared" si="83"/>
        <v>0</v>
      </c>
      <c r="N206" s="80">
        <v>50161</v>
      </c>
      <c r="O206" s="39">
        <f t="shared" si="84"/>
        <v>0</v>
      </c>
      <c r="P206" s="39">
        <f t="shared" si="80"/>
        <v>0.03</v>
      </c>
      <c r="Q206" s="39">
        <f t="shared" si="90"/>
        <v>0</v>
      </c>
      <c r="R206" s="39">
        <f t="shared" si="93"/>
        <v>0</v>
      </c>
      <c r="S206" s="39">
        <f t="shared" ref="S206:S249" si="99">IF(A206&gt;=$D$6,0,T207/$T$4)</f>
        <v>0</v>
      </c>
      <c r="T206" s="39">
        <f t="shared" si="97"/>
        <v>0</v>
      </c>
      <c r="U206" s="39">
        <f t="shared" ref="U206:U250" si="100">IF($A206&gt;D$6,Q$4,IF($A206&lt;3,0,Q$4*LN($A206-2)/LN(D$6-2)))</f>
        <v>0.03</v>
      </c>
      <c r="V206" s="12"/>
      <c r="W206" s="32">
        <f t="shared" si="94"/>
        <v>0</v>
      </c>
      <c r="X206" s="32">
        <f t="shared" si="85"/>
        <v>42000</v>
      </c>
      <c r="Y206" s="32">
        <f t="shared" si="86"/>
        <v>42000</v>
      </c>
      <c r="Z206" s="32">
        <f t="shared" si="87"/>
        <v>42000</v>
      </c>
      <c r="AB206" s="32">
        <f t="shared" si="98"/>
        <v>0</v>
      </c>
      <c r="AC206" s="32">
        <f t="shared" si="91"/>
        <v>0</v>
      </c>
      <c r="AD206" s="32">
        <f t="shared" si="95"/>
        <v>0</v>
      </c>
      <c r="AE206" s="59">
        <f t="shared" si="96"/>
        <v>0</v>
      </c>
      <c r="AF206" s="32">
        <f t="shared" ref="AF206:AF250" si="101">-(Z206-Z205)</f>
        <v>0</v>
      </c>
      <c r="AG206" s="40" t="str">
        <f>IF(A206&gt;$D$6,"",SUM($AB$10:AE206)/($Y$10+Y206)*2/A206*12)</f>
        <v/>
      </c>
      <c r="AH206" s="40" t="str">
        <f>IF(A206&gt;$D$6,"",SUM($AF$10:AF206)/($Y$10+Y206)*2/A206*12)</f>
        <v/>
      </c>
      <c r="AI206" s="32">
        <f t="shared" ref="AI206:AI250" si="102">Y205-Y206+AB206+AD206+AE206</f>
        <v>0</v>
      </c>
      <c r="AQ206" s="32">
        <f>SUM(AB$10:AB206)</f>
        <v>1116627.6880472775</v>
      </c>
      <c r="AR206" s="32">
        <f>SUM(AC$10:AC206)</f>
        <v>-741728.78666842484</v>
      </c>
      <c r="AS206" s="32">
        <f>SUM(AD$10:AD206)</f>
        <v>13860.000000000002</v>
      </c>
      <c r="AT206" s="32">
        <f>SUM(AE$10:AE206)</f>
        <v>36083.758926050024</v>
      </c>
      <c r="AU206" s="32">
        <f>SUM(AF$10:AF206)</f>
        <v>-42000</v>
      </c>
      <c r="AW206" s="32">
        <f t="shared" si="92"/>
        <v>0</v>
      </c>
      <c r="AX206" s="32">
        <f t="shared" si="92"/>
        <v>0</v>
      </c>
      <c r="AY206" s="32">
        <f t="shared" si="92"/>
        <v>0</v>
      </c>
      <c r="AZ206" s="32">
        <f t="shared" si="92"/>
        <v>0</v>
      </c>
      <c r="BA206" s="32">
        <f t="shared" si="92"/>
        <v>42000</v>
      </c>
      <c r="BB206" s="32">
        <f t="shared" si="81"/>
        <v>0</v>
      </c>
      <c r="BC206" s="32"/>
    </row>
    <row r="207" spans="1:55" x14ac:dyDescent="0.25">
      <c r="A207" s="29">
        <v>197</v>
      </c>
      <c r="B207" s="32">
        <f t="shared" si="88"/>
        <v>0</v>
      </c>
      <c r="C207" s="32">
        <f t="shared" si="78"/>
        <v>0</v>
      </c>
      <c r="D207" s="32">
        <f t="shared" si="79"/>
        <v>0</v>
      </c>
      <c r="E207" s="32"/>
      <c r="F207" s="32">
        <f t="shared" si="89"/>
        <v>0</v>
      </c>
      <c r="G207" s="32"/>
      <c r="H207" s="32"/>
      <c r="I207" s="32"/>
      <c r="J207" s="32"/>
      <c r="K207" s="32"/>
      <c r="L207" s="32">
        <f t="shared" si="82"/>
        <v>0</v>
      </c>
      <c r="M207" s="32">
        <f t="shared" si="83"/>
        <v>0</v>
      </c>
      <c r="N207" s="80">
        <v>50192</v>
      </c>
      <c r="O207" s="39">
        <f t="shared" si="84"/>
        <v>0</v>
      </c>
      <c r="P207" s="39">
        <f t="shared" si="80"/>
        <v>0.03</v>
      </c>
      <c r="Q207" s="39">
        <f t="shared" si="90"/>
        <v>0</v>
      </c>
      <c r="R207" s="39">
        <f t="shared" si="93"/>
        <v>0</v>
      </c>
      <c r="S207" s="39">
        <f t="shared" si="99"/>
        <v>0</v>
      </c>
      <c r="T207" s="39">
        <f t="shared" si="97"/>
        <v>0</v>
      </c>
      <c r="U207" s="39">
        <f t="shared" si="100"/>
        <v>0.03</v>
      </c>
      <c r="V207" s="12"/>
      <c r="W207" s="32">
        <f t="shared" si="94"/>
        <v>0</v>
      </c>
      <c r="X207" s="32">
        <f t="shared" si="85"/>
        <v>42000</v>
      </c>
      <c r="Y207" s="32">
        <f t="shared" si="86"/>
        <v>42000</v>
      </c>
      <c r="Z207" s="32">
        <f t="shared" si="87"/>
        <v>42000</v>
      </c>
      <c r="AB207" s="32">
        <f t="shared" si="98"/>
        <v>0</v>
      </c>
      <c r="AC207" s="32">
        <f t="shared" si="91"/>
        <v>0</v>
      </c>
      <c r="AD207" s="32">
        <f t="shared" si="95"/>
        <v>0</v>
      </c>
      <c r="AE207" s="59">
        <f t="shared" si="96"/>
        <v>0</v>
      </c>
      <c r="AF207" s="32">
        <f t="shared" si="101"/>
        <v>0</v>
      </c>
      <c r="AG207" s="40" t="str">
        <f>IF(A207&gt;$D$6,"",SUM($AB$10:AE207)/($Y$10+Y207)*2/A207*12)</f>
        <v/>
      </c>
      <c r="AH207" s="40" t="str">
        <f>IF(A207&gt;$D$6,"",SUM($AF$10:AF207)/($Y$10+Y207)*2/A207*12)</f>
        <v/>
      </c>
      <c r="AI207" s="32">
        <f t="shared" si="102"/>
        <v>0</v>
      </c>
      <c r="AQ207" s="32">
        <f>SUM(AB$10:AB207)</f>
        <v>1116627.6880472775</v>
      </c>
      <c r="AR207" s="32">
        <f>SUM(AC$10:AC207)</f>
        <v>-741728.78666842484</v>
      </c>
      <c r="AS207" s="32">
        <f>SUM(AD$10:AD207)</f>
        <v>13860.000000000002</v>
      </c>
      <c r="AT207" s="32">
        <f>SUM(AE$10:AE207)</f>
        <v>36083.758926050024</v>
      </c>
      <c r="AU207" s="32">
        <f>SUM(AF$10:AF207)</f>
        <v>-42000</v>
      </c>
      <c r="AW207" s="32">
        <f t="shared" si="92"/>
        <v>0</v>
      </c>
      <c r="AX207" s="32">
        <f t="shared" si="92"/>
        <v>0</v>
      </c>
      <c r="AY207" s="32">
        <f t="shared" si="92"/>
        <v>0</v>
      </c>
      <c r="AZ207" s="32">
        <f t="shared" si="92"/>
        <v>0</v>
      </c>
      <c r="BA207" s="32">
        <f t="shared" si="92"/>
        <v>42000</v>
      </c>
      <c r="BB207" s="32">
        <f t="shared" si="81"/>
        <v>0</v>
      </c>
      <c r="BC207" s="32"/>
    </row>
    <row r="208" spans="1:55" x14ac:dyDescent="0.25">
      <c r="A208" s="29">
        <v>198</v>
      </c>
      <c r="B208" s="32">
        <f t="shared" si="88"/>
        <v>0</v>
      </c>
      <c r="C208" s="32">
        <f t="shared" si="78"/>
        <v>0</v>
      </c>
      <c r="D208" s="32">
        <f t="shared" si="79"/>
        <v>0</v>
      </c>
      <c r="E208" s="32"/>
      <c r="F208" s="32">
        <f t="shared" si="89"/>
        <v>0</v>
      </c>
      <c r="G208" s="32"/>
      <c r="H208" s="32"/>
      <c r="I208" s="32"/>
      <c r="J208" s="32"/>
      <c r="K208" s="32"/>
      <c r="L208" s="32">
        <f t="shared" si="82"/>
        <v>0</v>
      </c>
      <c r="M208" s="32">
        <f t="shared" si="83"/>
        <v>0</v>
      </c>
      <c r="N208" s="80">
        <v>50222</v>
      </c>
      <c r="O208" s="39">
        <f t="shared" si="84"/>
        <v>0</v>
      </c>
      <c r="P208" s="39">
        <f t="shared" si="80"/>
        <v>0.03</v>
      </c>
      <c r="Q208" s="39">
        <f t="shared" si="90"/>
        <v>0</v>
      </c>
      <c r="R208" s="39">
        <f t="shared" si="93"/>
        <v>0</v>
      </c>
      <c r="S208" s="39">
        <f t="shared" si="99"/>
        <v>0</v>
      </c>
      <c r="T208" s="39">
        <f t="shared" si="97"/>
        <v>0</v>
      </c>
      <c r="U208" s="39">
        <f t="shared" si="100"/>
        <v>0.03</v>
      </c>
      <c r="V208" s="12"/>
      <c r="W208" s="32">
        <f t="shared" si="94"/>
        <v>0</v>
      </c>
      <c r="X208" s="32">
        <f t="shared" si="85"/>
        <v>42000</v>
      </c>
      <c r="Y208" s="32">
        <f t="shared" si="86"/>
        <v>42000</v>
      </c>
      <c r="Z208" s="32">
        <f t="shared" si="87"/>
        <v>42000</v>
      </c>
      <c r="AB208" s="32">
        <f t="shared" si="98"/>
        <v>0</v>
      </c>
      <c r="AC208" s="32">
        <f t="shared" si="91"/>
        <v>0</v>
      </c>
      <c r="AD208" s="32">
        <f t="shared" si="95"/>
        <v>0</v>
      </c>
      <c r="AE208" s="59">
        <f t="shared" si="96"/>
        <v>0</v>
      </c>
      <c r="AF208" s="32">
        <f t="shared" si="101"/>
        <v>0</v>
      </c>
      <c r="AG208" s="40" t="str">
        <f>IF(A208&gt;$D$6,"",SUM($AB$10:AE208)/($Y$10+Y208)*2/A208*12)</f>
        <v/>
      </c>
      <c r="AH208" s="40" t="str">
        <f>IF(A208&gt;$D$6,"",SUM($AF$10:AF208)/($Y$10+Y208)*2/A208*12)</f>
        <v/>
      </c>
      <c r="AI208" s="32">
        <f t="shared" si="102"/>
        <v>0</v>
      </c>
      <c r="AQ208" s="32">
        <f>SUM(AB$10:AB208)</f>
        <v>1116627.6880472775</v>
      </c>
      <c r="AR208" s="32">
        <f>SUM(AC$10:AC208)</f>
        <v>-741728.78666842484</v>
      </c>
      <c r="AS208" s="32">
        <f>SUM(AD$10:AD208)</f>
        <v>13860.000000000002</v>
      </c>
      <c r="AT208" s="32">
        <f>SUM(AE$10:AE208)</f>
        <v>36083.758926050024</v>
      </c>
      <c r="AU208" s="32">
        <f>SUM(AF$10:AF208)</f>
        <v>-42000</v>
      </c>
      <c r="AW208" s="32">
        <f t="shared" si="92"/>
        <v>0</v>
      </c>
      <c r="AX208" s="32">
        <f t="shared" si="92"/>
        <v>0</v>
      </c>
      <c r="AY208" s="32">
        <f t="shared" si="92"/>
        <v>0</v>
      </c>
      <c r="AZ208" s="32">
        <f t="shared" si="92"/>
        <v>0</v>
      </c>
      <c r="BA208" s="32">
        <f t="shared" si="92"/>
        <v>42000</v>
      </c>
      <c r="BB208" s="32">
        <f t="shared" si="81"/>
        <v>0</v>
      </c>
      <c r="BC208" s="32"/>
    </row>
    <row r="209" spans="1:55" x14ac:dyDescent="0.25">
      <c r="A209" s="29">
        <v>199</v>
      </c>
      <c r="B209" s="32">
        <f t="shared" si="88"/>
        <v>0</v>
      </c>
      <c r="C209" s="32">
        <f t="shared" si="78"/>
        <v>0</v>
      </c>
      <c r="D209" s="32">
        <f t="shared" si="79"/>
        <v>0</v>
      </c>
      <c r="E209" s="32"/>
      <c r="F209" s="32">
        <f t="shared" si="89"/>
        <v>0</v>
      </c>
      <c r="G209" s="32"/>
      <c r="H209" s="32"/>
      <c r="I209" s="32"/>
      <c r="J209" s="32"/>
      <c r="K209" s="32"/>
      <c r="L209" s="32">
        <f t="shared" si="82"/>
        <v>0</v>
      </c>
      <c r="M209" s="32">
        <f t="shared" si="83"/>
        <v>0</v>
      </c>
      <c r="N209" s="80">
        <v>50253</v>
      </c>
      <c r="O209" s="39">
        <f t="shared" si="84"/>
        <v>0</v>
      </c>
      <c r="P209" s="39">
        <f t="shared" si="80"/>
        <v>0.03</v>
      </c>
      <c r="Q209" s="39">
        <f t="shared" si="90"/>
        <v>0</v>
      </c>
      <c r="R209" s="39">
        <f t="shared" si="93"/>
        <v>0</v>
      </c>
      <c r="S209" s="39">
        <f t="shared" si="99"/>
        <v>0</v>
      </c>
      <c r="T209" s="39">
        <f t="shared" si="97"/>
        <v>0</v>
      </c>
      <c r="U209" s="39">
        <f t="shared" si="100"/>
        <v>0.03</v>
      </c>
      <c r="V209" s="12"/>
      <c r="W209" s="32">
        <f t="shared" si="94"/>
        <v>0</v>
      </c>
      <c r="X209" s="32">
        <f t="shared" si="85"/>
        <v>42000</v>
      </c>
      <c r="Y209" s="32">
        <f t="shared" si="86"/>
        <v>42000</v>
      </c>
      <c r="Z209" s="32">
        <f t="shared" si="87"/>
        <v>42000</v>
      </c>
      <c r="AB209" s="32">
        <f t="shared" si="98"/>
        <v>0</v>
      </c>
      <c r="AC209" s="32">
        <f t="shared" si="91"/>
        <v>0</v>
      </c>
      <c r="AD209" s="32">
        <f t="shared" si="95"/>
        <v>0</v>
      </c>
      <c r="AE209" s="59">
        <f t="shared" si="96"/>
        <v>0</v>
      </c>
      <c r="AF209" s="32">
        <f t="shared" si="101"/>
        <v>0</v>
      </c>
      <c r="AG209" s="40" t="str">
        <f>IF(A209&gt;$D$6,"",SUM($AB$10:AE209)/($Y$10+Y209)*2/A209*12)</f>
        <v/>
      </c>
      <c r="AH209" s="40" t="str">
        <f>IF(A209&gt;$D$6,"",SUM($AF$10:AF209)/($Y$10+Y209)*2/A209*12)</f>
        <v/>
      </c>
      <c r="AI209" s="32">
        <f t="shared" si="102"/>
        <v>0</v>
      </c>
      <c r="AQ209" s="32">
        <f>SUM(AB$10:AB209)</f>
        <v>1116627.6880472775</v>
      </c>
      <c r="AR209" s="32">
        <f>SUM(AC$10:AC209)</f>
        <v>-741728.78666842484</v>
      </c>
      <c r="AS209" s="32">
        <f>SUM(AD$10:AD209)</f>
        <v>13860.000000000002</v>
      </c>
      <c r="AT209" s="32">
        <f>SUM(AE$10:AE209)</f>
        <v>36083.758926050024</v>
      </c>
      <c r="AU209" s="32">
        <f>SUM(AF$10:AF209)</f>
        <v>-42000</v>
      </c>
      <c r="AW209" s="32">
        <f t="shared" si="92"/>
        <v>0</v>
      </c>
      <c r="AX209" s="32">
        <f t="shared" si="92"/>
        <v>0</v>
      </c>
      <c r="AY209" s="32">
        <f t="shared" si="92"/>
        <v>0</v>
      </c>
      <c r="AZ209" s="32">
        <f t="shared" si="92"/>
        <v>0</v>
      </c>
      <c r="BA209" s="32">
        <f t="shared" si="92"/>
        <v>42000</v>
      </c>
      <c r="BB209" s="32">
        <f t="shared" si="81"/>
        <v>0</v>
      </c>
      <c r="BC209" s="32"/>
    </row>
    <row r="210" spans="1:55" x14ac:dyDescent="0.25">
      <c r="A210" s="29">
        <v>200</v>
      </c>
      <c r="B210" s="32">
        <f t="shared" si="88"/>
        <v>0</v>
      </c>
      <c r="C210" s="32">
        <f t="shared" si="78"/>
        <v>0</v>
      </c>
      <c r="D210" s="32">
        <f t="shared" si="79"/>
        <v>0</v>
      </c>
      <c r="E210" s="32"/>
      <c r="F210" s="32">
        <f t="shared" si="89"/>
        <v>0</v>
      </c>
      <c r="G210" s="32"/>
      <c r="H210" s="32"/>
      <c r="I210" s="32"/>
      <c r="J210" s="32"/>
      <c r="K210" s="32"/>
      <c r="L210" s="32">
        <f t="shared" si="82"/>
        <v>0</v>
      </c>
      <c r="M210" s="32">
        <f t="shared" si="83"/>
        <v>0</v>
      </c>
      <c r="N210" s="80">
        <v>50284</v>
      </c>
      <c r="O210" s="39">
        <f t="shared" si="84"/>
        <v>0</v>
      </c>
      <c r="P210" s="39">
        <f t="shared" si="80"/>
        <v>0.03</v>
      </c>
      <c r="Q210" s="39">
        <f t="shared" si="90"/>
        <v>0</v>
      </c>
      <c r="R210" s="39">
        <f t="shared" si="93"/>
        <v>0</v>
      </c>
      <c r="S210" s="39">
        <f t="shared" si="99"/>
        <v>0</v>
      </c>
      <c r="T210" s="39">
        <f t="shared" si="97"/>
        <v>0</v>
      </c>
      <c r="U210" s="39">
        <f t="shared" si="100"/>
        <v>0.03</v>
      </c>
      <c r="V210" s="12"/>
      <c r="W210" s="32">
        <f t="shared" si="94"/>
        <v>0</v>
      </c>
      <c r="X210" s="32">
        <f t="shared" si="85"/>
        <v>42000</v>
      </c>
      <c r="Y210" s="32">
        <f t="shared" si="86"/>
        <v>42000</v>
      </c>
      <c r="Z210" s="32">
        <f t="shared" si="87"/>
        <v>42000</v>
      </c>
      <c r="AB210" s="32">
        <f t="shared" si="98"/>
        <v>0</v>
      </c>
      <c r="AC210" s="32">
        <f t="shared" si="91"/>
        <v>0</v>
      </c>
      <c r="AD210" s="32">
        <f t="shared" si="95"/>
        <v>0</v>
      </c>
      <c r="AE210" s="59">
        <f t="shared" si="96"/>
        <v>0</v>
      </c>
      <c r="AF210" s="32">
        <f t="shared" si="101"/>
        <v>0</v>
      </c>
      <c r="AG210" s="40" t="str">
        <f>IF(A210&gt;$D$6,"",SUM($AB$10:AE210)/($Y$10+Y210)*2/A210*12)</f>
        <v/>
      </c>
      <c r="AH210" s="40" t="str">
        <f>IF(A210&gt;$D$6,"",SUM($AF$10:AF210)/($Y$10+Y210)*2/A210*12)</f>
        <v/>
      </c>
      <c r="AI210" s="32">
        <f t="shared" si="102"/>
        <v>0</v>
      </c>
      <c r="AQ210" s="32">
        <f>SUM(AB$10:AB210)</f>
        <v>1116627.6880472775</v>
      </c>
      <c r="AR210" s="32">
        <f>SUM(AC$10:AC210)</f>
        <v>-741728.78666842484</v>
      </c>
      <c r="AS210" s="32">
        <f>SUM(AD$10:AD210)</f>
        <v>13860.000000000002</v>
      </c>
      <c r="AT210" s="32">
        <f>SUM(AE$10:AE210)</f>
        <v>36083.758926050024</v>
      </c>
      <c r="AU210" s="32">
        <f>SUM(AF$10:AF210)</f>
        <v>-42000</v>
      </c>
      <c r="AW210" s="32">
        <f t="shared" si="92"/>
        <v>0</v>
      </c>
      <c r="AX210" s="32">
        <f t="shared" si="92"/>
        <v>0</v>
      </c>
      <c r="AY210" s="32">
        <f t="shared" si="92"/>
        <v>0</v>
      </c>
      <c r="AZ210" s="32">
        <f t="shared" si="92"/>
        <v>0</v>
      </c>
      <c r="BA210" s="32">
        <f t="shared" si="92"/>
        <v>42000</v>
      </c>
      <c r="BB210" s="32">
        <f t="shared" si="81"/>
        <v>0</v>
      </c>
      <c r="BC210" s="32"/>
    </row>
    <row r="211" spans="1:55" x14ac:dyDescent="0.25">
      <c r="A211" s="29">
        <v>201</v>
      </c>
      <c r="B211" s="32">
        <f t="shared" si="88"/>
        <v>0</v>
      </c>
      <c r="C211" s="32">
        <f t="shared" si="78"/>
        <v>0</v>
      </c>
      <c r="D211" s="32">
        <f t="shared" si="79"/>
        <v>0</v>
      </c>
      <c r="E211" s="32"/>
      <c r="F211" s="32">
        <f t="shared" si="89"/>
        <v>0</v>
      </c>
      <c r="G211" s="32"/>
      <c r="H211" s="32"/>
      <c r="I211" s="32"/>
      <c r="J211" s="32"/>
      <c r="K211" s="32"/>
      <c r="L211" s="32">
        <f t="shared" si="82"/>
        <v>0</v>
      </c>
      <c r="M211" s="32">
        <f t="shared" si="83"/>
        <v>0</v>
      </c>
      <c r="N211" s="80">
        <v>50314</v>
      </c>
      <c r="O211" s="39">
        <f t="shared" si="84"/>
        <v>0</v>
      </c>
      <c r="P211" s="39">
        <f t="shared" si="80"/>
        <v>0.03</v>
      </c>
      <c r="Q211" s="39">
        <f t="shared" si="90"/>
        <v>0</v>
      </c>
      <c r="R211" s="39">
        <f t="shared" si="93"/>
        <v>0</v>
      </c>
      <c r="S211" s="39">
        <f t="shared" si="99"/>
        <v>0</v>
      </c>
      <c r="T211" s="39">
        <f t="shared" si="97"/>
        <v>0</v>
      </c>
      <c r="U211" s="39">
        <f t="shared" si="100"/>
        <v>0.03</v>
      </c>
      <c r="V211" s="12"/>
      <c r="W211" s="32">
        <f t="shared" si="94"/>
        <v>0</v>
      </c>
      <c r="X211" s="32">
        <f t="shared" si="85"/>
        <v>42000</v>
      </c>
      <c r="Y211" s="32">
        <f t="shared" si="86"/>
        <v>42000</v>
      </c>
      <c r="Z211" s="32">
        <f t="shared" si="87"/>
        <v>42000</v>
      </c>
      <c r="AB211" s="32">
        <f t="shared" si="98"/>
        <v>0</v>
      </c>
      <c r="AC211" s="32">
        <f t="shared" si="91"/>
        <v>0</v>
      </c>
      <c r="AD211" s="32">
        <f t="shared" si="95"/>
        <v>0</v>
      </c>
      <c r="AE211" s="59">
        <f t="shared" si="96"/>
        <v>0</v>
      </c>
      <c r="AF211" s="32">
        <f t="shared" si="101"/>
        <v>0</v>
      </c>
      <c r="AG211" s="40" t="str">
        <f>IF(A211&gt;$D$6,"",SUM($AB$10:AE211)/($Y$10+Y211)*2/A211*12)</f>
        <v/>
      </c>
      <c r="AH211" s="40" t="str">
        <f>IF(A211&gt;$D$6,"",SUM($AF$10:AF211)/($Y$10+Y211)*2/A211*12)</f>
        <v/>
      </c>
      <c r="AI211" s="32">
        <f t="shared" si="102"/>
        <v>0</v>
      </c>
      <c r="AQ211" s="32">
        <f>SUM(AB$10:AB211)</f>
        <v>1116627.6880472775</v>
      </c>
      <c r="AR211" s="32">
        <f>SUM(AC$10:AC211)</f>
        <v>-741728.78666842484</v>
      </c>
      <c r="AS211" s="32">
        <f>SUM(AD$10:AD211)</f>
        <v>13860.000000000002</v>
      </c>
      <c r="AT211" s="32">
        <f>SUM(AE$10:AE211)</f>
        <v>36083.758926050024</v>
      </c>
      <c r="AU211" s="32">
        <f>SUM(AF$10:AF211)</f>
        <v>-42000</v>
      </c>
      <c r="AW211" s="32">
        <f t="shared" si="92"/>
        <v>0</v>
      </c>
      <c r="AX211" s="32">
        <f t="shared" si="92"/>
        <v>0</v>
      </c>
      <c r="AY211" s="32">
        <f t="shared" si="92"/>
        <v>0</v>
      </c>
      <c r="AZ211" s="32">
        <f t="shared" si="92"/>
        <v>0</v>
      </c>
      <c r="BA211" s="32">
        <f t="shared" si="92"/>
        <v>42000</v>
      </c>
      <c r="BB211" s="32">
        <f t="shared" si="81"/>
        <v>0</v>
      </c>
      <c r="BC211" s="32"/>
    </row>
    <row r="212" spans="1:55" x14ac:dyDescent="0.25">
      <c r="A212" s="29">
        <v>202</v>
      </c>
      <c r="B212" s="32">
        <f t="shared" si="88"/>
        <v>0</v>
      </c>
      <c r="C212" s="32">
        <f t="shared" si="78"/>
        <v>0</v>
      </c>
      <c r="D212" s="32">
        <f t="shared" si="79"/>
        <v>0</v>
      </c>
      <c r="E212" s="32"/>
      <c r="F212" s="32">
        <f t="shared" si="89"/>
        <v>0</v>
      </c>
      <c r="G212" s="32"/>
      <c r="H212" s="32"/>
      <c r="I212" s="32"/>
      <c r="J212" s="32"/>
      <c r="K212" s="32"/>
      <c r="L212" s="32">
        <f t="shared" si="82"/>
        <v>0</v>
      </c>
      <c r="M212" s="32">
        <f t="shared" si="83"/>
        <v>0</v>
      </c>
      <c r="N212" s="80">
        <v>50345</v>
      </c>
      <c r="O212" s="39">
        <f t="shared" si="84"/>
        <v>0</v>
      </c>
      <c r="P212" s="39">
        <f t="shared" si="80"/>
        <v>0.03</v>
      </c>
      <c r="Q212" s="39">
        <f t="shared" si="90"/>
        <v>0</v>
      </c>
      <c r="R212" s="39">
        <f t="shared" si="93"/>
        <v>0</v>
      </c>
      <c r="S212" s="39">
        <f t="shared" si="99"/>
        <v>0</v>
      </c>
      <c r="T212" s="39">
        <f t="shared" si="97"/>
        <v>0</v>
      </c>
      <c r="U212" s="39">
        <f t="shared" si="100"/>
        <v>0.03</v>
      </c>
      <c r="V212" s="12"/>
      <c r="W212" s="32">
        <f t="shared" si="94"/>
        <v>0</v>
      </c>
      <c r="X212" s="32">
        <f t="shared" si="85"/>
        <v>42000</v>
      </c>
      <c r="Y212" s="32">
        <f t="shared" si="86"/>
        <v>42000</v>
      </c>
      <c r="Z212" s="32">
        <f t="shared" si="87"/>
        <v>42000</v>
      </c>
      <c r="AB212" s="32">
        <f t="shared" si="98"/>
        <v>0</v>
      </c>
      <c r="AC212" s="32">
        <f t="shared" si="91"/>
        <v>0</v>
      </c>
      <c r="AD212" s="32">
        <f t="shared" si="95"/>
        <v>0</v>
      </c>
      <c r="AE212" s="59">
        <f t="shared" si="96"/>
        <v>0</v>
      </c>
      <c r="AF212" s="32">
        <f t="shared" si="101"/>
        <v>0</v>
      </c>
      <c r="AG212" s="40" t="str">
        <f>IF(A212&gt;$D$6,"",SUM($AB$10:AE212)/($Y$10+Y212)*2/A212*12)</f>
        <v/>
      </c>
      <c r="AH212" s="40" t="str">
        <f>IF(A212&gt;$D$6,"",SUM($AF$10:AF212)/($Y$10+Y212)*2/A212*12)</f>
        <v/>
      </c>
      <c r="AI212" s="32">
        <f t="shared" si="102"/>
        <v>0</v>
      </c>
      <c r="AQ212" s="32">
        <f>SUM(AB$10:AB212)</f>
        <v>1116627.6880472775</v>
      </c>
      <c r="AR212" s="32">
        <f>SUM(AC$10:AC212)</f>
        <v>-741728.78666842484</v>
      </c>
      <c r="AS212" s="32">
        <f>SUM(AD$10:AD212)</f>
        <v>13860.000000000002</v>
      </c>
      <c r="AT212" s="32">
        <f>SUM(AE$10:AE212)</f>
        <v>36083.758926050024</v>
      </c>
      <c r="AU212" s="32">
        <f>SUM(AF$10:AF212)</f>
        <v>-42000</v>
      </c>
      <c r="AW212" s="32">
        <f t="shared" si="92"/>
        <v>0</v>
      </c>
      <c r="AX212" s="32">
        <f t="shared" si="92"/>
        <v>0</v>
      </c>
      <c r="AY212" s="32">
        <f t="shared" si="92"/>
        <v>0</v>
      </c>
      <c r="AZ212" s="32">
        <f t="shared" si="92"/>
        <v>0</v>
      </c>
      <c r="BA212" s="32">
        <f t="shared" si="92"/>
        <v>42000</v>
      </c>
      <c r="BB212" s="32">
        <f t="shared" si="81"/>
        <v>0</v>
      </c>
      <c r="BC212" s="32"/>
    </row>
    <row r="213" spans="1:55" x14ac:dyDescent="0.25">
      <c r="A213" s="29">
        <v>203</v>
      </c>
      <c r="B213" s="32">
        <f t="shared" si="88"/>
        <v>0</v>
      </c>
      <c r="C213" s="32">
        <f t="shared" si="78"/>
        <v>0</v>
      </c>
      <c r="D213" s="32">
        <f t="shared" si="79"/>
        <v>0</v>
      </c>
      <c r="E213" s="32"/>
      <c r="F213" s="32">
        <f t="shared" si="89"/>
        <v>0</v>
      </c>
      <c r="G213" s="32"/>
      <c r="H213" s="32"/>
      <c r="I213" s="32"/>
      <c r="J213" s="32"/>
      <c r="K213" s="32"/>
      <c r="L213" s="32">
        <f t="shared" si="82"/>
        <v>0</v>
      </c>
      <c r="M213" s="32">
        <f t="shared" si="83"/>
        <v>0</v>
      </c>
      <c r="N213" s="80">
        <v>50375</v>
      </c>
      <c r="O213" s="39">
        <f t="shared" si="84"/>
        <v>0</v>
      </c>
      <c r="P213" s="39">
        <f t="shared" si="80"/>
        <v>0.03</v>
      </c>
      <c r="Q213" s="39">
        <f t="shared" si="90"/>
        <v>0</v>
      </c>
      <c r="R213" s="39">
        <f t="shared" si="93"/>
        <v>0</v>
      </c>
      <c r="S213" s="39">
        <f t="shared" si="99"/>
        <v>0</v>
      </c>
      <c r="T213" s="39">
        <f t="shared" si="97"/>
        <v>0</v>
      </c>
      <c r="U213" s="39">
        <f t="shared" si="100"/>
        <v>0.03</v>
      </c>
      <c r="V213" s="12"/>
      <c r="W213" s="32">
        <f t="shared" si="94"/>
        <v>0</v>
      </c>
      <c r="X213" s="32">
        <f t="shared" si="85"/>
        <v>42000</v>
      </c>
      <c r="Y213" s="32">
        <f t="shared" si="86"/>
        <v>42000</v>
      </c>
      <c r="Z213" s="32">
        <f t="shared" si="87"/>
        <v>42000</v>
      </c>
      <c r="AB213" s="32">
        <f t="shared" si="98"/>
        <v>0</v>
      </c>
      <c r="AC213" s="32">
        <f t="shared" si="91"/>
        <v>0</v>
      </c>
      <c r="AD213" s="32">
        <f t="shared" si="95"/>
        <v>0</v>
      </c>
      <c r="AE213" s="59">
        <f t="shared" si="96"/>
        <v>0</v>
      </c>
      <c r="AF213" s="32">
        <f t="shared" si="101"/>
        <v>0</v>
      </c>
      <c r="AG213" s="40" t="str">
        <f>IF(A213&gt;$D$6,"",SUM($AB$10:AE213)/($Y$10+Y213)*2/A213*12)</f>
        <v/>
      </c>
      <c r="AH213" s="40" t="str">
        <f>IF(A213&gt;$D$6,"",SUM($AF$10:AF213)/($Y$10+Y213)*2/A213*12)</f>
        <v/>
      </c>
      <c r="AI213" s="32">
        <f t="shared" si="102"/>
        <v>0</v>
      </c>
      <c r="AQ213" s="32">
        <f>SUM(AB$10:AB213)</f>
        <v>1116627.6880472775</v>
      </c>
      <c r="AR213" s="32">
        <f>SUM(AC$10:AC213)</f>
        <v>-741728.78666842484</v>
      </c>
      <c r="AS213" s="32">
        <f>SUM(AD$10:AD213)</f>
        <v>13860.000000000002</v>
      </c>
      <c r="AT213" s="32">
        <f>SUM(AE$10:AE213)</f>
        <v>36083.758926050024</v>
      </c>
      <c r="AU213" s="32">
        <f>SUM(AF$10:AF213)</f>
        <v>-42000</v>
      </c>
      <c r="AW213" s="32">
        <f t="shared" si="92"/>
        <v>0</v>
      </c>
      <c r="AX213" s="32">
        <f t="shared" si="92"/>
        <v>0</v>
      </c>
      <c r="AY213" s="32">
        <f t="shared" si="92"/>
        <v>0</v>
      </c>
      <c r="AZ213" s="32">
        <f t="shared" si="92"/>
        <v>0</v>
      </c>
      <c r="BA213" s="32">
        <f t="shared" si="92"/>
        <v>42000</v>
      </c>
      <c r="BB213" s="32">
        <f t="shared" si="81"/>
        <v>0</v>
      </c>
      <c r="BC213" s="32"/>
    </row>
    <row r="214" spans="1:55" x14ac:dyDescent="0.25">
      <c r="A214" s="29">
        <v>204</v>
      </c>
      <c r="B214" s="32">
        <f t="shared" si="88"/>
        <v>0</v>
      </c>
      <c r="C214" s="32">
        <f t="shared" si="78"/>
        <v>0</v>
      </c>
      <c r="D214" s="32">
        <f t="shared" si="79"/>
        <v>0</v>
      </c>
      <c r="E214" s="32"/>
      <c r="F214" s="32">
        <f t="shared" si="89"/>
        <v>0</v>
      </c>
      <c r="G214" s="67">
        <f>IF(B214&gt;0,B214*$J$1,0)</f>
        <v>0</v>
      </c>
      <c r="H214" s="32"/>
      <c r="I214" s="32"/>
      <c r="J214" s="32"/>
      <c r="K214" s="32"/>
      <c r="L214" s="32">
        <f t="shared" si="82"/>
        <v>0</v>
      </c>
      <c r="M214" s="32">
        <f t="shared" si="83"/>
        <v>0</v>
      </c>
      <c r="N214" s="80">
        <v>50406</v>
      </c>
      <c r="O214" s="39">
        <f t="shared" si="84"/>
        <v>0</v>
      </c>
      <c r="P214" s="39">
        <f t="shared" si="80"/>
        <v>0.03</v>
      </c>
      <c r="Q214" s="39">
        <f t="shared" si="90"/>
        <v>0</v>
      </c>
      <c r="R214" s="39">
        <f t="shared" si="93"/>
        <v>0</v>
      </c>
      <c r="S214" s="39">
        <f t="shared" si="99"/>
        <v>0</v>
      </c>
      <c r="T214" s="39">
        <f t="shared" si="97"/>
        <v>0</v>
      </c>
      <c r="U214" s="39">
        <f t="shared" si="100"/>
        <v>0.03</v>
      </c>
      <c r="V214" s="12"/>
      <c r="W214" s="32">
        <f t="shared" si="94"/>
        <v>0</v>
      </c>
      <c r="X214" s="32">
        <f t="shared" si="85"/>
        <v>42000</v>
      </c>
      <c r="Y214" s="32">
        <f t="shared" si="86"/>
        <v>42000</v>
      </c>
      <c r="Z214" s="32">
        <f t="shared" si="87"/>
        <v>42000</v>
      </c>
      <c r="AB214" s="32">
        <f t="shared" si="98"/>
        <v>0</v>
      </c>
      <c r="AC214" s="32">
        <f t="shared" si="91"/>
        <v>0</v>
      </c>
      <c r="AD214" s="32">
        <f t="shared" si="95"/>
        <v>0</v>
      </c>
      <c r="AE214" s="59">
        <f t="shared" si="96"/>
        <v>0</v>
      </c>
      <c r="AF214" s="32">
        <f t="shared" si="101"/>
        <v>0</v>
      </c>
      <c r="AG214" s="40" t="str">
        <f>IF(A214&gt;$D$6,"",SUM($AB$10:AE214)/($Y$10+Y214)*2/A214*12)</f>
        <v/>
      </c>
      <c r="AH214" s="40" t="str">
        <f>IF(A214&gt;$D$6,"",SUM($AF$10:AF214)/($Y$10+Y214)*2/A214*12)</f>
        <v/>
      </c>
      <c r="AI214" s="32">
        <f t="shared" si="102"/>
        <v>0</v>
      </c>
      <c r="AQ214" s="32">
        <f>SUM(AB$10:AB214)</f>
        <v>1116627.6880472775</v>
      </c>
      <c r="AR214" s="32">
        <f>SUM(AC$10:AC214)</f>
        <v>-741728.78666842484</v>
      </c>
      <c r="AS214" s="32">
        <f>SUM(AD$10:AD214)</f>
        <v>13860.000000000002</v>
      </c>
      <c r="AT214" s="32">
        <f>SUM(AE$10:AE214)</f>
        <v>36083.758926050024</v>
      </c>
      <c r="AU214" s="32">
        <f>SUM(AF$10:AF214)</f>
        <v>-42000</v>
      </c>
      <c r="AW214" s="32">
        <f t="shared" si="92"/>
        <v>0</v>
      </c>
      <c r="AX214" s="32">
        <f t="shared" si="92"/>
        <v>0</v>
      </c>
      <c r="AY214" s="32">
        <f t="shared" si="92"/>
        <v>0</v>
      </c>
      <c r="AZ214" s="32">
        <f t="shared" si="92"/>
        <v>0</v>
      </c>
      <c r="BA214" s="32">
        <f t="shared" si="92"/>
        <v>42000</v>
      </c>
      <c r="BB214" s="32">
        <f t="shared" si="81"/>
        <v>0</v>
      </c>
      <c r="BC214" s="32"/>
    </row>
    <row r="215" spans="1:55" x14ac:dyDescent="0.25">
      <c r="A215" s="29">
        <v>205</v>
      </c>
      <c r="B215" s="32">
        <f t="shared" si="88"/>
        <v>0</v>
      </c>
      <c r="C215" s="32">
        <f t="shared" ref="C215:C250" si="103">MIN(B214,IF($D$4="Ануїтет",-PMT($G$2/12,$D$6-12,$B$22,0,0)-D215,$D$3/$D$6))</f>
        <v>0</v>
      </c>
      <c r="D215" s="32">
        <f t="shared" ref="D215:D250" si="104">B214*$G$2/12</f>
        <v>0</v>
      </c>
      <c r="E215" s="32"/>
      <c r="F215" s="32">
        <f t="shared" si="89"/>
        <v>0</v>
      </c>
      <c r="G215" s="32"/>
      <c r="H215" s="32"/>
      <c r="I215" s="32"/>
      <c r="J215" s="32"/>
      <c r="K215" s="32"/>
      <c r="L215" s="32">
        <f t="shared" si="82"/>
        <v>0</v>
      </c>
      <c r="M215" s="32">
        <f t="shared" si="83"/>
        <v>0</v>
      </c>
      <c r="N215" s="80">
        <v>50437</v>
      </c>
      <c r="O215" s="39">
        <f t="shared" si="84"/>
        <v>0</v>
      </c>
      <c r="P215" s="39">
        <f t="shared" si="80"/>
        <v>0.03</v>
      </c>
      <c r="Q215" s="39">
        <f t="shared" si="90"/>
        <v>0</v>
      </c>
      <c r="R215" s="39">
        <f t="shared" si="93"/>
        <v>0</v>
      </c>
      <c r="S215" s="39">
        <f t="shared" si="99"/>
        <v>0</v>
      </c>
      <c r="T215" s="39">
        <f t="shared" si="97"/>
        <v>0</v>
      </c>
      <c r="U215" s="39">
        <f t="shared" si="100"/>
        <v>0.03</v>
      </c>
      <c r="V215" s="12"/>
      <c r="W215" s="32">
        <f t="shared" si="94"/>
        <v>0</v>
      </c>
      <c r="X215" s="32">
        <f t="shared" si="85"/>
        <v>42000</v>
      </c>
      <c r="Y215" s="32">
        <f t="shared" si="86"/>
        <v>42000</v>
      </c>
      <c r="Z215" s="32">
        <f t="shared" si="87"/>
        <v>42000</v>
      </c>
      <c r="AB215" s="32">
        <f t="shared" si="98"/>
        <v>0</v>
      </c>
      <c r="AC215" s="32">
        <f t="shared" si="91"/>
        <v>0</v>
      </c>
      <c r="AD215" s="32">
        <f t="shared" si="95"/>
        <v>0</v>
      </c>
      <c r="AE215" s="59">
        <f t="shared" si="96"/>
        <v>0</v>
      </c>
      <c r="AF215" s="32">
        <f t="shared" si="101"/>
        <v>0</v>
      </c>
      <c r="AG215" s="40" t="str">
        <f>IF(A215&gt;$D$6,"",SUM($AB$10:AE215)/($Y$10+Y215)*2/A215*12)</f>
        <v/>
      </c>
      <c r="AH215" s="40" t="str">
        <f>IF(A215&gt;$D$6,"",SUM($AF$10:AF215)/($Y$10+Y215)*2/A215*12)</f>
        <v/>
      </c>
      <c r="AI215" s="32">
        <f t="shared" si="102"/>
        <v>0</v>
      </c>
      <c r="AQ215" s="32">
        <f>SUM(AB$10:AB215)</f>
        <v>1116627.6880472775</v>
      </c>
      <c r="AR215" s="32">
        <f>SUM(AC$10:AC215)</f>
        <v>-741728.78666842484</v>
      </c>
      <c r="AS215" s="32">
        <f>SUM(AD$10:AD215)</f>
        <v>13860.000000000002</v>
      </c>
      <c r="AT215" s="32">
        <f>SUM(AE$10:AE215)</f>
        <v>36083.758926050024</v>
      </c>
      <c r="AU215" s="32">
        <f>SUM(AF$10:AF215)</f>
        <v>-42000</v>
      </c>
      <c r="AW215" s="32">
        <f t="shared" si="92"/>
        <v>0</v>
      </c>
      <c r="AX215" s="32">
        <f t="shared" si="92"/>
        <v>0</v>
      </c>
      <c r="AY215" s="32">
        <f t="shared" si="92"/>
        <v>0</v>
      </c>
      <c r="AZ215" s="32">
        <f t="shared" si="92"/>
        <v>0</v>
      </c>
      <c r="BA215" s="32">
        <f t="shared" si="92"/>
        <v>42000</v>
      </c>
      <c r="BB215" s="32">
        <f t="shared" si="81"/>
        <v>0</v>
      </c>
      <c r="BC215" s="32"/>
    </row>
    <row r="216" spans="1:55" x14ac:dyDescent="0.25">
      <c r="A216" s="29">
        <v>206</v>
      </c>
      <c r="B216" s="32">
        <f t="shared" si="88"/>
        <v>0</v>
      </c>
      <c r="C216" s="32">
        <f t="shared" si="103"/>
        <v>0</v>
      </c>
      <c r="D216" s="32">
        <f t="shared" si="104"/>
        <v>0</v>
      </c>
      <c r="E216" s="32"/>
      <c r="F216" s="32">
        <f t="shared" si="89"/>
        <v>0</v>
      </c>
      <c r="G216" s="32"/>
      <c r="H216" s="32"/>
      <c r="I216" s="32"/>
      <c r="J216" s="32"/>
      <c r="K216" s="32"/>
      <c r="L216" s="32">
        <f t="shared" si="82"/>
        <v>0</v>
      </c>
      <c r="M216" s="32">
        <f t="shared" si="83"/>
        <v>0</v>
      </c>
      <c r="N216" s="80">
        <v>50465</v>
      </c>
      <c r="O216" s="39">
        <f t="shared" si="84"/>
        <v>0</v>
      </c>
      <c r="P216" s="39">
        <f t="shared" si="80"/>
        <v>0.03</v>
      </c>
      <c r="Q216" s="39">
        <f t="shared" si="90"/>
        <v>0</v>
      </c>
      <c r="R216" s="39">
        <f t="shared" si="93"/>
        <v>0</v>
      </c>
      <c r="S216" s="39">
        <f t="shared" si="99"/>
        <v>0</v>
      </c>
      <c r="T216" s="39">
        <f t="shared" si="97"/>
        <v>0</v>
      </c>
      <c r="U216" s="39">
        <f t="shared" si="100"/>
        <v>0.03</v>
      </c>
      <c r="V216" s="12"/>
      <c r="W216" s="32">
        <f t="shared" si="94"/>
        <v>0</v>
      </c>
      <c r="X216" s="32">
        <f t="shared" si="85"/>
        <v>42000</v>
      </c>
      <c r="Y216" s="32">
        <f t="shared" si="86"/>
        <v>42000</v>
      </c>
      <c r="Z216" s="32">
        <f t="shared" si="87"/>
        <v>42000</v>
      </c>
      <c r="AB216" s="32">
        <f t="shared" si="98"/>
        <v>0</v>
      </c>
      <c r="AC216" s="32">
        <f t="shared" si="91"/>
        <v>0</v>
      </c>
      <c r="AD216" s="32">
        <f t="shared" si="95"/>
        <v>0</v>
      </c>
      <c r="AE216" s="59">
        <f t="shared" si="96"/>
        <v>0</v>
      </c>
      <c r="AF216" s="32">
        <f t="shared" si="101"/>
        <v>0</v>
      </c>
      <c r="AG216" s="40" t="str">
        <f>IF(A216&gt;$D$6,"",SUM($AB$10:AE216)/($Y$10+Y216)*2/A216*12)</f>
        <v/>
      </c>
      <c r="AH216" s="40" t="str">
        <f>IF(A216&gt;$D$6,"",SUM($AF$10:AF216)/($Y$10+Y216)*2/A216*12)</f>
        <v/>
      </c>
      <c r="AI216" s="32">
        <f t="shared" si="102"/>
        <v>0</v>
      </c>
      <c r="AQ216" s="32">
        <f>SUM(AB$10:AB216)</f>
        <v>1116627.6880472775</v>
      </c>
      <c r="AR216" s="32">
        <f>SUM(AC$10:AC216)</f>
        <v>-741728.78666842484</v>
      </c>
      <c r="AS216" s="32">
        <f>SUM(AD$10:AD216)</f>
        <v>13860.000000000002</v>
      </c>
      <c r="AT216" s="32">
        <f>SUM(AE$10:AE216)</f>
        <v>36083.758926050024</v>
      </c>
      <c r="AU216" s="32">
        <f>SUM(AF$10:AF216)</f>
        <v>-42000</v>
      </c>
      <c r="AW216" s="32">
        <f t="shared" si="92"/>
        <v>0</v>
      </c>
      <c r="AX216" s="32">
        <f t="shared" si="92"/>
        <v>0</v>
      </c>
      <c r="AY216" s="32">
        <f t="shared" si="92"/>
        <v>0</v>
      </c>
      <c r="AZ216" s="32">
        <f t="shared" si="92"/>
        <v>0</v>
      </c>
      <c r="BA216" s="32">
        <f t="shared" si="92"/>
        <v>42000</v>
      </c>
      <c r="BB216" s="32">
        <f t="shared" si="81"/>
        <v>0</v>
      </c>
      <c r="BC216" s="32"/>
    </row>
    <row r="217" spans="1:55" x14ac:dyDescent="0.25">
      <c r="A217" s="29">
        <v>207</v>
      </c>
      <c r="B217" s="32">
        <f t="shared" si="88"/>
        <v>0</v>
      </c>
      <c r="C217" s="32">
        <f t="shared" si="103"/>
        <v>0</v>
      </c>
      <c r="D217" s="32">
        <f t="shared" si="104"/>
        <v>0</v>
      </c>
      <c r="E217" s="32"/>
      <c r="F217" s="32">
        <f t="shared" si="89"/>
        <v>0</v>
      </c>
      <c r="G217" s="32"/>
      <c r="H217" s="32"/>
      <c r="I217" s="32"/>
      <c r="J217" s="32"/>
      <c r="K217" s="32"/>
      <c r="L217" s="32">
        <f t="shared" si="82"/>
        <v>0</v>
      </c>
      <c r="M217" s="32">
        <f t="shared" si="83"/>
        <v>0</v>
      </c>
      <c r="N217" s="80">
        <v>50496</v>
      </c>
      <c r="O217" s="39">
        <f t="shared" si="84"/>
        <v>0</v>
      </c>
      <c r="P217" s="39">
        <f t="shared" si="80"/>
        <v>0.03</v>
      </c>
      <c r="Q217" s="39">
        <f t="shared" si="90"/>
        <v>0</v>
      </c>
      <c r="R217" s="39">
        <f t="shared" si="93"/>
        <v>0</v>
      </c>
      <c r="S217" s="39">
        <f t="shared" si="99"/>
        <v>0</v>
      </c>
      <c r="T217" s="39">
        <f t="shared" si="97"/>
        <v>0</v>
      </c>
      <c r="U217" s="39">
        <f t="shared" si="100"/>
        <v>0.03</v>
      </c>
      <c r="V217" s="12"/>
      <c r="W217" s="32">
        <f t="shared" si="94"/>
        <v>0</v>
      </c>
      <c r="X217" s="32">
        <f t="shared" si="85"/>
        <v>42000</v>
      </c>
      <c r="Y217" s="32">
        <f t="shared" si="86"/>
        <v>42000</v>
      </c>
      <c r="Z217" s="32">
        <f t="shared" si="87"/>
        <v>42000</v>
      </c>
      <c r="AB217" s="32">
        <f t="shared" si="98"/>
        <v>0</v>
      </c>
      <c r="AC217" s="32">
        <f t="shared" si="91"/>
        <v>0</v>
      </c>
      <c r="AD217" s="32">
        <f t="shared" si="95"/>
        <v>0</v>
      </c>
      <c r="AE217" s="59">
        <f t="shared" si="96"/>
        <v>0</v>
      </c>
      <c r="AF217" s="32">
        <f t="shared" si="101"/>
        <v>0</v>
      </c>
      <c r="AG217" s="40" t="str">
        <f>IF(A217&gt;$D$6,"",SUM($AB$10:AE217)/($Y$10+Y217)*2/A217*12)</f>
        <v/>
      </c>
      <c r="AH217" s="40" t="str">
        <f>IF(A217&gt;$D$6,"",SUM($AF$10:AF217)/($Y$10+Y217)*2/A217*12)</f>
        <v/>
      </c>
      <c r="AI217" s="32">
        <f t="shared" si="102"/>
        <v>0</v>
      </c>
      <c r="AQ217" s="32">
        <f>SUM(AB$10:AB217)</f>
        <v>1116627.6880472775</v>
      </c>
      <c r="AR217" s="32">
        <f>SUM(AC$10:AC217)</f>
        <v>-741728.78666842484</v>
      </c>
      <c r="AS217" s="32">
        <f>SUM(AD$10:AD217)</f>
        <v>13860.000000000002</v>
      </c>
      <c r="AT217" s="32">
        <f>SUM(AE$10:AE217)</f>
        <v>36083.758926050024</v>
      </c>
      <c r="AU217" s="32">
        <f>SUM(AF$10:AF217)</f>
        <v>-42000</v>
      </c>
      <c r="AW217" s="32">
        <f t="shared" si="92"/>
        <v>0</v>
      </c>
      <c r="AX217" s="32">
        <f t="shared" si="92"/>
        <v>0</v>
      </c>
      <c r="AY217" s="32">
        <f t="shared" si="92"/>
        <v>0</v>
      </c>
      <c r="AZ217" s="32">
        <f t="shared" si="92"/>
        <v>0</v>
      </c>
      <c r="BA217" s="32">
        <f t="shared" si="92"/>
        <v>42000</v>
      </c>
      <c r="BB217" s="32">
        <f t="shared" si="81"/>
        <v>0</v>
      </c>
      <c r="BC217" s="32"/>
    </row>
    <row r="218" spans="1:55" x14ac:dyDescent="0.25">
      <c r="A218" s="29">
        <v>208</v>
      </c>
      <c r="B218" s="32">
        <f t="shared" si="88"/>
        <v>0</v>
      </c>
      <c r="C218" s="32">
        <f t="shared" si="103"/>
        <v>0</v>
      </c>
      <c r="D218" s="32">
        <f t="shared" si="104"/>
        <v>0</v>
      </c>
      <c r="E218" s="32"/>
      <c r="F218" s="32">
        <f t="shared" si="89"/>
        <v>0</v>
      </c>
      <c r="G218" s="32"/>
      <c r="H218" s="32"/>
      <c r="I218" s="32"/>
      <c r="J218" s="32"/>
      <c r="K218" s="32"/>
      <c r="L218" s="32">
        <f t="shared" si="82"/>
        <v>0</v>
      </c>
      <c r="M218" s="32">
        <f t="shared" si="83"/>
        <v>0</v>
      </c>
      <c r="N218" s="80">
        <v>50526</v>
      </c>
      <c r="O218" s="39">
        <f t="shared" si="84"/>
        <v>0</v>
      </c>
      <c r="P218" s="39">
        <f t="shared" si="80"/>
        <v>0.03</v>
      </c>
      <c r="Q218" s="39">
        <f t="shared" si="90"/>
        <v>0</v>
      </c>
      <c r="R218" s="39">
        <f t="shared" si="93"/>
        <v>0</v>
      </c>
      <c r="S218" s="39">
        <f t="shared" si="99"/>
        <v>0</v>
      </c>
      <c r="T218" s="39">
        <f t="shared" si="97"/>
        <v>0</v>
      </c>
      <c r="U218" s="39">
        <f t="shared" si="100"/>
        <v>0.03</v>
      </c>
      <c r="V218" s="12"/>
      <c r="W218" s="32">
        <f t="shared" si="94"/>
        <v>0</v>
      </c>
      <c r="X218" s="32">
        <f t="shared" si="85"/>
        <v>42000</v>
      </c>
      <c r="Y218" s="32">
        <f t="shared" si="86"/>
        <v>42000</v>
      </c>
      <c r="Z218" s="32">
        <f t="shared" si="87"/>
        <v>42000</v>
      </c>
      <c r="AB218" s="32">
        <f t="shared" si="98"/>
        <v>0</v>
      </c>
      <c r="AC218" s="32">
        <f t="shared" si="91"/>
        <v>0</v>
      </c>
      <c r="AD218" s="32">
        <f t="shared" si="95"/>
        <v>0</v>
      </c>
      <c r="AE218" s="59">
        <f t="shared" si="96"/>
        <v>0</v>
      </c>
      <c r="AF218" s="32">
        <f t="shared" si="101"/>
        <v>0</v>
      </c>
      <c r="AG218" s="40" t="str">
        <f>IF(A218&gt;$D$6,"",SUM($AB$10:AE218)/($Y$10+Y218)*2/A218*12)</f>
        <v/>
      </c>
      <c r="AH218" s="40" t="str">
        <f>IF(A218&gt;$D$6,"",SUM($AF$10:AF218)/($Y$10+Y218)*2/A218*12)</f>
        <v/>
      </c>
      <c r="AI218" s="32">
        <f t="shared" si="102"/>
        <v>0</v>
      </c>
      <c r="AQ218" s="32">
        <f>SUM(AB$10:AB218)</f>
        <v>1116627.6880472775</v>
      </c>
      <c r="AR218" s="32">
        <f>SUM(AC$10:AC218)</f>
        <v>-741728.78666842484</v>
      </c>
      <c r="AS218" s="32">
        <f>SUM(AD$10:AD218)</f>
        <v>13860.000000000002</v>
      </c>
      <c r="AT218" s="32">
        <f>SUM(AE$10:AE218)</f>
        <v>36083.758926050024</v>
      </c>
      <c r="AU218" s="32">
        <f>SUM(AF$10:AF218)</f>
        <v>-42000</v>
      </c>
      <c r="AW218" s="32">
        <f t="shared" si="92"/>
        <v>0</v>
      </c>
      <c r="AX218" s="32">
        <f t="shared" si="92"/>
        <v>0</v>
      </c>
      <c r="AY218" s="32">
        <f t="shared" si="92"/>
        <v>0</v>
      </c>
      <c r="AZ218" s="32">
        <f t="shared" si="92"/>
        <v>0</v>
      </c>
      <c r="BA218" s="32">
        <f t="shared" si="92"/>
        <v>42000</v>
      </c>
      <c r="BB218" s="32">
        <f t="shared" si="81"/>
        <v>0</v>
      </c>
      <c r="BC218" s="32"/>
    </row>
    <row r="219" spans="1:55" x14ac:dyDescent="0.25">
      <c r="A219" s="29">
        <v>209</v>
      </c>
      <c r="B219" s="32">
        <f t="shared" si="88"/>
        <v>0</v>
      </c>
      <c r="C219" s="32">
        <f t="shared" si="103"/>
        <v>0</v>
      </c>
      <c r="D219" s="32">
        <f t="shared" si="104"/>
        <v>0</v>
      </c>
      <c r="E219" s="32"/>
      <c r="F219" s="32">
        <f t="shared" si="89"/>
        <v>0</v>
      </c>
      <c r="G219" s="32"/>
      <c r="H219" s="32"/>
      <c r="I219" s="32"/>
      <c r="J219" s="32"/>
      <c r="K219" s="32"/>
      <c r="L219" s="32">
        <f t="shared" si="82"/>
        <v>0</v>
      </c>
      <c r="M219" s="32">
        <f t="shared" si="83"/>
        <v>0</v>
      </c>
      <c r="N219" s="80">
        <v>50557</v>
      </c>
      <c r="O219" s="39">
        <f t="shared" si="84"/>
        <v>0</v>
      </c>
      <c r="P219" s="39">
        <f t="shared" si="80"/>
        <v>0.03</v>
      </c>
      <c r="Q219" s="39">
        <f t="shared" si="90"/>
        <v>0</v>
      </c>
      <c r="R219" s="39">
        <f t="shared" si="93"/>
        <v>0</v>
      </c>
      <c r="S219" s="39">
        <f t="shared" si="99"/>
        <v>0</v>
      </c>
      <c r="T219" s="39">
        <f t="shared" si="97"/>
        <v>0</v>
      </c>
      <c r="U219" s="39">
        <f t="shared" si="100"/>
        <v>0.03</v>
      </c>
      <c r="V219" s="12"/>
      <c r="W219" s="32">
        <f t="shared" si="94"/>
        <v>0</v>
      </c>
      <c r="X219" s="32">
        <f t="shared" si="85"/>
        <v>42000</v>
      </c>
      <c r="Y219" s="32">
        <f t="shared" si="86"/>
        <v>42000</v>
      </c>
      <c r="Z219" s="32">
        <f t="shared" si="87"/>
        <v>42000</v>
      </c>
      <c r="AB219" s="32">
        <f t="shared" si="98"/>
        <v>0</v>
      </c>
      <c r="AC219" s="32">
        <f t="shared" si="91"/>
        <v>0</v>
      </c>
      <c r="AD219" s="32">
        <f t="shared" si="95"/>
        <v>0</v>
      </c>
      <c r="AE219" s="59">
        <f t="shared" si="96"/>
        <v>0</v>
      </c>
      <c r="AF219" s="32">
        <f t="shared" si="101"/>
        <v>0</v>
      </c>
      <c r="AG219" s="40" t="str">
        <f>IF(A219&gt;$D$6,"",SUM($AB$10:AE219)/($Y$10+Y219)*2/A219*12)</f>
        <v/>
      </c>
      <c r="AH219" s="40" t="str">
        <f>IF(A219&gt;$D$6,"",SUM($AF$10:AF219)/($Y$10+Y219)*2/A219*12)</f>
        <v/>
      </c>
      <c r="AI219" s="32">
        <f t="shared" si="102"/>
        <v>0</v>
      </c>
      <c r="AQ219" s="32">
        <f>SUM(AB$10:AB219)</f>
        <v>1116627.6880472775</v>
      </c>
      <c r="AR219" s="32">
        <f>SUM(AC$10:AC219)</f>
        <v>-741728.78666842484</v>
      </c>
      <c r="AS219" s="32">
        <f>SUM(AD$10:AD219)</f>
        <v>13860.000000000002</v>
      </c>
      <c r="AT219" s="32">
        <f>SUM(AE$10:AE219)</f>
        <v>36083.758926050024</v>
      </c>
      <c r="AU219" s="32">
        <f>SUM(AF$10:AF219)</f>
        <v>-42000</v>
      </c>
      <c r="AW219" s="32">
        <f t="shared" si="92"/>
        <v>0</v>
      </c>
      <c r="AX219" s="32">
        <f t="shared" si="92"/>
        <v>0</v>
      </c>
      <c r="AY219" s="32">
        <f t="shared" si="92"/>
        <v>0</v>
      </c>
      <c r="AZ219" s="32">
        <f t="shared" si="92"/>
        <v>0</v>
      </c>
      <c r="BA219" s="32">
        <f t="shared" si="92"/>
        <v>42000</v>
      </c>
      <c r="BB219" s="32">
        <f t="shared" si="81"/>
        <v>0</v>
      </c>
      <c r="BC219" s="32"/>
    </row>
    <row r="220" spans="1:55" x14ac:dyDescent="0.25">
      <c r="A220" s="29">
        <v>210</v>
      </c>
      <c r="B220" s="32">
        <f t="shared" si="88"/>
        <v>0</v>
      </c>
      <c r="C220" s="32">
        <f t="shared" si="103"/>
        <v>0</v>
      </c>
      <c r="D220" s="32">
        <f t="shared" si="104"/>
        <v>0</v>
      </c>
      <c r="E220" s="32"/>
      <c r="F220" s="32">
        <f t="shared" si="89"/>
        <v>0</v>
      </c>
      <c r="G220" s="45"/>
      <c r="H220" s="32"/>
      <c r="I220" s="32"/>
      <c r="J220" s="32"/>
      <c r="K220" s="32"/>
      <c r="L220" s="32">
        <f t="shared" si="82"/>
        <v>0</v>
      </c>
      <c r="M220" s="32">
        <f t="shared" si="83"/>
        <v>0</v>
      </c>
      <c r="N220" s="80">
        <v>50587</v>
      </c>
      <c r="O220" s="39">
        <f t="shared" si="84"/>
        <v>0</v>
      </c>
      <c r="P220" s="39">
        <f t="shared" si="80"/>
        <v>0.03</v>
      </c>
      <c r="Q220" s="39">
        <f t="shared" si="90"/>
        <v>0</v>
      </c>
      <c r="R220" s="39">
        <f t="shared" si="93"/>
        <v>0</v>
      </c>
      <c r="S220" s="39">
        <f t="shared" si="99"/>
        <v>0</v>
      </c>
      <c r="T220" s="39">
        <f t="shared" si="97"/>
        <v>0</v>
      </c>
      <c r="U220" s="39">
        <f t="shared" si="100"/>
        <v>0.03</v>
      </c>
      <c r="V220" s="12"/>
      <c r="W220" s="32">
        <f t="shared" si="94"/>
        <v>0</v>
      </c>
      <c r="X220" s="32">
        <f t="shared" si="85"/>
        <v>42000</v>
      </c>
      <c r="Y220" s="32">
        <f t="shared" si="86"/>
        <v>42000</v>
      </c>
      <c r="Z220" s="32">
        <f t="shared" si="87"/>
        <v>42000</v>
      </c>
      <c r="AB220" s="32">
        <f t="shared" si="98"/>
        <v>0</v>
      </c>
      <c r="AC220" s="32">
        <f t="shared" si="91"/>
        <v>0</v>
      </c>
      <c r="AD220" s="32">
        <f t="shared" si="95"/>
        <v>0</v>
      </c>
      <c r="AE220" s="59">
        <f t="shared" si="96"/>
        <v>0</v>
      </c>
      <c r="AF220" s="32">
        <f t="shared" si="101"/>
        <v>0</v>
      </c>
      <c r="AG220" s="40" t="str">
        <f>IF(A220&gt;$D$6,"",SUM($AB$10:AE220)/($Y$10+Y220)*2/A220*12)</f>
        <v/>
      </c>
      <c r="AH220" s="40" t="str">
        <f>IF(A220&gt;$D$6,"",SUM($AF$10:AF220)/($Y$10+Y220)*2/A220*12)</f>
        <v/>
      </c>
      <c r="AI220" s="32">
        <f t="shared" si="102"/>
        <v>0</v>
      </c>
      <c r="AQ220" s="32">
        <f>SUM(AB$10:AB220)</f>
        <v>1116627.6880472775</v>
      </c>
      <c r="AR220" s="32">
        <f>SUM(AC$10:AC220)</f>
        <v>-741728.78666842484</v>
      </c>
      <c r="AS220" s="32">
        <f>SUM(AD$10:AD220)</f>
        <v>13860.000000000002</v>
      </c>
      <c r="AT220" s="32">
        <f>SUM(AE$10:AE220)</f>
        <v>36083.758926050024</v>
      </c>
      <c r="AU220" s="32">
        <f>SUM(AF$10:AF220)</f>
        <v>-42000</v>
      </c>
      <c r="AW220" s="32">
        <f t="shared" si="92"/>
        <v>0</v>
      </c>
      <c r="AX220" s="32">
        <f t="shared" si="92"/>
        <v>0</v>
      </c>
      <c r="AY220" s="32">
        <f t="shared" si="92"/>
        <v>0</v>
      </c>
      <c r="AZ220" s="32">
        <f t="shared" si="92"/>
        <v>0</v>
      </c>
      <c r="BA220" s="32">
        <f t="shared" si="92"/>
        <v>42000</v>
      </c>
      <c r="BB220" s="32">
        <f t="shared" si="81"/>
        <v>0</v>
      </c>
      <c r="BC220" s="32"/>
    </row>
    <row r="221" spans="1:55" x14ac:dyDescent="0.25">
      <c r="A221" s="29">
        <v>211</v>
      </c>
      <c r="B221" s="32">
        <f t="shared" si="88"/>
        <v>0</v>
      </c>
      <c r="C221" s="32">
        <f t="shared" si="103"/>
        <v>0</v>
      </c>
      <c r="D221" s="32">
        <f t="shared" si="104"/>
        <v>0</v>
      </c>
      <c r="E221" s="32"/>
      <c r="F221" s="32">
        <f t="shared" si="89"/>
        <v>0</v>
      </c>
      <c r="G221" s="32"/>
      <c r="H221" s="32"/>
      <c r="I221" s="32"/>
      <c r="J221" s="32"/>
      <c r="K221" s="32"/>
      <c r="L221" s="32">
        <f t="shared" si="82"/>
        <v>0</v>
      </c>
      <c r="M221" s="32">
        <f t="shared" si="83"/>
        <v>0</v>
      </c>
      <c r="N221" s="80">
        <v>50618</v>
      </c>
      <c r="O221" s="39">
        <f t="shared" si="84"/>
        <v>0</v>
      </c>
      <c r="P221" s="39">
        <f t="shared" si="80"/>
        <v>0.03</v>
      </c>
      <c r="Q221" s="39">
        <f t="shared" si="90"/>
        <v>0</v>
      </c>
      <c r="R221" s="39">
        <f t="shared" si="93"/>
        <v>0</v>
      </c>
      <c r="S221" s="39">
        <f t="shared" si="99"/>
        <v>0</v>
      </c>
      <c r="T221" s="39">
        <f t="shared" si="97"/>
        <v>0</v>
      </c>
      <c r="U221" s="39">
        <f t="shared" si="100"/>
        <v>0.03</v>
      </c>
      <c r="V221" s="12"/>
      <c r="W221" s="32">
        <f t="shared" si="94"/>
        <v>0</v>
      </c>
      <c r="X221" s="32">
        <f t="shared" si="85"/>
        <v>42000</v>
      </c>
      <c r="Y221" s="32">
        <f t="shared" si="86"/>
        <v>42000</v>
      </c>
      <c r="Z221" s="32">
        <f t="shared" si="87"/>
        <v>42000</v>
      </c>
      <c r="AB221" s="32">
        <f t="shared" si="98"/>
        <v>0</v>
      </c>
      <c r="AC221" s="32">
        <f t="shared" si="91"/>
        <v>0</v>
      </c>
      <c r="AD221" s="32">
        <f t="shared" si="95"/>
        <v>0</v>
      </c>
      <c r="AE221" s="59">
        <f t="shared" si="96"/>
        <v>0</v>
      </c>
      <c r="AF221" s="32">
        <f t="shared" si="101"/>
        <v>0</v>
      </c>
      <c r="AG221" s="40" t="str">
        <f>IF(A221&gt;$D$6,"",SUM($AB$10:AE221)/($Y$10+Y221)*2/A221*12)</f>
        <v/>
      </c>
      <c r="AH221" s="40" t="str">
        <f>IF(A221&gt;$D$6,"",SUM($AF$10:AF221)/($Y$10+Y221)*2/A221*12)</f>
        <v/>
      </c>
      <c r="AI221" s="32">
        <f t="shared" si="102"/>
        <v>0</v>
      </c>
      <c r="AQ221" s="32">
        <f>SUM(AB$10:AB221)</f>
        <v>1116627.6880472775</v>
      </c>
      <c r="AR221" s="32">
        <f>SUM(AC$10:AC221)</f>
        <v>-741728.78666842484</v>
      </c>
      <c r="AS221" s="32">
        <f>SUM(AD$10:AD221)</f>
        <v>13860.000000000002</v>
      </c>
      <c r="AT221" s="32">
        <f>SUM(AE$10:AE221)</f>
        <v>36083.758926050024</v>
      </c>
      <c r="AU221" s="32">
        <f>SUM(AF$10:AF221)</f>
        <v>-42000</v>
      </c>
      <c r="AW221" s="32">
        <f t="shared" si="92"/>
        <v>0</v>
      </c>
      <c r="AX221" s="32">
        <f t="shared" si="92"/>
        <v>0</v>
      </c>
      <c r="AY221" s="32">
        <f t="shared" si="92"/>
        <v>0</v>
      </c>
      <c r="AZ221" s="32">
        <f t="shared" si="92"/>
        <v>0</v>
      </c>
      <c r="BA221" s="32">
        <f t="shared" si="92"/>
        <v>42000</v>
      </c>
      <c r="BB221" s="32">
        <f t="shared" si="81"/>
        <v>0</v>
      </c>
      <c r="BC221" s="32"/>
    </row>
    <row r="222" spans="1:55" x14ac:dyDescent="0.25">
      <c r="A222" s="29">
        <v>212</v>
      </c>
      <c r="B222" s="32">
        <f t="shared" si="88"/>
        <v>0</v>
      </c>
      <c r="C222" s="32">
        <f t="shared" si="103"/>
        <v>0</v>
      </c>
      <c r="D222" s="32">
        <f t="shared" si="104"/>
        <v>0</v>
      </c>
      <c r="E222" s="32"/>
      <c r="F222" s="32">
        <f t="shared" si="89"/>
        <v>0</v>
      </c>
      <c r="G222" s="32"/>
      <c r="H222" s="32"/>
      <c r="I222" s="32"/>
      <c r="J222" s="32"/>
      <c r="K222" s="32"/>
      <c r="L222" s="32">
        <f t="shared" si="82"/>
        <v>0</v>
      </c>
      <c r="M222" s="32">
        <f t="shared" si="83"/>
        <v>0</v>
      </c>
      <c r="N222" s="80">
        <v>50649</v>
      </c>
      <c r="O222" s="39">
        <f t="shared" si="84"/>
        <v>0</v>
      </c>
      <c r="P222" s="39">
        <f t="shared" si="80"/>
        <v>0.03</v>
      </c>
      <c r="Q222" s="39">
        <f t="shared" si="90"/>
        <v>0</v>
      </c>
      <c r="R222" s="39">
        <f t="shared" si="93"/>
        <v>0</v>
      </c>
      <c r="S222" s="39">
        <f t="shared" si="99"/>
        <v>0</v>
      </c>
      <c r="T222" s="39">
        <f t="shared" si="97"/>
        <v>0</v>
      </c>
      <c r="U222" s="39">
        <f t="shared" si="100"/>
        <v>0.03</v>
      </c>
      <c r="V222" s="12"/>
      <c r="W222" s="32">
        <f t="shared" si="94"/>
        <v>0</v>
      </c>
      <c r="X222" s="32">
        <f t="shared" si="85"/>
        <v>42000</v>
      </c>
      <c r="Y222" s="32">
        <f t="shared" si="86"/>
        <v>42000</v>
      </c>
      <c r="Z222" s="32">
        <f t="shared" si="87"/>
        <v>42000</v>
      </c>
      <c r="AB222" s="32">
        <f t="shared" si="98"/>
        <v>0</v>
      </c>
      <c r="AC222" s="32">
        <f t="shared" si="91"/>
        <v>0</v>
      </c>
      <c r="AD222" s="32">
        <f t="shared" si="95"/>
        <v>0</v>
      </c>
      <c r="AE222" s="59">
        <f t="shared" si="96"/>
        <v>0</v>
      </c>
      <c r="AF222" s="32">
        <f t="shared" si="101"/>
        <v>0</v>
      </c>
      <c r="AG222" s="40" t="str">
        <f>IF(A222&gt;$D$6,"",SUM($AB$10:AE222)/($Y$10+Y222)*2/A222*12)</f>
        <v/>
      </c>
      <c r="AH222" s="40" t="str">
        <f>IF(A222&gt;$D$6,"",SUM($AF$10:AF222)/($Y$10+Y222)*2/A222*12)</f>
        <v/>
      </c>
      <c r="AI222" s="32">
        <f t="shared" si="102"/>
        <v>0</v>
      </c>
      <c r="AQ222" s="32">
        <f>SUM(AB$10:AB222)</f>
        <v>1116627.6880472775</v>
      </c>
      <c r="AR222" s="32">
        <f>SUM(AC$10:AC222)</f>
        <v>-741728.78666842484</v>
      </c>
      <c r="AS222" s="32">
        <f>SUM(AD$10:AD222)</f>
        <v>13860.000000000002</v>
      </c>
      <c r="AT222" s="32">
        <f>SUM(AE$10:AE222)</f>
        <v>36083.758926050024</v>
      </c>
      <c r="AU222" s="32">
        <f>SUM(AF$10:AF222)</f>
        <v>-42000</v>
      </c>
      <c r="AW222" s="32">
        <f t="shared" si="92"/>
        <v>0</v>
      </c>
      <c r="AX222" s="32">
        <f t="shared" si="92"/>
        <v>0</v>
      </c>
      <c r="AY222" s="32">
        <f t="shared" si="92"/>
        <v>0</v>
      </c>
      <c r="AZ222" s="32">
        <f t="shared" si="92"/>
        <v>0</v>
      </c>
      <c r="BA222" s="32">
        <f t="shared" si="92"/>
        <v>42000</v>
      </c>
      <c r="BB222" s="32">
        <f t="shared" si="81"/>
        <v>0</v>
      </c>
      <c r="BC222" s="32"/>
    </row>
    <row r="223" spans="1:55" x14ac:dyDescent="0.25">
      <c r="A223" s="29">
        <v>213</v>
      </c>
      <c r="B223" s="32">
        <f t="shared" si="88"/>
        <v>0</v>
      </c>
      <c r="C223" s="32">
        <f t="shared" si="103"/>
        <v>0</v>
      </c>
      <c r="D223" s="32">
        <f t="shared" si="104"/>
        <v>0</v>
      </c>
      <c r="E223" s="32"/>
      <c r="F223" s="32">
        <f t="shared" si="89"/>
        <v>0</v>
      </c>
      <c r="G223" s="32"/>
      <c r="H223" s="32"/>
      <c r="I223" s="32"/>
      <c r="J223" s="32"/>
      <c r="K223" s="32"/>
      <c r="L223" s="32">
        <f t="shared" si="82"/>
        <v>0</v>
      </c>
      <c r="M223" s="32">
        <f t="shared" si="83"/>
        <v>0</v>
      </c>
      <c r="N223" s="80">
        <v>50679</v>
      </c>
      <c r="O223" s="39">
        <f t="shared" si="84"/>
        <v>0</v>
      </c>
      <c r="P223" s="39">
        <f t="shared" si="80"/>
        <v>0.03</v>
      </c>
      <c r="Q223" s="39">
        <f t="shared" si="90"/>
        <v>0</v>
      </c>
      <c r="R223" s="39">
        <f t="shared" si="93"/>
        <v>0</v>
      </c>
      <c r="S223" s="39">
        <f t="shared" si="99"/>
        <v>0</v>
      </c>
      <c r="T223" s="39">
        <f t="shared" si="97"/>
        <v>0</v>
      </c>
      <c r="U223" s="39">
        <f t="shared" si="100"/>
        <v>0.03</v>
      </c>
      <c r="V223" s="12"/>
      <c r="W223" s="32">
        <f t="shared" si="94"/>
        <v>0</v>
      </c>
      <c r="X223" s="32">
        <f t="shared" si="85"/>
        <v>42000</v>
      </c>
      <c r="Y223" s="32">
        <f t="shared" si="86"/>
        <v>42000</v>
      </c>
      <c r="Z223" s="32">
        <f t="shared" si="87"/>
        <v>42000</v>
      </c>
      <c r="AB223" s="32">
        <f t="shared" si="98"/>
        <v>0</v>
      </c>
      <c r="AC223" s="32">
        <f t="shared" si="91"/>
        <v>0</v>
      </c>
      <c r="AD223" s="32">
        <f t="shared" si="95"/>
        <v>0</v>
      </c>
      <c r="AE223" s="59">
        <f t="shared" si="96"/>
        <v>0</v>
      </c>
      <c r="AF223" s="32">
        <f t="shared" si="101"/>
        <v>0</v>
      </c>
      <c r="AG223" s="40" t="str">
        <f>IF(A223&gt;$D$6,"",SUM($AB$10:AE223)/($Y$10+Y223)*2/A223*12)</f>
        <v/>
      </c>
      <c r="AH223" s="40" t="str">
        <f>IF(A223&gt;$D$6,"",SUM($AF$10:AF223)/($Y$10+Y223)*2/A223*12)</f>
        <v/>
      </c>
      <c r="AI223" s="32">
        <f t="shared" si="102"/>
        <v>0</v>
      </c>
      <c r="AQ223" s="32">
        <f>SUM(AB$10:AB223)</f>
        <v>1116627.6880472775</v>
      </c>
      <c r="AR223" s="32">
        <f>SUM(AC$10:AC223)</f>
        <v>-741728.78666842484</v>
      </c>
      <c r="AS223" s="32">
        <f>SUM(AD$10:AD223)</f>
        <v>13860.000000000002</v>
      </c>
      <c r="AT223" s="32">
        <f>SUM(AE$10:AE223)</f>
        <v>36083.758926050024</v>
      </c>
      <c r="AU223" s="32">
        <f>SUM(AF$10:AF223)</f>
        <v>-42000</v>
      </c>
      <c r="AW223" s="32">
        <f t="shared" si="92"/>
        <v>0</v>
      </c>
      <c r="AX223" s="32">
        <f t="shared" si="92"/>
        <v>0</v>
      </c>
      <c r="AY223" s="32">
        <f t="shared" si="92"/>
        <v>0</v>
      </c>
      <c r="AZ223" s="32">
        <f t="shared" si="92"/>
        <v>0</v>
      </c>
      <c r="BA223" s="32">
        <f t="shared" si="92"/>
        <v>42000</v>
      </c>
      <c r="BB223" s="32">
        <f t="shared" si="81"/>
        <v>0</v>
      </c>
      <c r="BC223" s="32"/>
    </row>
    <row r="224" spans="1:55" x14ac:dyDescent="0.25">
      <c r="A224" s="29">
        <v>214</v>
      </c>
      <c r="B224" s="32">
        <f t="shared" si="88"/>
        <v>0</v>
      </c>
      <c r="C224" s="32">
        <f t="shared" si="103"/>
        <v>0</v>
      </c>
      <c r="D224" s="32">
        <f t="shared" si="104"/>
        <v>0</v>
      </c>
      <c r="E224" s="32"/>
      <c r="F224" s="32">
        <f t="shared" si="89"/>
        <v>0</v>
      </c>
      <c r="G224" s="32"/>
      <c r="H224" s="32"/>
      <c r="I224" s="32"/>
      <c r="J224" s="32"/>
      <c r="K224" s="32"/>
      <c r="L224" s="32">
        <f t="shared" si="82"/>
        <v>0</v>
      </c>
      <c r="M224" s="32">
        <f t="shared" si="83"/>
        <v>0</v>
      </c>
      <c r="N224" s="80">
        <v>50710</v>
      </c>
      <c r="O224" s="39">
        <f t="shared" si="84"/>
        <v>0</v>
      </c>
      <c r="P224" s="39">
        <f t="shared" si="80"/>
        <v>0.03</v>
      </c>
      <c r="Q224" s="39">
        <f t="shared" si="90"/>
        <v>0</v>
      </c>
      <c r="R224" s="39">
        <f t="shared" si="93"/>
        <v>0</v>
      </c>
      <c r="S224" s="39">
        <f t="shared" si="99"/>
        <v>0</v>
      </c>
      <c r="T224" s="39">
        <f t="shared" si="97"/>
        <v>0</v>
      </c>
      <c r="U224" s="39">
        <f t="shared" si="100"/>
        <v>0.03</v>
      </c>
      <c r="V224" s="12"/>
      <c r="W224" s="32">
        <f t="shared" si="94"/>
        <v>0</v>
      </c>
      <c r="X224" s="32">
        <f t="shared" si="85"/>
        <v>42000</v>
      </c>
      <c r="Y224" s="32">
        <f t="shared" si="86"/>
        <v>42000</v>
      </c>
      <c r="Z224" s="32">
        <f t="shared" si="87"/>
        <v>42000</v>
      </c>
      <c r="AB224" s="32">
        <f t="shared" si="98"/>
        <v>0</v>
      </c>
      <c r="AC224" s="32">
        <f t="shared" si="91"/>
        <v>0</v>
      </c>
      <c r="AD224" s="32">
        <f t="shared" si="95"/>
        <v>0</v>
      </c>
      <c r="AE224" s="59">
        <f t="shared" si="96"/>
        <v>0</v>
      </c>
      <c r="AF224" s="32">
        <f t="shared" si="101"/>
        <v>0</v>
      </c>
      <c r="AG224" s="40" t="str">
        <f>IF(A224&gt;$D$6,"",SUM($AB$10:AE224)/($Y$10+Y224)*2/A224*12)</f>
        <v/>
      </c>
      <c r="AH224" s="40" t="str">
        <f>IF(A224&gt;$D$6,"",SUM($AF$10:AF224)/($Y$10+Y224)*2/A224*12)</f>
        <v/>
      </c>
      <c r="AI224" s="32">
        <f t="shared" si="102"/>
        <v>0</v>
      </c>
      <c r="AQ224" s="32">
        <f>SUM(AB$10:AB224)</f>
        <v>1116627.6880472775</v>
      </c>
      <c r="AR224" s="32">
        <f>SUM(AC$10:AC224)</f>
        <v>-741728.78666842484</v>
      </c>
      <c r="AS224" s="32">
        <f>SUM(AD$10:AD224)</f>
        <v>13860.000000000002</v>
      </c>
      <c r="AT224" s="32">
        <f>SUM(AE$10:AE224)</f>
        <v>36083.758926050024</v>
      </c>
      <c r="AU224" s="32">
        <f>SUM(AF$10:AF224)</f>
        <v>-42000</v>
      </c>
      <c r="AW224" s="32">
        <f t="shared" si="92"/>
        <v>0</v>
      </c>
      <c r="AX224" s="32">
        <f t="shared" si="92"/>
        <v>0</v>
      </c>
      <c r="AY224" s="32">
        <f t="shared" si="92"/>
        <v>0</v>
      </c>
      <c r="AZ224" s="32">
        <f t="shared" si="92"/>
        <v>0</v>
      </c>
      <c r="BA224" s="32">
        <f t="shared" si="92"/>
        <v>42000</v>
      </c>
      <c r="BB224" s="32">
        <f t="shared" si="81"/>
        <v>0</v>
      </c>
      <c r="BC224" s="32"/>
    </row>
    <row r="225" spans="1:55" x14ac:dyDescent="0.25">
      <c r="A225" s="29">
        <v>215</v>
      </c>
      <c r="B225" s="32">
        <f t="shared" si="88"/>
        <v>0</v>
      </c>
      <c r="C225" s="32">
        <f t="shared" si="103"/>
        <v>0</v>
      </c>
      <c r="D225" s="32">
        <f t="shared" si="104"/>
        <v>0</v>
      </c>
      <c r="E225" s="32"/>
      <c r="F225" s="32">
        <f t="shared" si="89"/>
        <v>0</v>
      </c>
      <c r="G225" s="32"/>
      <c r="H225" s="32"/>
      <c r="I225" s="32"/>
      <c r="J225" s="32"/>
      <c r="K225" s="32"/>
      <c r="L225" s="32">
        <f t="shared" si="82"/>
        <v>0</v>
      </c>
      <c r="M225" s="32">
        <f t="shared" si="83"/>
        <v>0</v>
      </c>
      <c r="N225" s="80">
        <v>50740</v>
      </c>
      <c r="O225" s="39">
        <f t="shared" si="84"/>
        <v>0</v>
      </c>
      <c r="P225" s="39">
        <f t="shared" si="80"/>
        <v>0.03</v>
      </c>
      <c r="Q225" s="39">
        <f t="shared" si="90"/>
        <v>0</v>
      </c>
      <c r="R225" s="39">
        <f t="shared" si="93"/>
        <v>0</v>
      </c>
      <c r="S225" s="39">
        <f t="shared" si="99"/>
        <v>0</v>
      </c>
      <c r="T225" s="39">
        <f t="shared" si="97"/>
        <v>0</v>
      </c>
      <c r="U225" s="39">
        <f t="shared" si="100"/>
        <v>0.03</v>
      </c>
      <c r="V225" s="12"/>
      <c r="W225" s="32">
        <f t="shared" si="94"/>
        <v>0</v>
      </c>
      <c r="X225" s="32">
        <f t="shared" si="85"/>
        <v>42000</v>
      </c>
      <c r="Y225" s="32">
        <f t="shared" si="86"/>
        <v>42000</v>
      </c>
      <c r="Z225" s="32">
        <f t="shared" si="87"/>
        <v>42000</v>
      </c>
      <c r="AB225" s="32">
        <f t="shared" si="98"/>
        <v>0</v>
      </c>
      <c r="AC225" s="32">
        <f t="shared" si="91"/>
        <v>0</v>
      </c>
      <c r="AD225" s="32">
        <f t="shared" si="95"/>
        <v>0</v>
      </c>
      <c r="AE225" s="59">
        <f t="shared" si="96"/>
        <v>0</v>
      </c>
      <c r="AF225" s="32">
        <f t="shared" si="101"/>
        <v>0</v>
      </c>
      <c r="AG225" s="40" t="str">
        <f>IF(A225&gt;$D$6,"",SUM($AB$10:AE225)/($Y$10+Y225)*2/A225*12)</f>
        <v/>
      </c>
      <c r="AH225" s="40" t="str">
        <f>IF(A225&gt;$D$6,"",SUM($AF$10:AF225)/($Y$10+Y225)*2/A225*12)</f>
        <v/>
      </c>
      <c r="AI225" s="32">
        <f t="shared" si="102"/>
        <v>0</v>
      </c>
      <c r="AQ225" s="32">
        <f>SUM(AB$10:AB225)</f>
        <v>1116627.6880472775</v>
      </c>
      <c r="AR225" s="32">
        <f>SUM(AC$10:AC225)</f>
        <v>-741728.78666842484</v>
      </c>
      <c r="AS225" s="32">
        <f>SUM(AD$10:AD225)</f>
        <v>13860.000000000002</v>
      </c>
      <c r="AT225" s="32">
        <f>SUM(AE$10:AE225)</f>
        <v>36083.758926050024</v>
      </c>
      <c r="AU225" s="32">
        <f>SUM(AF$10:AF225)</f>
        <v>-42000</v>
      </c>
      <c r="AW225" s="32">
        <f t="shared" si="92"/>
        <v>0</v>
      </c>
      <c r="AX225" s="32">
        <f t="shared" si="92"/>
        <v>0</v>
      </c>
      <c r="AY225" s="32">
        <f t="shared" si="92"/>
        <v>0</v>
      </c>
      <c r="AZ225" s="32">
        <f t="shared" si="92"/>
        <v>0</v>
      </c>
      <c r="BA225" s="32">
        <f t="shared" si="92"/>
        <v>42000</v>
      </c>
      <c r="BB225" s="32">
        <f t="shared" si="81"/>
        <v>0</v>
      </c>
      <c r="BC225" s="32"/>
    </row>
    <row r="226" spans="1:55" x14ac:dyDescent="0.25">
      <c r="A226" s="29">
        <v>216</v>
      </c>
      <c r="B226" s="32">
        <f t="shared" si="88"/>
        <v>0</v>
      </c>
      <c r="C226" s="32">
        <f t="shared" si="103"/>
        <v>0</v>
      </c>
      <c r="D226" s="32">
        <f t="shared" si="104"/>
        <v>0</v>
      </c>
      <c r="E226" s="32"/>
      <c r="F226" s="32">
        <f t="shared" si="89"/>
        <v>0</v>
      </c>
      <c r="G226" s="67">
        <f>IF(B226&gt;0,B226*$J$1,0)</f>
        <v>0</v>
      </c>
      <c r="H226" s="32"/>
      <c r="I226" s="32"/>
      <c r="J226" s="32"/>
      <c r="K226" s="32"/>
      <c r="L226" s="32">
        <f t="shared" si="82"/>
        <v>0</v>
      </c>
      <c r="M226" s="32">
        <f t="shared" si="83"/>
        <v>0</v>
      </c>
      <c r="N226" s="80">
        <v>50771</v>
      </c>
      <c r="O226" s="39">
        <f t="shared" si="84"/>
        <v>0</v>
      </c>
      <c r="P226" s="39">
        <f t="shared" si="80"/>
        <v>0.03</v>
      </c>
      <c r="Q226" s="39">
        <f t="shared" si="90"/>
        <v>0</v>
      </c>
      <c r="R226" s="39">
        <f t="shared" si="93"/>
        <v>0</v>
      </c>
      <c r="S226" s="39">
        <f t="shared" si="99"/>
        <v>0</v>
      </c>
      <c r="T226" s="39">
        <f t="shared" si="97"/>
        <v>0</v>
      </c>
      <c r="U226" s="39">
        <f t="shared" si="100"/>
        <v>0.03</v>
      </c>
      <c r="V226" s="12"/>
      <c r="W226" s="32">
        <f t="shared" si="94"/>
        <v>0</v>
      </c>
      <c r="X226" s="32">
        <f t="shared" si="85"/>
        <v>42000</v>
      </c>
      <c r="Y226" s="32">
        <f t="shared" si="86"/>
        <v>42000</v>
      </c>
      <c r="Z226" s="32">
        <f t="shared" si="87"/>
        <v>42000</v>
      </c>
      <c r="AB226" s="32">
        <f t="shared" si="98"/>
        <v>0</v>
      </c>
      <c r="AC226" s="32">
        <f t="shared" si="91"/>
        <v>0</v>
      </c>
      <c r="AD226" s="32">
        <f t="shared" si="95"/>
        <v>0</v>
      </c>
      <c r="AE226" s="59">
        <f t="shared" si="96"/>
        <v>0</v>
      </c>
      <c r="AF226" s="32">
        <f t="shared" si="101"/>
        <v>0</v>
      </c>
      <c r="AG226" s="40" t="str">
        <f>IF(A226&gt;$D$6,"",SUM($AB$10:AE226)/($Y$10+Y226)*2/A226*12)</f>
        <v/>
      </c>
      <c r="AH226" s="40" t="str">
        <f>IF(A226&gt;$D$6,"",SUM($AF$10:AF226)/($Y$10+Y226)*2/A226*12)</f>
        <v/>
      </c>
      <c r="AI226" s="32">
        <f t="shared" si="102"/>
        <v>0</v>
      </c>
      <c r="AQ226" s="32">
        <f>SUM(AB$10:AB226)</f>
        <v>1116627.6880472775</v>
      </c>
      <c r="AR226" s="32">
        <f>SUM(AC$10:AC226)</f>
        <v>-741728.78666842484</v>
      </c>
      <c r="AS226" s="32">
        <f>SUM(AD$10:AD226)</f>
        <v>13860.000000000002</v>
      </c>
      <c r="AT226" s="32">
        <f>SUM(AE$10:AE226)</f>
        <v>36083.758926050024</v>
      </c>
      <c r="AU226" s="32">
        <f>SUM(AF$10:AF226)</f>
        <v>-42000</v>
      </c>
      <c r="AW226" s="32">
        <f t="shared" si="92"/>
        <v>0</v>
      </c>
      <c r="AX226" s="32">
        <f t="shared" si="92"/>
        <v>0</v>
      </c>
      <c r="AY226" s="32">
        <f t="shared" si="92"/>
        <v>0</v>
      </c>
      <c r="AZ226" s="32">
        <f t="shared" si="92"/>
        <v>0</v>
      </c>
      <c r="BA226" s="32">
        <f t="shared" si="92"/>
        <v>42000</v>
      </c>
      <c r="BB226" s="32">
        <f t="shared" si="81"/>
        <v>0</v>
      </c>
      <c r="BC226" s="32"/>
    </row>
    <row r="227" spans="1:55" x14ac:dyDescent="0.25">
      <c r="A227" s="29">
        <v>217</v>
      </c>
      <c r="B227" s="32">
        <f t="shared" si="88"/>
        <v>0</v>
      </c>
      <c r="C227" s="32">
        <f t="shared" si="103"/>
        <v>0</v>
      </c>
      <c r="D227" s="32">
        <f t="shared" si="104"/>
        <v>0</v>
      </c>
      <c r="E227" s="32"/>
      <c r="F227" s="32">
        <f t="shared" si="89"/>
        <v>0</v>
      </c>
      <c r="G227" s="32"/>
      <c r="H227" s="32"/>
      <c r="I227" s="32"/>
      <c r="J227" s="32"/>
      <c r="K227" s="32"/>
      <c r="L227" s="32">
        <f t="shared" si="82"/>
        <v>0</v>
      </c>
      <c r="M227" s="32">
        <f t="shared" si="83"/>
        <v>0</v>
      </c>
      <c r="N227" s="80">
        <v>50802</v>
      </c>
      <c r="O227" s="39">
        <f t="shared" si="84"/>
        <v>0</v>
      </c>
      <c r="P227" s="39">
        <f t="shared" si="80"/>
        <v>0.03</v>
      </c>
      <c r="Q227" s="39">
        <f t="shared" si="90"/>
        <v>0</v>
      </c>
      <c r="R227" s="39">
        <f t="shared" si="93"/>
        <v>0</v>
      </c>
      <c r="S227" s="39">
        <f t="shared" si="99"/>
        <v>0</v>
      </c>
      <c r="T227" s="39">
        <f t="shared" si="97"/>
        <v>0</v>
      </c>
      <c r="U227" s="39">
        <f t="shared" si="100"/>
        <v>0.03</v>
      </c>
      <c r="V227" s="12"/>
      <c r="W227" s="32">
        <f t="shared" si="94"/>
        <v>0</v>
      </c>
      <c r="X227" s="32">
        <f t="shared" si="85"/>
        <v>42000</v>
      </c>
      <c r="Y227" s="32">
        <f t="shared" si="86"/>
        <v>42000</v>
      </c>
      <c r="Z227" s="32">
        <f t="shared" si="87"/>
        <v>42000</v>
      </c>
      <c r="AB227" s="32">
        <f t="shared" si="98"/>
        <v>0</v>
      </c>
      <c r="AC227" s="32">
        <f t="shared" si="91"/>
        <v>0</v>
      </c>
      <c r="AD227" s="32">
        <f t="shared" si="95"/>
        <v>0</v>
      </c>
      <c r="AE227" s="59">
        <f t="shared" si="96"/>
        <v>0</v>
      </c>
      <c r="AF227" s="32">
        <f t="shared" si="101"/>
        <v>0</v>
      </c>
      <c r="AG227" s="40" t="str">
        <f>IF(A227&gt;$D$6,"",SUM($AB$10:AE227)/($Y$10+Y227)*2/A227*12)</f>
        <v/>
      </c>
      <c r="AH227" s="40" t="str">
        <f>IF(A227&gt;$D$6,"",SUM($AF$10:AF227)/($Y$10+Y227)*2/A227*12)</f>
        <v/>
      </c>
      <c r="AI227" s="32">
        <f t="shared" si="102"/>
        <v>0</v>
      </c>
      <c r="AQ227" s="32">
        <f>SUM(AB$10:AB227)</f>
        <v>1116627.6880472775</v>
      </c>
      <c r="AR227" s="32">
        <f>SUM(AC$10:AC227)</f>
        <v>-741728.78666842484</v>
      </c>
      <c r="AS227" s="32">
        <f>SUM(AD$10:AD227)</f>
        <v>13860.000000000002</v>
      </c>
      <c r="AT227" s="32">
        <f>SUM(AE$10:AE227)</f>
        <v>36083.758926050024</v>
      </c>
      <c r="AU227" s="32">
        <f>SUM(AF$10:AF227)</f>
        <v>-42000</v>
      </c>
      <c r="AW227" s="32">
        <f t="shared" si="92"/>
        <v>0</v>
      </c>
      <c r="AX227" s="32">
        <f t="shared" si="92"/>
        <v>0</v>
      </c>
      <c r="AY227" s="32">
        <f t="shared" si="92"/>
        <v>0</v>
      </c>
      <c r="AZ227" s="32">
        <f t="shared" si="92"/>
        <v>0</v>
      </c>
      <c r="BA227" s="32">
        <f t="shared" si="92"/>
        <v>42000</v>
      </c>
      <c r="BB227" s="32">
        <f t="shared" si="81"/>
        <v>0</v>
      </c>
      <c r="BC227" s="32"/>
    </row>
    <row r="228" spans="1:55" x14ac:dyDescent="0.25">
      <c r="A228" s="29">
        <v>218</v>
      </c>
      <c r="B228" s="32">
        <f t="shared" si="88"/>
        <v>0</v>
      </c>
      <c r="C228" s="32">
        <f t="shared" si="103"/>
        <v>0</v>
      </c>
      <c r="D228" s="32">
        <f t="shared" si="104"/>
        <v>0</v>
      </c>
      <c r="E228" s="32"/>
      <c r="F228" s="32">
        <f t="shared" si="89"/>
        <v>0</v>
      </c>
      <c r="G228" s="32"/>
      <c r="H228" s="32"/>
      <c r="I228" s="32"/>
      <c r="J228" s="32"/>
      <c r="K228" s="32"/>
      <c r="L228" s="32">
        <f t="shared" si="82"/>
        <v>0</v>
      </c>
      <c r="M228" s="32">
        <f t="shared" si="83"/>
        <v>0</v>
      </c>
      <c r="N228" s="80">
        <v>50830</v>
      </c>
      <c r="O228" s="39">
        <f t="shared" si="84"/>
        <v>0</v>
      </c>
      <c r="P228" s="39">
        <f t="shared" si="80"/>
        <v>0.03</v>
      </c>
      <c r="Q228" s="39">
        <f t="shared" si="90"/>
        <v>0</v>
      </c>
      <c r="R228" s="39">
        <f t="shared" si="93"/>
        <v>0</v>
      </c>
      <c r="S228" s="39">
        <f t="shared" si="99"/>
        <v>0</v>
      </c>
      <c r="T228" s="39">
        <f t="shared" si="97"/>
        <v>0</v>
      </c>
      <c r="U228" s="39">
        <f t="shared" si="100"/>
        <v>0.03</v>
      </c>
      <c r="V228" s="12"/>
      <c r="W228" s="32">
        <f t="shared" si="94"/>
        <v>0</v>
      </c>
      <c r="X228" s="32">
        <f t="shared" si="85"/>
        <v>42000</v>
      </c>
      <c r="Y228" s="32">
        <f t="shared" si="86"/>
        <v>42000</v>
      </c>
      <c r="Z228" s="32">
        <f t="shared" si="87"/>
        <v>42000</v>
      </c>
      <c r="AB228" s="32">
        <f t="shared" si="98"/>
        <v>0</v>
      </c>
      <c r="AC228" s="32">
        <f t="shared" si="91"/>
        <v>0</v>
      </c>
      <c r="AD228" s="32">
        <f t="shared" si="95"/>
        <v>0</v>
      </c>
      <c r="AE228" s="59">
        <f t="shared" si="96"/>
        <v>0</v>
      </c>
      <c r="AF228" s="32">
        <f t="shared" si="101"/>
        <v>0</v>
      </c>
      <c r="AG228" s="40" t="str">
        <f>IF(A228&gt;$D$6,"",SUM($AB$10:AE228)/($Y$10+Y228)*2/A228*12)</f>
        <v/>
      </c>
      <c r="AH228" s="40" t="str">
        <f>IF(A228&gt;$D$6,"",SUM($AF$10:AF228)/($Y$10+Y228)*2/A228*12)</f>
        <v/>
      </c>
      <c r="AI228" s="32">
        <f t="shared" si="102"/>
        <v>0</v>
      </c>
      <c r="AQ228" s="32">
        <f>SUM(AB$10:AB228)</f>
        <v>1116627.6880472775</v>
      </c>
      <c r="AR228" s="32">
        <f>SUM(AC$10:AC228)</f>
        <v>-741728.78666842484</v>
      </c>
      <c r="AS228" s="32">
        <f>SUM(AD$10:AD228)</f>
        <v>13860.000000000002</v>
      </c>
      <c r="AT228" s="32">
        <f>SUM(AE$10:AE228)</f>
        <v>36083.758926050024</v>
      </c>
      <c r="AU228" s="32">
        <f>SUM(AF$10:AF228)</f>
        <v>-42000</v>
      </c>
      <c r="AW228" s="32">
        <f t="shared" si="92"/>
        <v>0</v>
      </c>
      <c r="AX228" s="32">
        <f t="shared" si="92"/>
        <v>0</v>
      </c>
      <c r="AY228" s="32">
        <f t="shared" si="92"/>
        <v>0</v>
      </c>
      <c r="AZ228" s="32">
        <f t="shared" si="92"/>
        <v>0</v>
      </c>
      <c r="BA228" s="32">
        <f t="shared" si="92"/>
        <v>42000</v>
      </c>
      <c r="BB228" s="32">
        <f t="shared" si="81"/>
        <v>0</v>
      </c>
      <c r="BC228" s="32"/>
    </row>
    <row r="229" spans="1:55" x14ac:dyDescent="0.25">
      <c r="A229" s="29">
        <v>219</v>
      </c>
      <c r="B229" s="32">
        <f t="shared" si="88"/>
        <v>0</v>
      </c>
      <c r="C229" s="32">
        <f t="shared" si="103"/>
        <v>0</v>
      </c>
      <c r="D229" s="32">
        <f t="shared" si="104"/>
        <v>0</v>
      </c>
      <c r="E229" s="32"/>
      <c r="F229" s="32">
        <f t="shared" si="89"/>
        <v>0</v>
      </c>
      <c r="G229" s="32"/>
      <c r="H229" s="32"/>
      <c r="I229" s="32"/>
      <c r="J229" s="32"/>
      <c r="K229" s="32"/>
      <c r="L229" s="32">
        <f t="shared" si="82"/>
        <v>0</v>
      </c>
      <c r="M229" s="32">
        <f t="shared" si="83"/>
        <v>0</v>
      </c>
      <c r="N229" s="80">
        <v>50861</v>
      </c>
      <c r="O229" s="39">
        <f t="shared" si="84"/>
        <v>0</v>
      </c>
      <c r="P229" s="39">
        <f t="shared" si="80"/>
        <v>0.03</v>
      </c>
      <c r="Q229" s="39">
        <f t="shared" si="90"/>
        <v>0</v>
      </c>
      <c r="R229" s="39">
        <f t="shared" si="93"/>
        <v>0</v>
      </c>
      <c r="S229" s="39">
        <f t="shared" si="99"/>
        <v>0</v>
      </c>
      <c r="T229" s="39">
        <f t="shared" si="97"/>
        <v>0</v>
      </c>
      <c r="U229" s="39">
        <f t="shared" si="100"/>
        <v>0.03</v>
      </c>
      <c r="V229" s="12"/>
      <c r="W229" s="32">
        <f t="shared" si="94"/>
        <v>0</v>
      </c>
      <c r="X229" s="32">
        <f t="shared" si="85"/>
        <v>42000</v>
      </c>
      <c r="Y229" s="32">
        <f t="shared" si="86"/>
        <v>42000</v>
      </c>
      <c r="Z229" s="32">
        <f t="shared" si="87"/>
        <v>42000</v>
      </c>
      <c r="AB229" s="32">
        <f t="shared" si="98"/>
        <v>0</v>
      </c>
      <c r="AC229" s="32">
        <f t="shared" si="91"/>
        <v>0</v>
      </c>
      <c r="AD229" s="32">
        <f t="shared" si="95"/>
        <v>0</v>
      </c>
      <c r="AE229" s="59">
        <f t="shared" si="96"/>
        <v>0</v>
      </c>
      <c r="AF229" s="32">
        <f t="shared" si="101"/>
        <v>0</v>
      </c>
      <c r="AG229" s="40" t="str">
        <f>IF(A229&gt;$D$6,"",SUM($AB$10:AE229)/($Y$10+Y229)*2/A229*12)</f>
        <v/>
      </c>
      <c r="AH229" s="40" t="str">
        <f>IF(A229&gt;$D$6,"",SUM($AF$10:AF229)/($Y$10+Y229)*2/A229*12)</f>
        <v/>
      </c>
      <c r="AI229" s="32">
        <f t="shared" si="102"/>
        <v>0</v>
      </c>
      <c r="AQ229" s="32">
        <f>SUM(AB$10:AB229)</f>
        <v>1116627.6880472775</v>
      </c>
      <c r="AR229" s="32">
        <f>SUM(AC$10:AC229)</f>
        <v>-741728.78666842484</v>
      </c>
      <c r="AS229" s="32">
        <f>SUM(AD$10:AD229)</f>
        <v>13860.000000000002</v>
      </c>
      <c r="AT229" s="32">
        <f>SUM(AE$10:AE229)</f>
        <v>36083.758926050024</v>
      </c>
      <c r="AU229" s="32">
        <f>SUM(AF$10:AF229)</f>
        <v>-42000</v>
      </c>
      <c r="AW229" s="32">
        <f t="shared" si="92"/>
        <v>0</v>
      </c>
      <c r="AX229" s="32">
        <f t="shared" si="92"/>
        <v>0</v>
      </c>
      <c r="AY229" s="32">
        <f t="shared" si="92"/>
        <v>0</v>
      </c>
      <c r="AZ229" s="32">
        <f t="shared" si="92"/>
        <v>0</v>
      </c>
      <c r="BA229" s="32">
        <f t="shared" si="92"/>
        <v>42000</v>
      </c>
      <c r="BB229" s="32">
        <f t="shared" si="81"/>
        <v>0</v>
      </c>
      <c r="BC229" s="32"/>
    </row>
    <row r="230" spans="1:55" x14ac:dyDescent="0.25">
      <c r="A230" s="29">
        <v>220</v>
      </c>
      <c r="B230" s="32">
        <f t="shared" si="88"/>
        <v>0</v>
      </c>
      <c r="C230" s="32">
        <f t="shared" si="103"/>
        <v>0</v>
      </c>
      <c r="D230" s="32">
        <f t="shared" si="104"/>
        <v>0</v>
      </c>
      <c r="E230" s="32"/>
      <c r="F230" s="32">
        <f t="shared" si="89"/>
        <v>0</v>
      </c>
      <c r="G230" s="32"/>
      <c r="H230" s="32"/>
      <c r="I230" s="32"/>
      <c r="J230" s="32"/>
      <c r="K230" s="32"/>
      <c r="L230" s="32">
        <f t="shared" si="82"/>
        <v>0</v>
      </c>
      <c r="M230" s="32">
        <f t="shared" si="83"/>
        <v>0</v>
      </c>
      <c r="N230" s="80">
        <v>50891</v>
      </c>
      <c r="O230" s="39">
        <f t="shared" si="84"/>
        <v>0</v>
      </c>
      <c r="P230" s="39">
        <f t="shared" si="80"/>
        <v>0.03</v>
      </c>
      <c r="Q230" s="39">
        <f t="shared" si="90"/>
        <v>0</v>
      </c>
      <c r="R230" s="39">
        <f t="shared" si="93"/>
        <v>0</v>
      </c>
      <c r="S230" s="39">
        <f t="shared" si="99"/>
        <v>0</v>
      </c>
      <c r="T230" s="39">
        <f t="shared" si="97"/>
        <v>0</v>
      </c>
      <c r="U230" s="39">
        <f t="shared" si="100"/>
        <v>0.03</v>
      </c>
      <c r="V230" s="12"/>
      <c r="W230" s="32">
        <f t="shared" si="94"/>
        <v>0</v>
      </c>
      <c r="X230" s="32">
        <f t="shared" si="85"/>
        <v>42000</v>
      </c>
      <c r="Y230" s="32">
        <f t="shared" si="86"/>
        <v>42000</v>
      </c>
      <c r="Z230" s="32">
        <f t="shared" si="87"/>
        <v>42000</v>
      </c>
      <c r="AB230" s="32">
        <f t="shared" si="98"/>
        <v>0</v>
      </c>
      <c r="AC230" s="32">
        <f t="shared" si="91"/>
        <v>0</v>
      </c>
      <c r="AD230" s="32">
        <f t="shared" si="95"/>
        <v>0</v>
      </c>
      <c r="AE230" s="59">
        <f t="shared" si="96"/>
        <v>0</v>
      </c>
      <c r="AF230" s="32">
        <f t="shared" si="101"/>
        <v>0</v>
      </c>
      <c r="AG230" s="40" t="str">
        <f>IF(A230&gt;$D$6,"",SUM($AB$10:AE230)/($Y$10+Y230)*2/A230*12)</f>
        <v/>
      </c>
      <c r="AH230" s="40" t="str">
        <f>IF(A230&gt;$D$6,"",SUM($AF$10:AF230)/($Y$10+Y230)*2/A230*12)</f>
        <v/>
      </c>
      <c r="AI230" s="32">
        <f t="shared" si="102"/>
        <v>0</v>
      </c>
      <c r="AQ230" s="32">
        <f>SUM(AB$10:AB230)</f>
        <v>1116627.6880472775</v>
      </c>
      <c r="AR230" s="32">
        <f>SUM(AC$10:AC230)</f>
        <v>-741728.78666842484</v>
      </c>
      <c r="AS230" s="32">
        <f>SUM(AD$10:AD230)</f>
        <v>13860.000000000002</v>
      </c>
      <c r="AT230" s="32">
        <f>SUM(AE$10:AE230)</f>
        <v>36083.758926050024</v>
      </c>
      <c r="AU230" s="32">
        <f>SUM(AF$10:AF230)</f>
        <v>-42000</v>
      </c>
      <c r="AW230" s="32">
        <f t="shared" si="92"/>
        <v>0</v>
      </c>
      <c r="AX230" s="32">
        <f t="shared" si="92"/>
        <v>0</v>
      </c>
      <c r="AY230" s="32">
        <f t="shared" si="92"/>
        <v>0</v>
      </c>
      <c r="AZ230" s="32">
        <f t="shared" si="92"/>
        <v>0</v>
      </c>
      <c r="BA230" s="32">
        <f t="shared" si="92"/>
        <v>42000</v>
      </c>
      <c r="BB230" s="32">
        <f t="shared" si="81"/>
        <v>0</v>
      </c>
      <c r="BC230" s="32"/>
    </row>
    <row r="231" spans="1:55" x14ac:dyDescent="0.25">
      <c r="A231" s="29">
        <v>221</v>
      </c>
      <c r="B231" s="32">
        <f t="shared" si="88"/>
        <v>0</v>
      </c>
      <c r="C231" s="32">
        <f t="shared" si="103"/>
        <v>0</v>
      </c>
      <c r="D231" s="32">
        <f t="shared" si="104"/>
        <v>0</v>
      </c>
      <c r="E231" s="32"/>
      <c r="F231" s="32">
        <f t="shared" si="89"/>
        <v>0</v>
      </c>
      <c r="G231" s="32"/>
      <c r="H231" s="32"/>
      <c r="I231" s="32"/>
      <c r="J231" s="32"/>
      <c r="K231" s="32"/>
      <c r="L231" s="32">
        <f t="shared" si="82"/>
        <v>0</v>
      </c>
      <c r="M231" s="32">
        <f t="shared" si="83"/>
        <v>0</v>
      </c>
      <c r="N231" s="80">
        <v>50922</v>
      </c>
      <c r="O231" s="39">
        <f t="shared" si="84"/>
        <v>0</v>
      </c>
      <c r="P231" s="39">
        <f t="shared" si="80"/>
        <v>0.03</v>
      </c>
      <c r="Q231" s="39">
        <f t="shared" si="90"/>
        <v>0</v>
      </c>
      <c r="R231" s="39">
        <f t="shared" si="93"/>
        <v>0</v>
      </c>
      <c r="S231" s="39">
        <f t="shared" si="99"/>
        <v>0</v>
      </c>
      <c r="T231" s="39">
        <f t="shared" si="97"/>
        <v>0</v>
      </c>
      <c r="U231" s="39">
        <f t="shared" si="100"/>
        <v>0.03</v>
      </c>
      <c r="V231" s="12"/>
      <c r="W231" s="32">
        <f t="shared" si="94"/>
        <v>0</v>
      </c>
      <c r="X231" s="32">
        <f t="shared" si="85"/>
        <v>42000</v>
      </c>
      <c r="Y231" s="32">
        <f t="shared" si="86"/>
        <v>42000</v>
      </c>
      <c r="Z231" s="32">
        <f t="shared" si="87"/>
        <v>42000</v>
      </c>
      <c r="AB231" s="32">
        <f t="shared" si="98"/>
        <v>0</v>
      </c>
      <c r="AC231" s="32">
        <f t="shared" si="91"/>
        <v>0</v>
      </c>
      <c r="AD231" s="32">
        <f t="shared" si="95"/>
        <v>0</v>
      </c>
      <c r="AE231" s="59">
        <f t="shared" si="96"/>
        <v>0</v>
      </c>
      <c r="AF231" s="32">
        <f t="shared" si="101"/>
        <v>0</v>
      </c>
      <c r="AG231" s="40" t="str">
        <f>IF(A231&gt;$D$6,"",SUM($AB$10:AE231)/($Y$10+Y231)*2/A231*12)</f>
        <v/>
      </c>
      <c r="AH231" s="40" t="str">
        <f>IF(A231&gt;$D$6,"",SUM($AF$10:AF231)/($Y$10+Y231)*2/A231*12)</f>
        <v/>
      </c>
      <c r="AI231" s="32">
        <f t="shared" si="102"/>
        <v>0</v>
      </c>
      <c r="AQ231" s="32">
        <f>SUM(AB$10:AB231)</f>
        <v>1116627.6880472775</v>
      </c>
      <c r="AR231" s="32">
        <f>SUM(AC$10:AC231)</f>
        <v>-741728.78666842484</v>
      </c>
      <c r="AS231" s="32">
        <f>SUM(AD$10:AD231)</f>
        <v>13860.000000000002</v>
      </c>
      <c r="AT231" s="32">
        <f>SUM(AE$10:AE231)</f>
        <v>36083.758926050024</v>
      </c>
      <c r="AU231" s="32">
        <f>SUM(AF$10:AF231)</f>
        <v>-42000</v>
      </c>
      <c r="AW231" s="32">
        <f t="shared" si="92"/>
        <v>0</v>
      </c>
      <c r="AX231" s="32">
        <f t="shared" si="92"/>
        <v>0</v>
      </c>
      <c r="AY231" s="32">
        <f t="shared" si="92"/>
        <v>0</v>
      </c>
      <c r="AZ231" s="32">
        <f t="shared" si="92"/>
        <v>0</v>
      </c>
      <c r="BA231" s="32">
        <f t="shared" si="92"/>
        <v>42000</v>
      </c>
      <c r="BB231" s="32">
        <f t="shared" si="81"/>
        <v>0</v>
      </c>
      <c r="BC231" s="32"/>
    </row>
    <row r="232" spans="1:55" x14ac:dyDescent="0.25">
      <c r="A232" s="29">
        <v>222</v>
      </c>
      <c r="B232" s="32">
        <f t="shared" si="88"/>
        <v>0</v>
      </c>
      <c r="C232" s="32">
        <f t="shared" si="103"/>
        <v>0</v>
      </c>
      <c r="D232" s="32">
        <f t="shared" si="104"/>
        <v>0</v>
      </c>
      <c r="E232" s="32"/>
      <c r="F232" s="32">
        <f t="shared" si="89"/>
        <v>0</v>
      </c>
      <c r="G232" s="32"/>
      <c r="H232" s="32"/>
      <c r="I232" s="32"/>
      <c r="J232" s="32"/>
      <c r="K232" s="32"/>
      <c r="L232" s="32">
        <f t="shared" si="82"/>
        <v>0</v>
      </c>
      <c r="M232" s="32">
        <f t="shared" si="83"/>
        <v>0</v>
      </c>
      <c r="N232" s="80">
        <v>50952</v>
      </c>
      <c r="O232" s="39">
        <f t="shared" si="84"/>
        <v>0</v>
      </c>
      <c r="P232" s="39">
        <f t="shared" si="80"/>
        <v>0.03</v>
      </c>
      <c r="Q232" s="39">
        <f t="shared" si="90"/>
        <v>0</v>
      </c>
      <c r="R232" s="39">
        <f t="shared" si="93"/>
        <v>0</v>
      </c>
      <c r="S232" s="39">
        <f t="shared" si="99"/>
        <v>0</v>
      </c>
      <c r="T232" s="39">
        <f t="shared" si="97"/>
        <v>0</v>
      </c>
      <c r="U232" s="39">
        <f t="shared" si="100"/>
        <v>0.03</v>
      </c>
      <c r="V232" s="12"/>
      <c r="W232" s="32">
        <f t="shared" si="94"/>
        <v>0</v>
      </c>
      <c r="X232" s="32">
        <f t="shared" si="85"/>
        <v>42000</v>
      </c>
      <c r="Y232" s="32">
        <f t="shared" si="86"/>
        <v>42000</v>
      </c>
      <c r="Z232" s="32">
        <f t="shared" si="87"/>
        <v>42000</v>
      </c>
      <c r="AB232" s="32">
        <f t="shared" si="98"/>
        <v>0</v>
      </c>
      <c r="AC232" s="32">
        <f t="shared" si="91"/>
        <v>0</v>
      </c>
      <c r="AD232" s="32">
        <f t="shared" si="95"/>
        <v>0</v>
      </c>
      <c r="AE232" s="59">
        <f t="shared" si="96"/>
        <v>0</v>
      </c>
      <c r="AF232" s="32">
        <f t="shared" si="101"/>
        <v>0</v>
      </c>
      <c r="AG232" s="40" t="str">
        <f>IF(A232&gt;$D$6,"",SUM($AB$10:AE232)/($Y$10+Y232)*2/A232*12)</f>
        <v/>
      </c>
      <c r="AH232" s="40" t="str">
        <f>IF(A232&gt;$D$6,"",SUM($AF$10:AF232)/($Y$10+Y232)*2/A232*12)</f>
        <v/>
      </c>
      <c r="AI232" s="32">
        <f t="shared" si="102"/>
        <v>0</v>
      </c>
      <c r="AQ232" s="32">
        <f>SUM(AB$10:AB232)</f>
        <v>1116627.6880472775</v>
      </c>
      <c r="AR232" s="32">
        <f>SUM(AC$10:AC232)</f>
        <v>-741728.78666842484</v>
      </c>
      <c r="AS232" s="32">
        <f>SUM(AD$10:AD232)</f>
        <v>13860.000000000002</v>
      </c>
      <c r="AT232" s="32">
        <f>SUM(AE$10:AE232)</f>
        <v>36083.758926050024</v>
      </c>
      <c r="AU232" s="32">
        <f>SUM(AF$10:AF232)</f>
        <v>-42000</v>
      </c>
      <c r="AW232" s="32">
        <f t="shared" si="92"/>
        <v>0</v>
      </c>
      <c r="AX232" s="32">
        <f t="shared" si="92"/>
        <v>0</v>
      </c>
      <c r="AY232" s="32">
        <f t="shared" si="92"/>
        <v>0</v>
      </c>
      <c r="AZ232" s="32">
        <f t="shared" si="92"/>
        <v>0</v>
      </c>
      <c r="BA232" s="32">
        <f t="shared" si="92"/>
        <v>42000</v>
      </c>
      <c r="BB232" s="32">
        <f t="shared" si="81"/>
        <v>0</v>
      </c>
      <c r="BC232" s="32"/>
    </row>
    <row r="233" spans="1:55" x14ac:dyDescent="0.25">
      <c r="A233" s="29">
        <v>223</v>
      </c>
      <c r="B233" s="32">
        <f t="shared" si="88"/>
        <v>0</v>
      </c>
      <c r="C233" s="32">
        <f t="shared" si="103"/>
        <v>0</v>
      </c>
      <c r="D233" s="32">
        <f t="shared" si="104"/>
        <v>0</v>
      </c>
      <c r="E233" s="32"/>
      <c r="F233" s="32">
        <f t="shared" si="89"/>
        <v>0</v>
      </c>
      <c r="G233" s="32"/>
      <c r="H233" s="32"/>
      <c r="I233" s="32"/>
      <c r="J233" s="32"/>
      <c r="K233" s="32"/>
      <c r="L233" s="32">
        <f t="shared" si="82"/>
        <v>0</v>
      </c>
      <c r="M233" s="32">
        <f t="shared" si="83"/>
        <v>0</v>
      </c>
      <c r="N233" s="80">
        <v>50983</v>
      </c>
      <c r="O233" s="39">
        <f t="shared" si="84"/>
        <v>0</v>
      </c>
      <c r="P233" s="39">
        <f t="shared" si="80"/>
        <v>0.03</v>
      </c>
      <c r="Q233" s="39">
        <f t="shared" si="90"/>
        <v>0</v>
      </c>
      <c r="R233" s="39">
        <f t="shared" si="93"/>
        <v>0</v>
      </c>
      <c r="S233" s="39">
        <f t="shared" si="99"/>
        <v>0</v>
      </c>
      <c r="T233" s="39">
        <f t="shared" si="97"/>
        <v>0</v>
      </c>
      <c r="U233" s="39">
        <f t="shared" si="100"/>
        <v>0.03</v>
      </c>
      <c r="V233" s="12"/>
      <c r="W233" s="32">
        <f t="shared" si="94"/>
        <v>0</v>
      </c>
      <c r="X233" s="32">
        <f t="shared" si="85"/>
        <v>42000</v>
      </c>
      <c r="Y233" s="32">
        <f t="shared" si="86"/>
        <v>42000</v>
      </c>
      <c r="Z233" s="32">
        <f t="shared" si="87"/>
        <v>42000</v>
      </c>
      <c r="AB233" s="32">
        <f t="shared" si="98"/>
        <v>0</v>
      </c>
      <c r="AC233" s="32">
        <f t="shared" si="91"/>
        <v>0</v>
      </c>
      <c r="AD233" s="32">
        <f t="shared" si="95"/>
        <v>0</v>
      </c>
      <c r="AE233" s="59">
        <f t="shared" si="96"/>
        <v>0</v>
      </c>
      <c r="AF233" s="32">
        <f t="shared" si="101"/>
        <v>0</v>
      </c>
      <c r="AG233" s="40" t="str">
        <f>IF(A233&gt;$D$6,"",SUM($AB$10:AE233)/($Y$10+Y233)*2/A233*12)</f>
        <v/>
      </c>
      <c r="AH233" s="40" t="str">
        <f>IF(A233&gt;$D$6,"",SUM($AF$10:AF233)/($Y$10+Y233)*2/A233*12)</f>
        <v/>
      </c>
      <c r="AI233" s="32">
        <f t="shared" si="102"/>
        <v>0</v>
      </c>
      <c r="AQ233" s="32">
        <f>SUM(AB$10:AB233)</f>
        <v>1116627.6880472775</v>
      </c>
      <c r="AR233" s="32">
        <f>SUM(AC$10:AC233)</f>
        <v>-741728.78666842484</v>
      </c>
      <c r="AS233" s="32">
        <f>SUM(AD$10:AD233)</f>
        <v>13860.000000000002</v>
      </c>
      <c r="AT233" s="32">
        <f>SUM(AE$10:AE233)</f>
        <v>36083.758926050024</v>
      </c>
      <c r="AU233" s="32">
        <f>SUM(AF$10:AF233)</f>
        <v>-42000</v>
      </c>
      <c r="AW233" s="32">
        <f t="shared" si="92"/>
        <v>0</v>
      </c>
      <c r="AX233" s="32">
        <f t="shared" si="92"/>
        <v>0</v>
      </c>
      <c r="AY233" s="32">
        <f t="shared" si="92"/>
        <v>0</v>
      </c>
      <c r="AZ233" s="32">
        <f t="shared" si="92"/>
        <v>0</v>
      </c>
      <c r="BA233" s="32">
        <f t="shared" si="92"/>
        <v>42000</v>
      </c>
      <c r="BB233" s="32">
        <f t="shared" si="81"/>
        <v>0</v>
      </c>
      <c r="BC233" s="32"/>
    </row>
    <row r="234" spans="1:55" x14ac:dyDescent="0.25">
      <c r="A234" s="29">
        <v>224</v>
      </c>
      <c r="B234" s="32">
        <f t="shared" si="88"/>
        <v>0</v>
      </c>
      <c r="C234" s="32">
        <f t="shared" si="103"/>
        <v>0</v>
      </c>
      <c r="D234" s="32">
        <f t="shared" si="104"/>
        <v>0</v>
      </c>
      <c r="E234" s="32"/>
      <c r="F234" s="32">
        <f t="shared" si="89"/>
        <v>0</v>
      </c>
      <c r="G234" s="32"/>
      <c r="H234" s="32"/>
      <c r="I234" s="32"/>
      <c r="J234" s="32"/>
      <c r="K234" s="32"/>
      <c r="L234" s="32">
        <f t="shared" si="82"/>
        <v>0</v>
      </c>
      <c r="M234" s="32">
        <f t="shared" si="83"/>
        <v>0</v>
      </c>
      <c r="N234" s="80">
        <v>51014</v>
      </c>
      <c r="O234" s="39">
        <f t="shared" si="84"/>
        <v>0</v>
      </c>
      <c r="P234" s="39">
        <f t="shared" ref="P234:P250" si="105">SUM(Q234:U234)</f>
        <v>0.03</v>
      </c>
      <c r="Q234" s="39">
        <f t="shared" si="90"/>
        <v>0</v>
      </c>
      <c r="R234" s="39">
        <f t="shared" si="93"/>
        <v>0</v>
      </c>
      <c r="S234" s="39">
        <f t="shared" si="99"/>
        <v>0</v>
      </c>
      <c r="T234" s="39">
        <f t="shared" si="97"/>
        <v>0</v>
      </c>
      <c r="U234" s="39">
        <f t="shared" si="100"/>
        <v>0.03</v>
      </c>
      <c r="V234" s="12"/>
      <c r="W234" s="32">
        <f t="shared" si="94"/>
        <v>0</v>
      </c>
      <c r="X234" s="32">
        <f t="shared" si="85"/>
        <v>42000</v>
      </c>
      <c r="Y234" s="32">
        <f t="shared" si="86"/>
        <v>42000</v>
      </c>
      <c r="Z234" s="32">
        <f t="shared" si="87"/>
        <v>42000</v>
      </c>
      <c r="AB234" s="32">
        <f t="shared" si="98"/>
        <v>0</v>
      </c>
      <c r="AC234" s="32">
        <f t="shared" si="91"/>
        <v>0</v>
      </c>
      <c r="AD234" s="32">
        <f t="shared" si="95"/>
        <v>0</v>
      </c>
      <c r="AE234" s="59">
        <f t="shared" si="96"/>
        <v>0</v>
      </c>
      <c r="AF234" s="32">
        <f t="shared" si="101"/>
        <v>0</v>
      </c>
      <c r="AG234" s="40" t="str">
        <f>IF(A234&gt;$D$6,"",SUM($AB$10:AE234)/($Y$10+Y234)*2/A234*12)</f>
        <v/>
      </c>
      <c r="AH234" s="40" t="str">
        <f>IF(A234&gt;$D$6,"",SUM($AF$10:AF234)/($Y$10+Y234)*2/A234*12)</f>
        <v/>
      </c>
      <c r="AI234" s="32">
        <f t="shared" si="102"/>
        <v>0</v>
      </c>
      <c r="AQ234" s="32">
        <f>SUM(AB$10:AB234)</f>
        <v>1116627.6880472775</v>
      </c>
      <c r="AR234" s="32">
        <f>SUM(AC$10:AC234)</f>
        <v>-741728.78666842484</v>
      </c>
      <c r="AS234" s="32">
        <f>SUM(AD$10:AD234)</f>
        <v>13860.000000000002</v>
      </c>
      <c r="AT234" s="32">
        <f>SUM(AE$10:AE234)</f>
        <v>36083.758926050024</v>
      </c>
      <c r="AU234" s="32">
        <f>SUM(AF$10:AF234)</f>
        <v>-42000</v>
      </c>
      <c r="AW234" s="32">
        <f t="shared" si="92"/>
        <v>0</v>
      </c>
      <c r="AX234" s="32">
        <f t="shared" si="92"/>
        <v>0</v>
      </c>
      <c r="AY234" s="32">
        <f t="shared" si="92"/>
        <v>0</v>
      </c>
      <c r="AZ234" s="32">
        <f t="shared" si="92"/>
        <v>0</v>
      </c>
      <c r="BA234" s="32">
        <f t="shared" si="92"/>
        <v>42000</v>
      </c>
      <c r="BB234" s="32">
        <f t="shared" ref="BB234:BB250" si="106">MAX(SUM(D234:G234)-AB234-AD234-AE234,0)</f>
        <v>0</v>
      </c>
      <c r="BC234" s="32"/>
    </row>
    <row r="235" spans="1:55" x14ac:dyDescent="0.25">
      <c r="A235" s="29">
        <v>225</v>
      </c>
      <c r="B235" s="32">
        <f t="shared" si="88"/>
        <v>0</v>
      </c>
      <c r="C235" s="32">
        <f t="shared" si="103"/>
        <v>0</v>
      </c>
      <c r="D235" s="32">
        <f t="shared" si="104"/>
        <v>0</v>
      </c>
      <c r="E235" s="32"/>
      <c r="F235" s="32">
        <f t="shared" si="89"/>
        <v>0</v>
      </c>
      <c r="G235" s="32"/>
      <c r="H235" s="32"/>
      <c r="I235" s="32"/>
      <c r="J235" s="32"/>
      <c r="K235" s="32"/>
      <c r="L235" s="32">
        <f t="shared" si="82"/>
        <v>0</v>
      </c>
      <c r="M235" s="32">
        <f t="shared" si="83"/>
        <v>0</v>
      </c>
      <c r="N235" s="80">
        <v>51044</v>
      </c>
      <c r="O235" s="39">
        <f t="shared" si="84"/>
        <v>0</v>
      </c>
      <c r="P235" s="39">
        <f t="shared" si="105"/>
        <v>0.03</v>
      </c>
      <c r="Q235" s="39">
        <f t="shared" si="90"/>
        <v>0</v>
      </c>
      <c r="R235" s="39">
        <f t="shared" si="93"/>
        <v>0</v>
      </c>
      <c r="S235" s="39">
        <f t="shared" si="99"/>
        <v>0</v>
      </c>
      <c r="T235" s="39">
        <f t="shared" si="97"/>
        <v>0</v>
      </c>
      <c r="U235" s="39">
        <f t="shared" si="100"/>
        <v>0.03</v>
      </c>
      <c r="V235" s="12"/>
      <c r="W235" s="32">
        <f t="shared" si="94"/>
        <v>0</v>
      </c>
      <c r="X235" s="32">
        <f t="shared" si="85"/>
        <v>42000</v>
      </c>
      <c r="Y235" s="32">
        <f t="shared" si="86"/>
        <v>42000</v>
      </c>
      <c r="Z235" s="32">
        <f t="shared" si="87"/>
        <v>42000</v>
      </c>
      <c r="AB235" s="32">
        <f t="shared" si="98"/>
        <v>0</v>
      </c>
      <c r="AC235" s="32">
        <f t="shared" si="91"/>
        <v>0</v>
      </c>
      <c r="AD235" s="32">
        <f t="shared" si="95"/>
        <v>0</v>
      </c>
      <c r="AE235" s="59">
        <f t="shared" si="96"/>
        <v>0</v>
      </c>
      <c r="AF235" s="32">
        <f t="shared" si="101"/>
        <v>0</v>
      </c>
      <c r="AG235" s="40" t="str">
        <f>IF(A235&gt;$D$6,"",SUM($AB$10:AE235)/($Y$10+Y235)*2/A235*12)</f>
        <v/>
      </c>
      <c r="AH235" s="40" t="str">
        <f>IF(A235&gt;$D$6,"",SUM($AF$10:AF235)/($Y$10+Y235)*2/A235*12)</f>
        <v/>
      </c>
      <c r="AI235" s="32">
        <f t="shared" si="102"/>
        <v>0</v>
      </c>
      <c r="AQ235" s="32">
        <f>SUM(AB$10:AB235)</f>
        <v>1116627.6880472775</v>
      </c>
      <c r="AR235" s="32">
        <f>SUM(AC$10:AC235)</f>
        <v>-741728.78666842484</v>
      </c>
      <c r="AS235" s="32">
        <f>SUM(AD$10:AD235)</f>
        <v>13860.000000000002</v>
      </c>
      <c r="AT235" s="32">
        <f>SUM(AE$10:AE235)</f>
        <v>36083.758926050024</v>
      </c>
      <c r="AU235" s="32">
        <f>SUM(AF$10:AF235)</f>
        <v>-42000</v>
      </c>
      <c r="AW235" s="32">
        <f t="shared" si="92"/>
        <v>0</v>
      </c>
      <c r="AX235" s="32">
        <f t="shared" si="92"/>
        <v>0</v>
      </c>
      <c r="AY235" s="32">
        <f t="shared" si="92"/>
        <v>0</v>
      </c>
      <c r="AZ235" s="32">
        <f t="shared" si="92"/>
        <v>0</v>
      </c>
      <c r="BA235" s="32">
        <f t="shared" si="92"/>
        <v>42000</v>
      </c>
      <c r="BB235" s="32">
        <f t="shared" si="106"/>
        <v>0</v>
      </c>
      <c r="BC235" s="32"/>
    </row>
    <row r="236" spans="1:55" x14ac:dyDescent="0.25">
      <c r="A236" s="29">
        <v>226</v>
      </c>
      <c r="B236" s="32">
        <f t="shared" si="88"/>
        <v>0</v>
      </c>
      <c r="C236" s="32">
        <f t="shared" si="103"/>
        <v>0</v>
      </c>
      <c r="D236" s="32">
        <f t="shared" si="104"/>
        <v>0</v>
      </c>
      <c r="E236" s="32"/>
      <c r="F236" s="32">
        <f t="shared" si="89"/>
        <v>0</v>
      </c>
      <c r="G236" s="32"/>
      <c r="H236" s="32"/>
      <c r="I236" s="32"/>
      <c r="J236" s="32"/>
      <c r="K236" s="32"/>
      <c r="L236" s="32">
        <f t="shared" si="82"/>
        <v>0</v>
      </c>
      <c r="M236" s="32">
        <f t="shared" si="83"/>
        <v>0</v>
      </c>
      <c r="N236" s="80">
        <v>51075</v>
      </c>
      <c r="O236" s="39">
        <f t="shared" si="84"/>
        <v>0</v>
      </c>
      <c r="P236" s="39">
        <f t="shared" si="105"/>
        <v>0.03</v>
      </c>
      <c r="Q236" s="39">
        <f t="shared" si="90"/>
        <v>0</v>
      </c>
      <c r="R236" s="39">
        <f t="shared" si="93"/>
        <v>0</v>
      </c>
      <c r="S236" s="39">
        <f t="shared" si="99"/>
        <v>0</v>
      </c>
      <c r="T236" s="39">
        <f t="shared" si="97"/>
        <v>0</v>
      </c>
      <c r="U236" s="39">
        <f t="shared" si="100"/>
        <v>0.03</v>
      </c>
      <c r="V236" s="12"/>
      <c r="W236" s="32">
        <f t="shared" si="94"/>
        <v>0</v>
      </c>
      <c r="X236" s="32">
        <f t="shared" si="85"/>
        <v>42000</v>
      </c>
      <c r="Y236" s="32">
        <f t="shared" si="86"/>
        <v>42000</v>
      </c>
      <c r="Z236" s="32">
        <f t="shared" si="87"/>
        <v>42000</v>
      </c>
      <c r="AB236" s="32">
        <f t="shared" si="98"/>
        <v>0</v>
      </c>
      <c r="AC236" s="32">
        <f t="shared" si="91"/>
        <v>0</v>
      </c>
      <c r="AD236" s="32">
        <f t="shared" si="95"/>
        <v>0</v>
      </c>
      <c r="AE236" s="59">
        <f t="shared" si="96"/>
        <v>0</v>
      </c>
      <c r="AF236" s="32">
        <f t="shared" si="101"/>
        <v>0</v>
      </c>
      <c r="AG236" s="40" t="str">
        <f>IF(A236&gt;$D$6,"",SUM($AB$10:AE236)/($Y$10+Y236)*2/A236*12)</f>
        <v/>
      </c>
      <c r="AH236" s="40" t="str">
        <f>IF(A236&gt;$D$6,"",SUM($AF$10:AF236)/($Y$10+Y236)*2/A236*12)</f>
        <v/>
      </c>
      <c r="AI236" s="32">
        <f t="shared" si="102"/>
        <v>0</v>
      </c>
      <c r="AQ236" s="32">
        <f>SUM(AB$10:AB236)</f>
        <v>1116627.6880472775</v>
      </c>
      <c r="AR236" s="32">
        <f>SUM(AC$10:AC236)</f>
        <v>-741728.78666842484</v>
      </c>
      <c r="AS236" s="32">
        <f>SUM(AD$10:AD236)</f>
        <v>13860.000000000002</v>
      </c>
      <c r="AT236" s="32">
        <f>SUM(AE$10:AE236)</f>
        <v>36083.758926050024</v>
      </c>
      <c r="AU236" s="32">
        <f>SUM(AF$10:AF236)</f>
        <v>-42000</v>
      </c>
      <c r="AW236" s="32">
        <f t="shared" si="92"/>
        <v>0</v>
      </c>
      <c r="AX236" s="32">
        <f t="shared" si="92"/>
        <v>0</v>
      </c>
      <c r="AY236" s="32">
        <f t="shared" si="92"/>
        <v>0</v>
      </c>
      <c r="AZ236" s="32">
        <f t="shared" si="92"/>
        <v>0</v>
      </c>
      <c r="BA236" s="32">
        <f t="shared" si="92"/>
        <v>42000</v>
      </c>
      <c r="BB236" s="32">
        <f t="shared" si="106"/>
        <v>0</v>
      </c>
      <c r="BC236" s="32"/>
    </row>
    <row r="237" spans="1:55" x14ac:dyDescent="0.25">
      <c r="A237" s="29">
        <v>227</v>
      </c>
      <c r="B237" s="32">
        <f t="shared" si="88"/>
        <v>0</v>
      </c>
      <c r="C237" s="32">
        <f t="shared" si="103"/>
        <v>0</v>
      </c>
      <c r="D237" s="32">
        <f t="shared" si="104"/>
        <v>0</v>
      </c>
      <c r="E237" s="32"/>
      <c r="F237" s="32">
        <f t="shared" si="89"/>
        <v>0</v>
      </c>
      <c r="G237" s="32"/>
      <c r="H237" s="32"/>
      <c r="I237" s="32"/>
      <c r="J237" s="32"/>
      <c r="K237" s="32"/>
      <c r="L237" s="32">
        <f t="shared" si="82"/>
        <v>0</v>
      </c>
      <c r="M237" s="32">
        <f t="shared" si="83"/>
        <v>0</v>
      </c>
      <c r="N237" s="80">
        <v>51105</v>
      </c>
      <c r="O237" s="39">
        <f t="shared" si="84"/>
        <v>0</v>
      </c>
      <c r="P237" s="39">
        <f t="shared" si="105"/>
        <v>0.03</v>
      </c>
      <c r="Q237" s="39">
        <f t="shared" si="90"/>
        <v>0</v>
      </c>
      <c r="R237" s="39">
        <f t="shared" si="93"/>
        <v>0</v>
      </c>
      <c r="S237" s="39">
        <f t="shared" si="99"/>
        <v>0</v>
      </c>
      <c r="T237" s="39">
        <f t="shared" si="97"/>
        <v>0</v>
      </c>
      <c r="U237" s="39">
        <f t="shared" si="100"/>
        <v>0.03</v>
      </c>
      <c r="V237" s="12"/>
      <c r="W237" s="32">
        <f t="shared" si="94"/>
        <v>0</v>
      </c>
      <c r="X237" s="32">
        <f t="shared" si="85"/>
        <v>42000</v>
      </c>
      <c r="Y237" s="32">
        <f t="shared" si="86"/>
        <v>42000</v>
      </c>
      <c r="Z237" s="32">
        <f t="shared" si="87"/>
        <v>42000</v>
      </c>
      <c r="AB237" s="32">
        <f t="shared" si="98"/>
        <v>0</v>
      </c>
      <c r="AC237" s="32">
        <f t="shared" si="91"/>
        <v>0</v>
      </c>
      <c r="AD237" s="32">
        <f t="shared" si="95"/>
        <v>0</v>
      </c>
      <c r="AE237" s="59">
        <f t="shared" si="96"/>
        <v>0</v>
      </c>
      <c r="AF237" s="32">
        <f t="shared" si="101"/>
        <v>0</v>
      </c>
      <c r="AG237" s="40" t="str">
        <f>IF(A237&gt;$D$6,"",SUM($AB$10:AE237)/($Y$10+Y237)*2/A237*12)</f>
        <v/>
      </c>
      <c r="AH237" s="40" t="str">
        <f>IF(A237&gt;$D$6,"",SUM($AF$10:AF237)/($Y$10+Y237)*2/A237*12)</f>
        <v/>
      </c>
      <c r="AI237" s="32">
        <f t="shared" si="102"/>
        <v>0</v>
      </c>
      <c r="AQ237" s="32">
        <f>SUM(AB$10:AB237)</f>
        <v>1116627.6880472775</v>
      </c>
      <c r="AR237" s="32">
        <f>SUM(AC$10:AC237)</f>
        <v>-741728.78666842484</v>
      </c>
      <c r="AS237" s="32">
        <f>SUM(AD$10:AD237)</f>
        <v>13860.000000000002</v>
      </c>
      <c r="AT237" s="32">
        <f>SUM(AE$10:AE237)</f>
        <v>36083.758926050024</v>
      </c>
      <c r="AU237" s="32">
        <f>SUM(AF$10:AF237)</f>
        <v>-42000</v>
      </c>
      <c r="AW237" s="32">
        <f t="shared" si="92"/>
        <v>0</v>
      </c>
      <c r="AX237" s="32">
        <f t="shared" si="92"/>
        <v>0</v>
      </c>
      <c r="AY237" s="32">
        <f t="shared" si="92"/>
        <v>0</v>
      </c>
      <c r="AZ237" s="32">
        <f t="shared" si="92"/>
        <v>0</v>
      </c>
      <c r="BA237" s="32">
        <f t="shared" si="92"/>
        <v>42000</v>
      </c>
      <c r="BB237" s="32">
        <f t="shared" si="106"/>
        <v>0</v>
      </c>
      <c r="BC237" s="32"/>
    </row>
    <row r="238" spans="1:55" x14ac:dyDescent="0.25">
      <c r="A238" s="29">
        <v>228</v>
      </c>
      <c r="B238" s="32">
        <f t="shared" si="88"/>
        <v>0</v>
      </c>
      <c r="C238" s="32">
        <f t="shared" si="103"/>
        <v>0</v>
      </c>
      <c r="D238" s="32">
        <f t="shared" si="104"/>
        <v>0</v>
      </c>
      <c r="E238" s="32"/>
      <c r="F238" s="32">
        <f t="shared" si="89"/>
        <v>0</v>
      </c>
      <c r="G238" s="67">
        <f>IF(B238&gt;0,B238*$J$1,0)</f>
        <v>0</v>
      </c>
      <c r="H238" s="32"/>
      <c r="I238" s="32"/>
      <c r="J238" s="32"/>
      <c r="K238" s="32"/>
      <c r="L238" s="32">
        <f t="shared" si="82"/>
        <v>0</v>
      </c>
      <c r="M238" s="32">
        <f t="shared" si="83"/>
        <v>0</v>
      </c>
      <c r="N238" s="80">
        <v>51136</v>
      </c>
      <c r="O238" s="39">
        <f t="shared" si="84"/>
        <v>0</v>
      </c>
      <c r="P238" s="39">
        <f t="shared" si="105"/>
        <v>0.03</v>
      </c>
      <c r="Q238" s="39">
        <f t="shared" si="90"/>
        <v>0</v>
      </c>
      <c r="R238" s="39">
        <f t="shared" si="93"/>
        <v>0</v>
      </c>
      <c r="S238" s="39">
        <f t="shared" si="99"/>
        <v>0</v>
      </c>
      <c r="T238" s="39">
        <f t="shared" si="97"/>
        <v>0</v>
      </c>
      <c r="U238" s="39">
        <f t="shared" si="100"/>
        <v>0.03</v>
      </c>
      <c r="V238" s="12"/>
      <c r="W238" s="32">
        <f t="shared" si="94"/>
        <v>0</v>
      </c>
      <c r="X238" s="32">
        <f t="shared" si="85"/>
        <v>42000</v>
      </c>
      <c r="Y238" s="32">
        <f t="shared" si="86"/>
        <v>42000</v>
      </c>
      <c r="Z238" s="32">
        <f t="shared" si="87"/>
        <v>42000</v>
      </c>
      <c r="AB238" s="32">
        <f t="shared" si="98"/>
        <v>0</v>
      </c>
      <c r="AC238" s="32">
        <f t="shared" si="91"/>
        <v>0</v>
      </c>
      <c r="AD238" s="32">
        <f t="shared" si="95"/>
        <v>0</v>
      </c>
      <c r="AE238" s="59">
        <f t="shared" si="96"/>
        <v>0</v>
      </c>
      <c r="AF238" s="32">
        <f t="shared" si="101"/>
        <v>0</v>
      </c>
      <c r="AG238" s="40" t="str">
        <f>IF(A238&gt;$D$6,"",SUM($AB$10:AE238)/($Y$10+Y238)*2/A238*12)</f>
        <v/>
      </c>
      <c r="AH238" s="40" t="str">
        <f>IF(A238&gt;$D$6,"",SUM($AF$10:AF238)/($Y$10+Y238)*2/A238*12)</f>
        <v/>
      </c>
      <c r="AI238" s="32">
        <f t="shared" si="102"/>
        <v>0</v>
      </c>
      <c r="AQ238" s="32">
        <f>SUM(AB$10:AB238)</f>
        <v>1116627.6880472775</v>
      </c>
      <c r="AR238" s="32">
        <f>SUM(AC$10:AC238)</f>
        <v>-741728.78666842484</v>
      </c>
      <c r="AS238" s="32">
        <f>SUM(AD$10:AD238)</f>
        <v>13860.000000000002</v>
      </c>
      <c r="AT238" s="32">
        <f>SUM(AE$10:AE238)</f>
        <v>36083.758926050024</v>
      </c>
      <c r="AU238" s="32">
        <f>SUM(AF$10:AF238)</f>
        <v>-42000</v>
      </c>
      <c r="AW238" s="32">
        <f t="shared" si="92"/>
        <v>0</v>
      </c>
      <c r="AX238" s="32">
        <f t="shared" si="92"/>
        <v>0</v>
      </c>
      <c r="AY238" s="32">
        <f t="shared" si="92"/>
        <v>0</v>
      </c>
      <c r="AZ238" s="32">
        <f t="shared" si="92"/>
        <v>0</v>
      </c>
      <c r="BA238" s="32">
        <f t="shared" si="92"/>
        <v>42000</v>
      </c>
      <c r="BB238" s="32">
        <f t="shared" si="106"/>
        <v>0</v>
      </c>
      <c r="BC238" s="32"/>
    </row>
    <row r="239" spans="1:55" x14ac:dyDescent="0.25">
      <c r="A239" s="29">
        <v>229</v>
      </c>
      <c r="B239" s="32">
        <f t="shared" si="88"/>
        <v>0</v>
      </c>
      <c r="C239" s="32">
        <f t="shared" si="103"/>
        <v>0</v>
      </c>
      <c r="D239" s="32">
        <f t="shared" si="104"/>
        <v>0</v>
      </c>
      <c r="E239" s="32"/>
      <c r="F239" s="32">
        <f t="shared" si="89"/>
        <v>0</v>
      </c>
      <c r="G239" s="32"/>
      <c r="H239" s="32"/>
      <c r="I239" s="32"/>
      <c r="J239" s="32"/>
      <c r="K239" s="32"/>
      <c r="L239" s="32">
        <f t="shared" si="82"/>
        <v>0</v>
      </c>
      <c r="M239" s="32">
        <f t="shared" si="83"/>
        <v>0</v>
      </c>
      <c r="N239" s="80">
        <v>51167</v>
      </c>
      <c r="O239" s="39">
        <f t="shared" si="84"/>
        <v>0</v>
      </c>
      <c r="P239" s="39">
        <f t="shared" si="105"/>
        <v>0.03</v>
      </c>
      <c r="Q239" s="39">
        <f t="shared" si="90"/>
        <v>0</v>
      </c>
      <c r="R239" s="39">
        <f t="shared" si="93"/>
        <v>0</v>
      </c>
      <c r="S239" s="39">
        <f t="shared" si="99"/>
        <v>0</v>
      </c>
      <c r="T239" s="39">
        <f t="shared" si="97"/>
        <v>0</v>
      </c>
      <c r="U239" s="39">
        <f t="shared" si="100"/>
        <v>0.03</v>
      </c>
      <c r="V239" s="12"/>
      <c r="W239" s="32">
        <f t="shared" si="94"/>
        <v>0</v>
      </c>
      <c r="X239" s="32">
        <f t="shared" si="85"/>
        <v>42000</v>
      </c>
      <c r="Y239" s="32">
        <f t="shared" si="86"/>
        <v>42000</v>
      </c>
      <c r="Z239" s="32">
        <f t="shared" si="87"/>
        <v>42000</v>
      </c>
      <c r="AB239" s="32">
        <f t="shared" si="98"/>
        <v>0</v>
      </c>
      <c r="AC239" s="32">
        <f t="shared" si="91"/>
        <v>0</v>
      </c>
      <c r="AD239" s="32">
        <f t="shared" si="95"/>
        <v>0</v>
      </c>
      <c r="AE239" s="59">
        <f t="shared" si="96"/>
        <v>0</v>
      </c>
      <c r="AF239" s="32">
        <f t="shared" si="101"/>
        <v>0</v>
      </c>
      <c r="AG239" s="40" t="str">
        <f>IF(A239&gt;$D$6,"",SUM($AB$10:AE239)/($Y$10+Y239)*2/A239*12)</f>
        <v/>
      </c>
      <c r="AH239" s="40" t="str">
        <f>IF(A239&gt;$D$6,"",SUM($AF$10:AF239)/($Y$10+Y239)*2/A239*12)</f>
        <v/>
      </c>
      <c r="AI239" s="32">
        <f t="shared" si="102"/>
        <v>0</v>
      </c>
      <c r="AQ239" s="32">
        <f>SUM(AB$10:AB239)</f>
        <v>1116627.6880472775</v>
      </c>
      <c r="AR239" s="32">
        <f>SUM(AC$10:AC239)</f>
        <v>-741728.78666842484</v>
      </c>
      <c r="AS239" s="32">
        <f>SUM(AD$10:AD239)</f>
        <v>13860.000000000002</v>
      </c>
      <c r="AT239" s="32">
        <f>SUM(AE$10:AE239)</f>
        <v>36083.758926050024</v>
      </c>
      <c r="AU239" s="32">
        <f>SUM(AF$10:AF239)</f>
        <v>-42000</v>
      </c>
      <c r="AW239" s="32">
        <f t="shared" si="92"/>
        <v>0</v>
      </c>
      <c r="AX239" s="32">
        <f t="shared" si="92"/>
        <v>0</v>
      </c>
      <c r="AY239" s="32">
        <f t="shared" si="92"/>
        <v>0</v>
      </c>
      <c r="AZ239" s="32">
        <f t="shared" si="92"/>
        <v>0</v>
      </c>
      <c r="BA239" s="32">
        <f t="shared" si="92"/>
        <v>42000</v>
      </c>
      <c r="BB239" s="32">
        <f t="shared" si="106"/>
        <v>0</v>
      </c>
      <c r="BC239" s="32"/>
    </row>
    <row r="240" spans="1:55" x14ac:dyDescent="0.25">
      <c r="A240" s="29">
        <v>230</v>
      </c>
      <c r="B240" s="32">
        <f t="shared" si="88"/>
        <v>0</v>
      </c>
      <c r="C240" s="32">
        <f t="shared" si="103"/>
        <v>0</v>
      </c>
      <c r="D240" s="32">
        <f t="shared" si="104"/>
        <v>0</v>
      </c>
      <c r="E240" s="32"/>
      <c r="F240" s="32">
        <f t="shared" si="89"/>
        <v>0</v>
      </c>
      <c r="G240" s="32"/>
      <c r="H240" s="32"/>
      <c r="I240" s="32"/>
      <c r="J240" s="32"/>
      <c r="K240" s="32"/>
      <c r="L240" s="32">
        <f t="shared" si="82"/>
        <v>0</v>
      </c>
      <c r="M240" s="32">
        <f t="shared" si="83"/>
        <v>0</v>
      </c>
      <c r="N240" s="80">
        <v>51196</v>
      </c>
      <c r="O240" s="39">
        <f t="shared" si="84"/>
        <v>0</v>
      </c>
      <c r="P240" s="39">
        <f t="shared" si="105"/>
        <v>0.03</v>
      </c>
      <c r="Q240" s="39">
        <f t="shared" si="90"/>
        <v>0</v>
      </c>
      <c r="R240" s="39">
        <f t="shared" si="93"/>
        <v>0</v>
      </c>
      <c r="S240" s="39">
        <f t="shared" si="99"/>
        <v>0</v>
      </c>
      <c r="T240" s="39">
        <f t="shared" si="97"/>
        <v>0</v>
      </c>
      <c r="U240" s="39">
        <f t="shared" si="100"/>
        <v>0.03</v>
      </c>
      <c r="V240" s="12"/>
      <c r="W240" s="32">
        <f t="shared" si="94"/>
        <v>0</v>
      </c>
      <c r="X240" s="32">
        <f t="shared" si="85"/>
        <v>42000</v>
      </c>
      <c r="Y240" s="32">
        <f t="shared" si="86"/>
        <v>42000</v>
      </c>
      <c r="Z240" s="32">
        <f t="shared" si="87"/>
        <v>42000</v>
      </c>
      <c r="AB240" s="32">
        <f t="shared" si="98"/>
        <v>0</v>
      </c>
      <c r="AC240" s="32">
        <f t="shared" si="91"/>
        <v>0</v>
      </c>
      <c r="AD240" s="32">
        <f t="shared" si="95"/>
        <v>0</v>
      </c>
      <c r="AE240" s="59">
        <f t="shared" si="96"/>
        <v>0</v>
      </c>
      <c r="AF240" s="32">
        <f t="shared" si="101"/>
        <v>0</v>
      </c>
      <c r="AG240" s="40" t="str">
        <f>IF(A240&gt;$D$6,"",SUM($AB$10:AE240)/($Y$10+Y240)*2/A240*12)</f>
        <v/>
      </c>
      <c r="AH240" s="40" t="str">
        <f>IF(A240&gt;$D$6,"",SUM($AF$10:AF240)/($Y$10+Y240)*2/A240*12)</f>
        <v/>
      </c>
      <c r="AI240" s="32">
        <f t="shared" si="102"/>
        <v>0</v>
      </c>
      <c r="AQ240" s="32">
        <f>SUM(AB$10:AB240)</f>
        <v>1116627.6880472775</v>
      </c>
      <c r="AR240" s="32">
        <f>SUM(AC$10:AC240)</f>
        <v>-741728.78666842484</v>
      </c>
      <c r="AS240" s="32">
        <f>SUM(AD$10:AD240)</f>
        <v>13860.000000000002</v>
      </c>
      <c r="AT240" s="32">
        <f>SUM(AE$10:AE240)</f>
        <v>36083.758926050024</v>
      </c>
      <c r="AU240" s="32">
        <f>SUM(AF$10:AF240)</f>
        <v>-42000</v>
      </c>
      <c r="AW240" s="32">
        <f t="shared" si="92"/>
        <v>0</v>
      </c>
      <c r="AX240" s="32">
        <f t="shared" si="92"/>
        <v>0</v>
      </c>
      <c r="AY240" s="32">
        <f t="shared" si="92"/>
        <v>0</v>
      </c>
      <c r="AZ240" s="32">
        <f t="shared" si="92"/>
        <v>0</v>
      </c>
      <c r="BA240" s="32">
        <f t="shared" si="92"/>
        <v>42000</v>
      </c>
      <c r="BB240" s="32">
        <f t="shared" si="106"/>
        <v>0</v>
      </c>
      <c r="BC240" s="32"/>
    </row>
    <row r="241" spans="1:55" x14ac:dyDescent="0.25">
      <c r="A241" s="29">
        <v>231</v>
      </c>
      <c r="B241" s="32">
        <f t="shared" si="88"/>
        <v>0</v>
      </c>
      <c r="C241" s="32">
        <f t="shared" si="103"/>
        <v>0</v>
      </c>
      <c r="D241" s="32">
        <f t="shared" si="104"/>
        <v>0</v>
      </c>
      <c r="E241" s="32"/>
      <c r="F241" s="32">
        <f t="shared" si="89"/>
        <v>0</v>
      </c>
      <c r="G241" s="32"/>
      <c r="H241" s="32"/>
      <c r="I241" s="32"/>
      <c r="J241" s="32"/>
      <c r="K241" s="32"/>
      <c r="L241" s="32">
        <f t="shared" si="82"/>
        <v>0</v>
      </c>
      <c r="M241" s="32">
        <f t="shared" si="83"/>
        <v>0</v>
      </c>
      <c r="N241" s="80">
        <v>51227</v>
      </c>
      <c r="O241" s="39">
        <f t="shared" si="84"/>
        <v>0</v>
      </c>
      <c r="P241" s="39">
        <f t="shared" si="105"/>
        <v>0.03</v>
      </c>
      <c r="Q241" s="39">
        <f t="shared" si="90"/>
        <v>0</v>
      </c>
      <c r="R241" s="39">
        <f t="shared" si="93"/>
        <v>0</v>
      </c>
      <c r="S241" s="39">
        <f t="shared" si="99"/>
        <v>0</v>
      </c>
      <c r="T241" s="39">
        <f t="shared" si="97"/>
        <v>0</v>
      </c>
      <c r="U241" s="39">
        <f t="shared" si="100"/>
        <v>0.03</v>
      </c>
      <c r="V241" s="12"/>
      <c r="W241" s="32">
        <f t="shared" si="94"/>
        <v>0</v>
      </c>
      <c r="X241" s="32">
        <f t="shared" si="85"/>
        <v>42000</v>
      </c>
      <c r="Y241" s="32">
        <f t="shared" si="86"/>
        <v>42000</v>
      </c>
      <c r="Z241" s="32">
        <f t="shared" si="87"/>
        <v>42000</v>
      </c>
      <c r="AB241" s="32">
        <f t="shared" si="98"/>
        <v>0</v>
      </c>
      <c r="AC241" s="32">
        <f t="shared" si="91"/>
        <v>0</v>
      </c>
      <c r="AD241" s="32">
        <f t="shared" si="95"/>
        <v>0</v>
      </c>
      <c r="AE241" s="59">
        <f t="shared" si="96"/>
        <v>0</v>
      </c>
      <c r="AF241" s="32">
        <f t="shared" si="101"/>
        <v>0</v>
      </c>
      <c r="AG241" s="40" t="str">
        <f>IF(A241&gt;$D$6,"",SUM($AB$10:AE241)/($Y$10+Y241)*2/A241*12)</f>
        <v/>
      </c>
      <c r="AH241" s="40" t="str">
        <f>IF(A241&gt;$D$6,"",SUM($AF$10:AF241)/($Y$10+Y241)*2/A241*12)</f>
        <v/>
      </c>
      <c r="AI241" s="32">
        <f t="shared" si="102"/>
        <v>0</v>
      </c>
      <c r="AQ241" s="32">
        <f>SUM(AB$10:AB241)</f>
        <v>1116627.6880472775</v>
      </c>
      <c r="AR241" s="32">
        <f>SUM(AC$10:AC241)</f>
        <v>-741728.78666842484</v>
      </c>
      <c r="AS241" s="32">
        <f>SUM(AD$10:AD241)</f>
        <v>13860.000000000002</v>
      </c>
      <c r="AT241" s="32">
        <f>SUM(AE$10:AE241)</f>
        <v>36083.758926050024</v>
      </c>
      <c r="AU241" s="32">
        <f>SUM(AF$10:AF241)</f>
        <v>-42000</v>
      </c>
      <c r="AW241" s="32">
        <f t="shared" si="92"/>
        <v>0</v>
      </c>
      <c r="AX241" s="32">
        <f t="shared" si="92"/>
        <v>0</v>
      </c>
      <c r="AY241" s="32">
        <f t="shared" si="92"/>
        <v>0</v>
      </c>
      <c r="AZ241" s="32">
        <f t="shared" si="92"/>
        <v>0</v>
      </c>
      <c r="BA241" s="32">
        <f t="shared" si="92"/>
        <v>42000</v>
      </c>
      <c r="BB241" s="32">
        <f t="shared" si="106"/>
        <v>0</v>
      </c>
      <c r="BC241" s="32"/>
    </row>
    <row r="242" spans="1:55" x14ac:dyDescent="0.25">
      <c r="A242" s="29">
        <v>232</v>
      </c>
      <c r="B242" s="32">
        <f t="shared" si="88"/>
        <v>0</v>
      </c>
      <c r="C242" s="32">
        <f t="shared" si="103"/>
        <v>0</v>
      </c>
      <c r="D242" s="32">
        <f t="shared" si="104"/>
        <v>0</v>
      </c>
      <c r="E242" s="32"/>
      <c r="F242" s="32">
        <f t="shared" si="89"/>
        <v>0</v>
      </c>
      <c r="G242" s="32"/>
      <c r="H242" s="32"/>
      <c r="I242" s="32"/>
      <c r="J242" s="32"/>
      <c r="K242" s="32"/>
      <c r="L242" s="32">
        <f t="shared" si="82"/>
        <v>0</v>
      </c>
      <c r="M242" s="32">
        <f t="shared" si="83"/>
        <v>0</v>
      </c>
      <c r="N242" s="80">
        <v>51257</v>
      </c>
      <c r="O242" s="39">
        <f t="shared" si="84"/>
        <v>0</v>
      </c>
      <c r="P242" s="39">
        <f t="shared" si="105"/>
        <v>0.03</v>
      </c>
      <c r="Q242" s="39">
        <f t="shared" si="90"/>
        <v>0</v>
      </c>
      <c r="R242" s="39">
        <f t="shared" si="93"/>
        <v>0</v>
      </c>
      <c r="S242" s="39">
        <f t="shared" si="99"/>
        <v>0</v>
      </c>
      <c r="T242" s="39">
        <f t="shared" si="97"/>
        <v>0</v>
      </c>
      <c r="U242" s="39">
        <f t="shared" si="100"/>
        <v>0.03</v>
      </c>
      <c r="V242" s="12"/>
      <c r="W242" s="32">
        <f t="shared" si="94"/>
        <v>0</v>
      </c>
      <c r="X242" s="32">
        <f t="shared" si="85"/>
        <v>42000</v>
      </c>
      <c r="Y242" s="32">
        <f t="shared" si="86"/>
        <v>42000</v>
      </c>
      <c r="Z242" s="32">
        <f t="shared" si="87"/>
        <v>42000</v>
      </c>
      <c r="AB242" s="32">
        <f t="shared" si="98"/>
        <v>0</v>
      </c>
      <c r="AC242" s="32">
        <f t="shared" si="91"/>
        <v>0</v>
      </c>
      <c r="AD242" s="32">
        <f t="shared" si="95"/>
        <v>0</v>
      </c>
      <c r="AE242" s="59">
        <f t="shared" si="96"/>
        <v>0</v>
      </c>
      <c r="AF242" s="32">
        <f t="shared" si="101"/>
        <v>0</v>
      </c>
      <c r="AG242" s="40" t="str">
        <f>IF(A242&gt;$D$6,"",SUM($AB$10:AE242)/($Y$10+Y242)*2/A242*12)</f>
        <v/>
      </c>
      <c r="AH242" s="40" t="str">
        <f>IF(A242&gt;$D$6,"",SUM($AF$10:AF242)/($Y$10+Y242)*2/A242*12)</f>
        <v/>
      </c>
      <c r="AI242" s="32">
        <f t="shared" si="102"/>
        <v>0</v>
      </c>
      <c r="AQ242" s="32">
        <f>SUM(AB$10:AB242)</f>
        <v>1116627.6880472775</v>
      </c>
      <c r="AR242" s="32">
        <f>SUM(AC$10:AC242)</f>
        <v>-741728.78666842484</v>
      </c>
      <c r="AS242" s="32">
        <f>SUM(AD$10:AD242)</f>
        <v>13860.000000000002</v>
      </c>
      <c r="AT242" s="32">
        <f>SUM(AE$10:AE242)</f>
        <v>36083.758926050024</v>
      </c>
      <c r="AU242" s="32">
        <f>SUM(AF$10:AF242)</f>
        <v>-42000</v>
      </c>
      <c r="AW242" s="32">
        <f t="shared" si="92"/>
        <v>0</v>
      </c>
      <c r="AX242" s="32">
        <f t="shared" si="92"/>
        <v>0</v>
      </c>
      <c r="AY242" s="32">
        <f t="shared" si="92"/>
        <v>0</v>
      </c>
      <c r="AZ242" s="32">
        <f t="shared" si="92"/>
        <v>0</v>
      </c>
      <c r="BA242" s="32">
        <f t="shared" si="92"/>
        <v>42000</v>
      </c>
      <c r="BB242" s="32">
        <f t="shared" si="106"/>
        <v>0</v>
      </c>
      <c r="BC242" s="32"/>
    </row>
    <row r="243" spans="1:55" x14ac:dyDescent="0.25">
      <c r="A243" s="29">
        <v>233</v>
      </c>
      <c r="B243" s="32">
        <f t="shared" si="88"/>
        <v>0</v>
      </c>
      <c r="C243" s="32">
        <f t="shared" si="103"/>
        <v>0</v>
      </c>
      <c r="D243" s="32">
        <f t="shared" si="104"/>
        <v>0</v>
      </c>
      <c r="E243" s="32"/>
      <c r="F243" s="32">
        <f t="shared" si="89"/>
        <v>0</v>
      </c>
      <c r="G243" s="32"/>
      <c r="H243" s="32"/>
      <c r="I243" s="32"/>
      <c r="J243" s="32"/>
      <c r="K243" s="32"/>
      <c r="L243" s="32">
        <f t="shared" si="82"/>
        <v>0</v>
      </c>
      <c r="M243" s="32">
        <f t="shared" si="83"/>
        <v>0</v>
      </c>
      <c r="N243" s="80">
        <v>51288</v>
      </c>
      <c r="O243" s="39">
        <f t="shared" si="84"/>
        <v>0</v>
      </c>
      <c r="P243" s="39">
        <f t="shared" si="105"/>
        <v>0.03</v>
      </c>
      <c r="Q243" s="39">
        <f t="shared" si="90"/>
        <v>0</v>
      </c>
      <c r="R243" s="39">
        <f t="shared" si="93"/>
        <v>0</v>
      </c>
      <c r="S243" s="39">
        <f t="shared" si="99"/>
        <v>0</v>
      </c>
      <c r="T243" s="39">
        <f t="shared" si="97"/>
        <v>0</v>
      </c>
      <c r="U243" s="39">
        <f t="shared" si="100"/>
        <v>0.03</v>
      </c>
      <c r="V243" s="12"/>
      <c r="W243" s="32">
        <f t="shared" si="94"/>
        <v>0</v>
      </c>
      <c r="X243" s="32">
        <f t="shared" si="85"/>
        <v>42000</v>
      </c>
      <c r="Y243" s="32">
        <f t="shared" si="86"/>
        <v>42000</v>
      </c>
      <c r="Z243" s="32">
        <f t="shared" si="87"/>
        <v>42000</v>
      </c>
      <c r="AB243" s="32">
        <f t="shared" si="98"/>
        <v>0</v>
      </c>
      <c r="AC243" s="32">
        <f t="shared" si="91"/>
        <v>0</v>
      </c>
      <c r="AD243" s="32">
        <f t="shared" si="95"/>
        <v>0</v>
      </c>
      <c r="AE243" s="59">
        <f t="shared" si="96"/>
        <v>0</v>
      </c>
      <c r="AF243" s="32">
        <f t="shared" si="101"/>
        <v>0</v>
      </c>
      <c r="AG243" s="40" t="str">
        <f>IF(A243&gt;$D$6,"",SUM($AB$10:AE243)/($Y$10+Y243)*2/A243*12)</f>
        <v/>
      </c>
      <c r="AH243" s="40" t="str">
        <f>IF(A243&gt;$D$6,"",SUM($AF$10:AF243)/($Y$10+Y243)*2/A243*12)</f>
        <v/>
      </c>
      <c r="AI243" s="32">
        <f t="shared" si="102"/>
        <v>0</v>
      </c>
      <c r="AQ243" s="32">
        <f>SUM(AB$10:AB243)</f>
        <v>1116627.6880472775</v>
      </c>
      <c r="AR243" s="32">
        <f>SUM(AC$10:AC243)</f>
        <v>-741728.78666842484</v>
      </c>
      <c r="AS243" s="32">
        <f>SUM(AD$10:AD243)</f>
        <v>13860.000000000002</v>
      </c>
      <c r="AT243" s="32">
        <f>SUM(AE$10:AE243)</f>
        <v>36083.758926050024</v>
      </c>
      <c r="AU243" s="32">
        <f>SUM(AF$10:AF243)</f>
        <v>-42000</v>
      </c>
      <c r="AW243" s="32">
        <f t="shared" si="92"/>
        <v>0</v>
      </c>
      <c r="AX243" s="32">
        <f t="shared" si="92"/>
        <v>0</v>
      </c>
      <c r="AY243" s="32">
        <f t="shared" si="92"/>
        <v>0</v>
      </c>
      <c r="AZ243" s="32">
        <f t="shared" si="92"/>
        <v>0</v>
      </c>
      <c r="BA243" s="32">
        <f t="shared" si="92"/>
        <v>42000</v>
      </c>
      <c r="BB243" s="32">
        <f t="shared" si="106"/>
        <v>0</v>
      </c>
      <c r="BC243" s="32"/>
    </row>
    <row r="244" spans="1:55" x14ac:dyDescent="0.25">
      <c r="A244" s="29">
        <v>234</v>
      </c>
      <c r="B244" s="32">
        <f t="shared" si="88"/>
        <v>0</v>
      </c>
      <c r="C244" s="32">
        <f t="shared" si="103"/>
        <v>0</v>
      </c>
      <c r="D244" s="32">
        <f t="shared" si="104"/>
        <v>0</v>
      </c>
      <c r="E244" s="32"/>
      <c r="F244" s="32">
        <f t="shared" si="89"/>
        <v>0</v>
      </c>
      <c r="G244" s="32"/>
      <c r="H244" s="32"/>
      <c r="I244" s="32"/>
      <c r="J244" s="32"/>
      <c r="K244" s="32"/>
      <c r="L244" s="32">
        <f t="shared" si="82"/>
        <v>0</v>
      </c>
      <c r="M244" s="32">
        <f t="shared" si="83"/>
        <v>0</v>
      </c>
      <c r="N244" s="80">
        <v>51318</v>
      </c>
      <c r="O244" s="39">
        <f t="shared" si="84"/>
        <v>0</v>
      </c>
      <c r="P244" s="39">
        <f t="shared" si="105"/>
        <v>0.03</v>
      </c>
      <c r="Q244" s="39">
        <f t="shared" si="90"/>
        <v>0</v>
      </c>
      <c r="R244" s="39">
        <f t="shared" si="93"/>
        <v>0</v>
      </c>
      <c r="S244" s="39">
        <f t="shared" si="99"/>
        <v>0</v>
      </c>
      <c r="T244" s="39">
        <f t="shared" si="97"/>
        <v>0</v>
      </c>
      <c r="U244" s="39">
        <f t="shared" si="100"/>
        <v>0.03</v>
      </c>
      <c r="V244" s="12"/>
      <c r="W244" s="32">
        <f t="shared" si="94"/>
        <v>0</v>
      </c>
      <c r="X244" s="32">
        <f t="shared" si="85"/>
        <v>42000</v>
      </c>
      <c r="Y244" s="32">
        <f t="shared" si="86"/>
        <v>42000</v>
      </c>
      <c r="Z244" s="32">
        <f t="shared" si="87"/>
        <v>42000</v>
      </c>
      <c r="AB244" s="32">
        <f t="shared" si="98"/>
        <v>0</v>
      </c>
      <c r="AC244" s="32">
        <f t="shared" si="91"/>
        <v>0</v>
      </c>
      <c r="AD244" s="32">
        <f t="shared" si="95"/>
        <v>0</v>
      </c>
      <c r="AE244" s="59">
        <f t="shared" si="96"/>
        <v>0</v>
      </c>
      <c r="AF244" s="32">
        <f t="shared" si="101"/>
        <v>0</v>
      </c>
      <c r="AG244" s="40" t="str">
        <f>IF(A244&gt;$D$6,"",SUM($AB$10:AE244)/($Y$10+Y244)*2/A244*12)</f>
        <v/>
      </c>
      <c r="AH244" s="40" t="str">
        <f>IF(A244&gt;$D$6,"",SUM($AF$10:AF244)/($Y$10+Y244)*2/A244*12)</f>
        <v/>
      </c>
      <c r="AI244" s="32">
        <f t="shared" si="102"/>
        <v>0</v>
      </c>
      <c r="AQ244" s="32">
        <f>SUM(AB$10:AB244)</f>
        <v>1116627.6880472775</v>
      </c>
      <c r="AR244" s="32">
        <f>SUM(AC$10:AC244)</f>
        <v>-741728.78666842484</v>
      </c>
      <c r="AS244" s="32">
        <f>SUM(AD$10:AD244)</f>
        <v>13860.000000000002</v>
      </c>
      <c r="AT244" s="32">
        <f>SUM(AE$10:AE244)</f>
        <v>36083.758926050024</v>
      </c>
      <c r="AU244" s="32">
        <f>SUM(AF$10:AF244)</f>
        <v>-42000</v>
      </c>
      <c r="AW244" s="32">
        <f t="shared" si="92"/>
        <v>0</v>
      </c>
      <c r="AX244" s="32">
        <f t="shared" si="92"/>
        <v>0</v>
      </c>
      <c r="AY244" s="32">
        <f t="shared" si="92"/>
        <v>0</v>
      </c>
      <c r="AZ244" s="32">
        <f t="shared" si="92"/>
        <v>0</v>
      </c>
      <c r="BA244" s="32">
        <f t="shared" si="92"/>
        <v>42000</v>
      </c>
      <c r="BB244" s="32">
        <f t="shared" si="106"/>
        <v>0</v>
      </c>
      <c r="BC244" s="32"/>
    </row>
    <row r="245" spans="1:55" x14ac:dyDescent="0.25">
      <c r="A245" s="29">
        <v>235</v>
      </c>
      <c r="B245" s="32">
        <f t="shared" si="88"/>
        <v>0</v>
      </c>
      <c r="C245" s="32">
        <f t="shared" si="103"/>
        <v>0</v>
      </c>
      <c r="D245" s="32">
        <f t="shared" si="104"/>
        <v>0</v>
      </c>
      <c r="E245" s="32"/>
      <c r="F245" s="32">
        <f t="shared" si="89"/>
        <v>0</v>
      </c>
      <c r="G245" s="32"/>
      <c r="H245" s="32"/>
      <c r="I245" s="32"/>
      <c r="J245" s="32"/>
      <c r="K245" s="32"/>
      <c r="L245" s="32">
        <f t="shared" si="82"/>
        <v>0</v>
      </c>
      <c r="M245" s="32">
        <f t="shared" si="83"/>
        <v>0</v>
      </c>
      <c r="N245" s="80">
        <v>51349</v>
      </c>
      <c r="O245" s="39">
        <f t="shared" si="84"/>
        <v>0</v>
      </c>
      <c r="P245" s="39">
        <f t="shared" si="105"/>
        <v>0.03</v>
      </c>
      <c r="Q245" s="39">
        <f t="shared" si="90"/>
        <v>0</v>
      </c>
      <c r="R245" s="39">
        <f t="shared" si="93"/>
        <v>0</v>
      </c>
      <c r="S245" s="39">
        <f t="shared" si="99"/>
        <v>0</v>
      </c>
      <c r="T245" s="39">
        <f t="shared" si="97"/>
        <v>0</v>
      </c>
      <c r="U245" s="39">
        <f t="shared" si="100"/>
        <v>0.03</v>
      </c>
      <c r="V245" s="12"/>
      <c r="W245" s="32">
        <f t="shared" si="94"/>
        <v>0</v>
      </c>
      <c r="X245" s="32">
        <f t="shared" si="85"/>
        <v>42000</v>
      </c>
      <c r="Y245" s="32">
        <f t="shared" si="86"/>
        <v>42000</v>
      </c>
      <c r="Z245" s="32">
        <f t="shared" si="87"/>
        <v>42000</v>
      </c>
      <c r="AB245" s="32">
        <f t="shared" si="98"/>
        <v>0</v>
      </c>
      <c r="AC245" s="32">
        <f t="shared" si="91"/>
        <v>0</v>
      </c>
      <c r="AD245" s="32">
        <f t="shared" si="95"/>
        <v>0</v>
      </c>
      <c r="AE245" s="59">
        <f t="shared" si="96"/>
        <v>0</v>
      </c>
      <c r="AF245" s="32">
        <f t="shared" si="101"/>
        <v>0</v>
      </c>
      <c r="AG245" s="40" t="str">
        <f>IF(A245&gt;$D$6,"",SUM($AB$10:AE245)/($Y$10+Y245)*2/A245*12)</f>
        <v/>
      </c>
      <c r="AH245" s="40" t="str">
        <f>IF(A245&gt;$D$6,"",SUM($AF$10:AF245)/($Y$10+Y245)*2/A245*12)</f>
        <v/>
      </c>
      <c r="AI245" s="32">
        <f t="shared" si="102"/>
        <v>0</v>
      </c>
      <c r="AQ245" s="32">
        <f>SUM(AB$10:AB245)</f>
        <v>1116627.6880472775</v>
      </c>
      <c r="AR245" s="32">
        <f>SUM(AC$10:AC245)</f>
        <v>-741728.78666842484</v>
      </c>
      <c r="AS245" s="32">
        <f>SUM(AD$10:AD245)</f>
        <v>13860.000000000002</v>
      </c>
      <c r="AT245" s="32">
        <f>SUM(AE$10:AE245)</f>
        <v>36083.758926050024</v>
      </c>
      <c r="AU245" s="32">
        <f>SUM(AF$10:AF245)</f>
        <v>-42000</v>
      </c>
      <c r="AW245" s="32">
        <f t="shared" si="92"/>
        <v>0</v>
      </c>
      <c r="AX245" s="32">
        <f t="shared" si="92"/>
        <v>0</v>
      </c>
      <c r="AY245" s="32">
        <f t="shared" si="92"/>
        <v>0</v>
      </c>
      <c r="AZ245" s="32">
        <f t="shared" si="92"/>
        <v>0</v>
      </c>
      <c r="BA245" s="32">
        <f t="shared" si="92"/>
        <v>42000</v>
      </c>
      <c r="BB245" s="32">
        <f t="shared" si="106"/>
        <v>0</v>
      </c>
      <c r="BC245" s="32"/>
    </row>
    <row r="246" spans="1:55" x14ac:dyDescent="0.25">
      <c r="A246" s="29">
        <v>236</v>
      </c>
      <c r="B246" s="32">
        <f t="shared" si="88"/>
        <v>0</v>
      </c>
      <c r="C246" s="32">
        <f t="shared" si="103"/>
        <v>0</v>
      </c>
      <c r="D246" s="32">
        <f t="shared" si="104"/>
        <v>0</v>
      </c>
      <c r="E246" s="32"/>
      <c r="F246" s="32">
        <f t="shared" si="89"/>
        <v>0</v>
      </c>
      <c r="G246" s="32"/>
      <c r="H246" s="32"/>
      <c r="I246" s="32"/>
      <c r="J246" s="32"/>
      <c r="K246" s="32"/>
      <c r="L246" s="32">
        <f t="shared" si="82"/>
        <v>0</v>
      </c>
      <c r="M246" s="32">
        <f t="shared" si="83"/>
        <v>0</v>
      </c>
      <c r="N246" s="80">
        <v>51380</v>
      </c>
      <c r="O246" s="39">
        <f t="shared" si="84"/>
        <v>0</v>
      </c>
      <c r="P246" s="39">
        <f t="shared" si="105"/>
        <v>0.03</v>
      </c>
      <c r="Q246" s="39">
        <f t="shared" si="90"/>
        <v>0</v>
      </c>
      <c r="R246" s="39">
        <f t="shared" si="93"/>
        <v>0</v>
      </c>
      <c r="S246" s="39">
        <f t="shared" si="99"/>
        <v>0</v>
      </c>
      <c r="T246" s="39">
        <f t="shared" si="97"/>
        <v>0</v>
      </c>
      <c r="U246" s="39">
        <f t="shared" si="100"/>
        <v>0.03</v>
      </c>
      <c r="V246" s="12"/>
      <c r="W246" s="32">
        <f t="shared" si="94"/>
        <v>0</v>
      </c>
      <c r="X246" s="32">
        <f t="shared" si="85"/>
        <v>42000</v>
      </c>
      <c r="Y246" s="32">
        <f t="shared" si="86"/>
        <v>42000</v>
      </c>
      <c r="Z246" s="32">
        <f t="shared" si="87"/>
        <v>42000</v>
      </c>
      <c r="AB246" s="32">
        <f t="shared" si="98"/>
        <v>0</v>
      </c>
      <c r="AC246" s="32">
        <f t="shared" si="91"/>
        <v>0</v>
      </c>
      <c r="AD246" s="32">
        <f t="shared" si="95"/>
        <v>0</v>
      </c>
      <c r="AE246" s="59">
        <f t="shared" si="96"/>
        <v>0</v>
      </c>
      <c r="AF246" s="32">
        <f t="shared" si="101"/>
        <v>0</v>
      </c>
      <c r="AG246" s="40" t="str">
        <f>IF(A246&gt;$D$6,"",SUM($AB$10:AE246)/($Y$10+Y246)*2/A246*12)</f>
        <v/>
      </c>
      <c r="AH246" s="40" t="str">
        <f>IF(A246&gt;$D$6,"",SUM($AF$10:AF246)/($Y$10+Y246)*2/A246*12)</f>
        <v/>
      </c>
      <c r="AI246" s="32">
        <f t="shared" si="102"/>
        <v>0</v>
      </c>
      <c r="AQ246" s="32">
        <f>SUM(AB$10:AB246)</f>
        <v>1116627.6880472775</v>
      </c>
      <c r="AR246" s="32">
        <f>SUM(AC$10:AC246)</f>
        <v>-741728.78666842484</v>
      </c>
      <c r="AS246" s="32">
        <f>SUM(AD$10:AD246)</f>
        <v>13860.000000000002</v>
      </c>
      <c r="AT246" s="32">
        <f>SUM(AE$10:AE246)</f>
        <v>36083.758926050024</v>
      </c>
      <c r="AU246" s="32">
        <f>SUM(AF$10:AF246)</f>
        <v>-42000</v>
      </c>
      <c r="AW246" s="32">
        <f t="shared" si="92"/>
        <v>0</v>
      </c>
      <c r="AX246" s="32">
        <f t="shared" si="92"/>
        <v>0</v>
      </c>
      <c r="AY246" s="32">
        <f t="shared" si="92"/>
        <v>0</v>
      </c>
      <c r="AZ246" s="32">
        <f t="shared" si="92"/>
        <v>0</v>
      </c>
      <c r="BA246" s="32">
        <f t="shared" si="92"/>
        <v>42000</v>
      </c>
      <c r="BB246" s="32">
        <f t="shared" si="106"/>
        <v>0</v>
      </c>
      <c r="BC246" s="32"/>
    </row>
    <row r="247" spans="1:55" x14ac:dyDescent="0.25">
      <c r="A247" s="29">
        <v>237</v>
      </c>
      <c r="B247" s="32">
        <f t="shared" si="88"/>
        <v>0</v>
      </c>
      <c r="C247" s="32">
        <f t="shared" si="103"/>
        <v>0</v>
      </c>
      <c r="D247" s="32">
        <f t="shared" si="104"/>
        <v>0</v>
      </c>
      <c r="E247" s="32"/>
      <c r="F247" s="32">
        <f t="shared" si="89"/>
        <v>0</v>
      </c>
      <c r="G247" s="32"/>
      <c r="H247" s="32"/>
      <c r="I247" s="32"/>
      <c r="J247" s="32"/>
      <c r="K247" s="32"/>
      <c r="L247" s="32">
        <f t="shared" si="82"/>
        <v>0</v>
      </c>
      <c r="M247" s="32">
        <f t="shared" si="83"/>
        <v>0</v>
      </c>
      <c r="N247" s="80">
        <v>51410</v>
      </c>
      <c r="O247" s="39">
        <f t="shared" si="84"/>
        <v>0</v>
      </c>
      <c r="P247" s="39">
        <f t="shared" si="105"/>
        <v>0.03</v>
      </c>
      <c r="Q247" s="39">
        <f t="shared" si="90"/>
        <v>0</v>
      </c>
      <c r="R247" s="39">
        <f t="shared" si="93"/>
        <v>0</v>
      </c>
      <c r="S247" s="39">
        <f t="shared" si="99"/>
        <v>0</v>
      </c>
      <c r="T247" s="39">
        <f t="shared" si="97"/>
        <v>0</v>
      </c>
      <c r="U247" s="39">
        <f t="shared" si="100"/>
        <v>0.03</v>
      </c>
      <c r="V247" s="12"/>
      <c r="W247" s="32">
        <f t="shared" si="94"/>
        <v>0</v>
      </c>
      <c r="X247" s="32">
        <f t="shared" si="85"/>
        <v>42000</v>
      </c>
      <c r="Y247" s="32">
        <f t="shared" si="86"/>
        <v>42000</v>
      </c>
      <c r="Z247" s="32">
        <f t="shared" si="87"/>
        <v>42000</v>
      </c>
      <c r="AB247" s="32">
        <f t="shared" si="98"/>
        <v>0</v>
      </c>
      <c r="AC247" s="32">
        <f t="shared" si="91"/>
        <v>0</v>
      </c>
      <c r="AD247" s="32">
        <f t="shared" si="95"/>
        <v>0</v>
      </c>
      <c r="AE247" s="59">
        <f t="shared" si="96"/>
        <v>0</v>
      </c>
      <c r="AF247" s="32">
        <f t="shared" si="101"/>
        <v>0</v>
      </c>
      <c r="AG247" s="40" t="str">
        <f>IF(A247&gt;$D$6,"",SUM($AB$10:AE247)/($Y$10+Y247)*2/A247*12)</f>
        <v/>
      </c>
      <c r="AH247" s="40" t="str">
        <f>IF(A247&gt;$D$6,"",SUM($AF$10:AF247)/($Y$10+Y247)*2/A247*12)</f>
        <v/>
      </c>
      <c r="AI247" s="32">
        <f t="shared" si="102"/>
        <v>0</v>
      </c>
      <c r="AQ247" s="32">
        <f>SUM(AB$10:AB247)</f>
        <v>1116627.6880472775</v>
      </c>
      <c r="AR247" s="32">
        <f>SUM(AC$10:AC247)</f>
        <v>-741728.78666842484</v>
      </c>
      <c r="AS247" s="32">
        <f>SUM(AD$10:AD247)</f>
        <v>13860.000000000002</v>
      </c>
      <c r="AT247" s="32">
        <f>SUM(AE$10:AE247)</f>
        <v>36083.758926050024</v>
      </c>
      <c r="AU247" s="32">
        <f>SUM(AF$10:AF247)</f>
        <v>-42000</v>
      </c>
      <c r="AW247" s="32">
        <f t="shared" si="92"/>
        <v>0</v>
      </c>
      <c r="AX247" s="32">
        <f t="shared" si="92"/>
        <v>0</v>
      </c>
      <c r="AY247" s="32">
        <f t="shared" si="92"/>
        <v>0</v>
      </c>
      <c r="AZ247" s="32">
        <f t="shared" si="92"/>
        <v>0</v>
      </c>
      <c r="BA247" s="32">
        <f t="shared" si="92"/>
        <v>42000</v>
      </c>
      <c r="BB247" s="32">
        <f t="shared" si="106"/>
        <v>0</v>
      </c>
      <c r="BC247" s="32"/>
    </row>
    <row r="248" spans="1:55" x14ac:dyDescent="0.25">
      <c r="A248" s="29">
        <v>238</v>
      </c>
      <c r="B248" s="32">
        <f t="shared" si="88"/>
        <v>0</v>
      </c>
      <c r="C248" s="32">
        <f t="shared" si="103"/>
        <v>0</v>
      </c>
      <c r="D248" s="32">
        <f t="shared" si="104"/>
        <v>0</v>
      </c>
      <c r="E248" s="32"/>
      <c r="F248" s="32">
        <f t="shared" si="89"/>
        <v>0</v>
      </c>
      <c r="G248" s="32"/>
      <c r="H248" s="32"/>
      <c r="I248" s="32"/>
      <c r="J248" s="32"/>
      <c r="K248" s="32"/>
      <c r="L248" s="32">
        <f t="shared" si="82"/>
        <v>0</v>
      </c>
      <c r="M248" s="32">
        <f t="shared" si="83"/>
        <v>0</v>
      </c>
      <c r="N248" s="80">
        <v>51441</v>
      </c>
      <c r="O248" s="39">
        <f t="shared" si="84"/>
        <v>0</v>
      </c>
      <c r="P248" s="39">
        <f t="shared" si="105"/>
        <v>0.03</v>
      </c>
      <c r="Q248" s="39">
        <f t="shared" si="90"/>
        <v>0</v>
      </c>
      <c r="R248" s="39">
        <f t="shared" si="93"/>
        <v>0</v>
      </c>
      <c r="S248" s="39">
        <f t="shared" si="99"/>
        <v>0</v>
      </c>
      <c r="T248" s="39">
        <f t="shared" si="97"/>
        <v>0</v>
      </c>
      <c r="U248" s="39">
        <f t="shared" si="100"/>
        <v>0.03</v>
      </c>
      <c r="V248" s="12"/>
      <c r="W248" s="32">
        <f t="shared" si="94"/>
        <v>0</v>
      </c>
      <c r="X248" s="32">
        <f t="shared" si="85"/>
        <v>42000</v>
      </c>
      <c r="Y248" s="32">
        <f t="shared" si="86"/>
        <v>42000</v>
      </c>
      <c r="Z248" s="32">
        <f t="shared" si="87"/>
        <v>42000</v>
      </c>
      <c r="AB248" s="32">
        <f t="shared" si="98"/>
        <v>0</v>
      </c>
      <c r="AC248" s="32">
        <f t="shared" si="91"/>
        <v>0</v>
      </c>
      <c r="AD248" s="32">
        <f t="shared" si="95"/>
        <v>0</v>
      </c>
      <c r="AE248" s="59">
        <f t="shared" si="96"/>
        <v>0</v>
      </c>
      <c r="AF248" s="32">
        <f t="shared" si="101"/>
        <v>0</v>
      </c>
      <c r="AG248" s="40" t="str">
        <f>IF(A248&gt;$D$6,"",SUM($AB$10:AE248)/($Y$10+Y248)*2/A248*12)</f>
        <v/>
      </c>
      <c r="AH248" s="40" t="str">
        <f>IF(A248&gt;$D$6,"",SUM($AF$10:AF248)/($Y$10+Y248)*2/A248*12)</f>
        <v/>
      </c>
      <c r="AI248" s="32">
        <f t="shared" si="102"/>
        <v>0</v>
      </c>
      <c r="AQ248" s="32">
        <f>SUM(AB$10:AB248)</f>
        <v>1116627.6880472775</v>
      </c>
      <c r="AR248" s="32">
        <f>SUM(AC$10:AC248)</f>
        <v>-741728.78666842484</v>
      </c>
      <c r="AS248" s="32">
        <f>SUM(AD$10:AD248)</f>
        <v>13860.000000000002</v>
      </c>
      <c r="AT248" s="32">
        <f>SUM(AE$10:AE248)</f>
        <v>36083.758926050024</v>
      </c>
      <c r="AU248" s="32">
        <f>SUM(AF$10:AF248)</f>
        <v>-42000</v>
      </c>
      <c r="AW248" s="32">
        <f t="shared" si="92"/>
        <v>0</v>
      </c>
      <c r="AX248" s="32">
        <f t="shared" si="92"/>
        <v>0</v>
      </c>
      <c r="AY248" s="32">
        <f t="shared" si="92"/>
        <v>0</v>
      </c>
      <c r="AZ248" s="32">
        <f t="shared" si="92"/>
        <v>0</v>
      </c>
      <c r="BA248" s="32">
        <f t="shared" si="92"/>
        <v>42000</v>
      </c>
      <c r="BB248" s="32">
        <f t="shared" si="106"/>
        <v>0</v>
      </c>
      <c r="BC248" s="32"/>
    </row>
    <row r="249" spans="1:55" x14ac:dyDescent="0.25">
      <c r="A249" s="29">
        <v>239</v>
      </c>
      <c r="B249" s="32">
        <f t="shared" si="88"/>
        <v>0</v>
      </c>
      <c r="C249" s="32">
        <f t="shared" si="103"/>
        <v>0</v>
      </c>
      <c r="D249" s="32">
        <f t="shared" si="104"/>
        <v>0</v>
      </c>
      <c r="E249" s="32"/>
      <c r="F249" s="32">
        <f t="shared" si="89"/>
        <v>0</v>
      </c>
      <c r="G249" s="32"/>
      <c r="H249" s="32"/>
      <c r="I249" s="32"/>
      <c r="J249" s="32"/>
      <c r="K249" s="32"/>
      <c r="L249" s="32">
        <f t="shared" si="82"/>
        <v>0</v>
      </c>
      <c r="M249" s="32">
        <f t="shared" si="83"/>
        <v>0</v>
      </c>
      <c r="N249" s="80">
        <v>51471</v>
      </c>
      <c r="O249" s="39">
        <f t="shared" si="84"/>
        <v>0</v>
      </c>
      <c r="P249" s="39">
        <f t="shared" si="105"/>
        <v>0.03</v>
      </c>
      <c r="Q249" s="39">
        <f t="shared" si="90"/>
        <v>0</v>
      </c>
      <c r="R249" s="39">
        <f t="shared" si="93"/>
        <v>0</v>
      </c>
      <c r="S249" s="39">
        <f t="shared" si="99"/>
        <v>0</v>
      </c>
      <c r="T249" s="39">
        <f t="shared" si="97"/>
        <v>0</v>
      </c>
      <c r="U249" s="39">
        <f t="shared" si="100"/>
        <v>0.03</v>
      </c>
      <c r="V249" s="12"/>
      <c r="W249" s="32">
        <f t="shared" si="94"/>
        <v>0</v>
      </c>
      <c r="X249" s="32">
        <f t="shared" si="85"/>
        <v>42000</v>
      </c>
      <c r="Y249" s="32">
        <f t="shared" si="86"/>
        <v>42000</v>
      </c>
      <c r="Z249" s="32">
        <f t="shared" si="87"/>
        <v>42000</v>
      </c>
      <c r="AB249" s="32">
        <f t="shared" si="98"/>
        <v>0</v>
      </c>
      <c r="AC249" s="32">
        <f t="shared" si="91"/>
        <v>0</v>
      </c>
      <c r="AD249" s="32">
        <f t="shared" si="95"/>
        <v>0</v>
      </c>
      <c r="AE249" s="59">
        <f t="shared" si="96"/>
        <v>0</v>
      </c>
      <c r="AF249" s="32">
        <f t="shared" si="101"/>
        <v>0</v>
      </c>
      <c r="AG249" s="40" t="str">
        <f>IF(A249&gt;$D$6,"",SUM($AB$10:AE249)/($Y$10+Y249)*2/A249*12)</f>
        <v/>
      </c>
      <c r="AH249" s="40" t="str">
        <f>IF(A249&gt;$D$6,"",SUM($AF$10:AF249)/($Y$10+Y249)*2/A249*12)</f>
        <v/>
      </c>
      <c r="AI249" s="32">
        <f t="shared" si="102"/>
        <v>0</v>
      </c>
      <c r="AQ249" s="32">
        <f>SUM(AB$10:AB249)</f>
        <v>1116627.6880472775</v>
      </c>
      <c r="AR249" s="32">
        <f>SUM(AC$10:AC249)</f>
        <v>-741728.78666842484</v>
      </c>
      <c r="AS249" s="32">
        <f>SUM(AD$10:AD249)</f>
        <v>13860.000000000002</v>
      </c>
      <c r="AT249" s="32">
        <f>SUM(AE$10:AE249)</f>
        <v>36083.758926050024</v>
      </c>
      <c r="AU249" s="32">
        <f>SUM(AF$10:AF249)</f>
        <v>-42000</v>
      </c>
      <c r="AW249" s="32">
        <f t="shared" si="92"/>
        <v>0</v>
      </c>
      <c r="AX249" s="32">
        <f t="shared" si="92"/>
        <v>0</v>
      </c>
      <c r="AY249" s="32">
        <f t="shared" si="92"/>
        <v>0</v>
      </c>
      <c r="AZ249" s="32">
        <f t="shared" si="92"/>
        <v>0</v>
      </c>
      <c r="BA249" s="32">
        <f t="shared" si="92"/>
        <v>42000</v>
      </c>
      <c r="BB249" s="32">
        <f t="shared" si="106"/>
        <v>0</v>
      </c>
      <c r="BC249" s="32"/>
    </row>
    <row r="250" spans="1:55" x14ac:dyDescent="0.25">
      <c r="A250" s="29">
        <v>240</v>
      </c>
      <c r="B250" s="32">
        <f t="shared" si="88"/>
        <v>0</v>
      </c>
      <c r="C250" s="32">
        <f t="shared" si="103"/>
        <v>0</v>
      </c>
      <c r="D250" s="32">
        <f t="shared" si="104"/>
        <v>0</v>
      </c>
      <c r="E250" s="32"/>
      <c r="F250" s="32">
        <f t="shared" si="89"/>
        <v>0</v>
      </c>
      <c r="G250" s="67">
        <f>IF(B250&gt;0,B250*$J$1,0)</f>
        <v>0</v>
      </c>
      <c r="H250" s="32"/>
      <c r="I250" s="32"/>
      <c r="J250" s="32"/>
      <c r="K250" s="32"/>
      <c r="L250" s="32">
        <f t="shared" si="82"/>
        <v>0</v>
      </c>
      <c r="M250" s="32">
        <f t="shared" si="83"/>
        <v>0</v>
      </c>
      <c r="N250" s="80">
        <v>51502</v>
      </c>
      <c r="O250" s="39">
        <f t="shared" si="84"/>
        <v>0</v>
      </c>
      <c r="P250" s="39">
        <f t="shared" si="105"/>
        <v>0.03</v>
      </c>
      <c r="Q250" s="39">
        <f t="shared" si="90"/>
        <v>0</v>
      </c>
      <c r="R250" s="39">
        <f>IF(A250&gt;=$D$6,0,#REF!/$T$3)</f>
        <v>0</v>
      </c>
      <c r="S250" s="39">
        <f>IF(A250&gt;=$D$6,0,#REF!/$T$4)</f>
        <v>0</v>
      </c>
      <c r="T250" s="39">
        <f>IF(A250&gt;=$D$6,0,(#REF!-U250)/$T$5)</f>
        <v>0</v>
      </c>
      <c r="U250" s="39">
        <f t="shared" si="100"/>
        <v>0.03</v>
      </c>
      <c r="V250" s="12"/>
      <c r="W250" s="32">
        <f t="shared" si="94"/>
        <v>0</v>
      </c>
      <c r="X250" s="32">
        <f t="shared" si="85"/>
        <v>42000</v>
      </c>
      <c r="Y250" s="32">
        <f t="shared" si="86"/>
        <v>42000</v>
      </c>
      <c r="Z250" s="32">
        <f t="shared" si="87"/>
        <v>42000</v>
      </c>
      <c r="AB250" s="32">
        <f t="shared" si="98"/>
        <v>0</v>
      </c>
      <c r="AC250" s="32">
        <f t="shared" si="91"/>
        <v>0</v>
      </c>
      <c r="AD250" s="32">
        <f t="shared" si="95"/>
        <v>0</v>
      </c>
      <c r="AE250" s="59">
        <f t="shared" si="96"/>
        <v>0</v>
      </c>
      <c r="AF250" s="32">
        <f t="shared" si="101"/>
        <v>0</v>
      </c>
      <c r="AG250" s="40" t="str">
        <f>IF(A250&gt;$D$6,"",SUM($AB$10:AE250)/($Y$10+Y250)*2/A250*12)</f>
        <v/>
      </c>
      <c r="AH250" s="40" t="str">
        <f>IF(A250&gt;$D$6,"",SUM($AF$10:AF250)/($Y$10+Y250)*2/A250*12)</f>
        <v/>
      </c>
      <c r="AI250" s="32">
        <f t="shared" si="102"/>
        <v>0</v>
      </c>
      <c r="AQ250" s="32">
        <f>SUM(AB$10:AB250)</f>
        <v>1116627.6880472775</v>
      </c>
      <c r="AR250" s="32">
        <f>SUM(AC$10:AC250)</f>
        <v>-741728.78666842484</v>
      </c>
      <c r="AS250" s="32">
        <f>SUM(AD$10:AD250)</f>
        <v>13860.000000000002</v>
      </c>
      <c r="AT250" s="32">
        <f>SUM(AE$10:AE250)</f>
        <v>36083.758926050024</v>
      </c>
      <c r="AU250" s="32">
        <f>SUM(AF$10:AF250)</f>
        <v>-42000</v>
      </c>
      <c r="AW250" s="32">
        <f t="shared" si="92"/>
        <v>0</v>
      </c>
      <c r="AX250" s="32">
        <f t="shared" si="92"/>
        <v>0</v>
      </c>
      <c r="AY250" s="32">
        <f t="shared" si="92"/>
        <v>0</v>
      </c>
      <c r="AZ250" s="32">
        <f t="shared" si="92"/>
        <v>0</v>
      </c>
      <c r="BA250" s="32">
        <f t="shared" si="92"/>
        <v>42000</v>
      </c>
      <c r="BB250" s="32">
        <f t="shared" si="106"/>
        <v>0</v>
      </c>
      <c r="BC250" s="32"/>
    </row>
    <row r="251" spans="1:55" x14ac:dyDescent="0.25">
      <c r="AS251" s="32">
        <f>SUM(AQ250:AU250)</f>
        <v>382842.6603049027</v>
      </c>
    </row>
    <row r="252" spans="1:55" customFormat="1" x14ac:dyDescent="0.25">
      <c r="N252" s="57"/>
    </row>
    <row r="253" spans="1:55" customFormat="1" x14ac:dyDescent="0.25">
      <c r="N253" s="57"/>
    </row>
    <row r="254" spans="1:55" customFormat="1" x14ac:dyDescent="0.25">
      <c r="N254" s="57"/>
    </row>
    <row r="255" spans="1:55" customFormat="1" x14ac:dyDescent="0.25">
      <c r="N255" s="57"/>
    </row>
    <row r="256" spans="1:55" customFormat="1" x14ac:dyDescent="0.25">
      <c r="N256" s="57"/>
    </row>
    <row r="257" spans="14:14" customFormat="1" x14ac:dyDescent="0.25">
      <c r="N257" s="57"/>
    </row>
    <row r="258" spans="14:14" customFormat="1" x14ac:dyDescent="0.25">
      <c r="N258" s="57"/>
    </row>
    <row r="259" spans="14:14" customFormat="1" x14ac:dyDescent="0.25">
      <c r="N259" s="57"/>
    </row>
    <row r="260" spans="14:14" customFormat="1" x14ac:dyDescent="0.25">
      <c r="N260" s="57"/>
    </row>
    <row r="261" spans="14:14" customFormat="1" x14ac:dyDescent="0.25">
      <c r="N261" s="57"/>
    </row>
    <row r="262" spans="14:14" customFormat="1" x14ac:dyDescent="0.25">
      <c r="N262" s="57"/>
    </row>
    <row r="263" spans="14:14" customFormat="1" x14ac:dyDescent="0.25">
      <c r="N263" s="57"/>
    </row>
    <row r="264" spans="14:14" customFormat="1" x14ac:dyDescent="0.25">
      <c r="N264" s="57"/>
    </row>
    <row r="265" spans="14:14" customFormat="1" x14ac:dyDescent="0.25">
      <c r="N265" s="57"/>
    </row>
    <row r="266" spans="14:14" customFormat="1" x14ac:dyDescent="0.25">
      <c r="N266" s="57"/>
    </row>
    <row r="267" spans="14:14" customFormat="1" x14ac:dyDescent="0.25">
      <c r="N267" s="57"/>
    </row>
    <row r="268" spans="14:14" customFormat="1" x14ac:dyDescent="0.25">
      <c r="N268" s="57"/>
    </row>
    <row r="269" spans="14:14" customFormat="1" x14ac:dyDescent="0.25">
      <c r="N269" s="57"/>
    </row>
    <row r="270" spans="14:14" customFormat="1" x14ac:dyDescent="0.25">
      <c r="N270" s="57"/>
    </row>
    <row r="271" spans="14:14" customFormat="1" x14ac:dyDescent="0.25">
      <c r="N271" s="57"/>
    </row>
    <row r="272" spans="14:14" customFormat="1" x14ac:dyDescent="0.25">
      <c r="N272" s="57"/>
    </row>
    <row r="273" spans="14:14" customFormat="1" x14ac:dyDescent="0.25">
      <c r="N273" s="57"/>
    </row>
    <row r="274" spans="14:14" customFormat="1" x14ac:dyDescent="0.25">
      <c r="N274" s="57"/>
    </row>
    <row r="275" spans="14:14" customFormat="1" x14ac:dyDescent="0.25">
      <c r="N275" s="57"/>
    </row>
  </sheetData>
  <mergeCells count="5">
    <mergeCell ref="B8:M8"/>
    <mergeCell ref="O8:U8"/>
    <mergeCell ref="W8:Z8"/>
    <mergeCell ref="AB8:AI8"/>
    <mergeCell ref="AK8:AO8"/>
  </mergeCells>
  <dataValidations count="1">
    <dataValidation type="list" allowBlank="1" showInputMessage="1" showErrorMessage="1" sqref="D4">
      <formula1>"Ануїтет,Класика"</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График</vt:lpstr>
      <vt:lpstr>Калькулятор</vt:lpstr>
      <vt:lpstr>Calc</vt:lpstr>
      <vt:lpstr>Сроки</vt:lpstr>
      <vt:lpstr>Mortg_первичка_10% (г)</vt:lpstr>
      <vt:lpstr>Mortg_первичка_7% (г)</vt:lpstr>
      <vt:lpstr>Mortg_первичка_5% (г)</vt:lpstr>
      <vt:lpstr>Mortg_первичка_3% (г)</vt:lpstr>
      <vt:lpstr>Mortg_первичка_0% (г)</vt:lpstr>
      <vt:lpstr>стави резерва</vt:lpstr>
      <vt:lpstr>Авто_Ипотека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2021-09-14T14:28:42Z</dcterms:modified>
</cp:coreProperties>
</file>