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ieievLP\Downloads\Тендер\"/>
    </mc:Choice>
  </mc:AlternateContent>
  <bookViews>
    <workbookView xWindow="0" yWindow="0" windowWidth="23040" windowHeight="8616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6" i="1" l="1"/>
  <c r="D180" i="1" l="1"/>
  <c r="D173" i="1"/>
  <c r="D190" i="1"/>
  <c r="D159" i="1"/>
  <c r="D152" i="1"/>
  <c r="D151" i="1"/>
  <c r="D150" i="1"/>
  <c r="D149" i="1"/>
  <c r="D147" i="1"/>
  <c r="D157" i="1" s="1"/>
  <c r="D155" i="1" s="1"/>
  <c r="D146" i="1"/>
  <c r="D142" i="1"/>
  <c r="D29" i="1" l="1"/>
  <c r="D18" i="1"/>
  <c r="D28" i="1" l="1"/>
  <c r="D198" i="1" l="1"/>
  <c r="D194" i="1"/>
  <c r="D192" i="1"/>
  <c r="D193" i="1" s="1"/>
  <c r="D191" i="1"/>
  <c r="D132" i="1"/>
  <c r="D92" i="1"/>
  <c r="D93" i="1"/>
  <c r="D116" i="1"/>
  <c r="D123" i="1"/>
  <c r="D113" i="1"/>
  <c r="D111" i="1"/>
  <c r="D115" i="1"/>
  <c r="D114" i="1"/>
  <c r="D110" i="1"/>
  <c r="D105" i="1"/>
  <c r="D104" i="1"/>
  <c r="D107" i="1" s="1"/>
  <c r="D98" i="1"/>
  <c r="D94" i="1"/>
  <c r="D74" i="1"/>
  <c r="D58" i="1"/>
  <c r="D54" i="1" s="1"/>
  <c r="D61" i="1" l="1"/>
  <c r="D121" i="1"/>
  <c r="D119" i="1" s="1"/>
  <c r="D64" i="1"/>
  <c r="D75" i="1"/>
  <c r="D97" i="1"/>
  <c r="D95" i="1"/>
  <c r="D76" i="1"/>
  <c r="D49" i="1" l="1"/>
  <c r="D50" i="1" s="1"/>
  <c r="D51" i="1" s="1"/>
  <c r="D52" i="1" s="1"/>
  <c r="D68" i="1" l="1"/>
  <c r="F208" i="1" l="1"/>
  <c r="F209" i="1" s="1"/>
</calcChain>
</file>

<file path=xl/sharedStrings.xml><?xml version="1.0" encoding="utf-8"?>
<sst xmlns="http://schemas.openxmlformats.org/spreadsheetml/2006/main" count="379" uniqueCount="151">
  <si>
    <t>Юридична та фактична адреса (для юридичних осіб) або місце проживання (для фізичних осіб)</t>
  </si>
  <si>
    <t xml:space="preserve">Електронна адреса </t>
  </si>
  <si>
    <t xml:space="preserve">Телефон, факс </t>
  </si>
  <si>
    <t>заповнити</t>
  </si>
  <si>
    <t>Відомості про керівника учасника-юридичної особи (Прізвище, ім’я по батькові, посада, контактний телефон)</t>
  </si>
  <si>
    <t>Інші витрати</t>
  </si>
  <si>
    <t>Податки</t>
  </si>
  <si>
    <t>Додаток 1</t>
  </si>
  <si>
    <t xml:space="preserve">Дефектний акт </t>
  </si>
  <si>
    <t>на виконання ремонтних на об'єкті:</t>
  </si>
  <si>
    <t>N п/п</t>
  </si>
  <si>
    <t>Найменування</t>
  </si>
  <si>
    <t>Од.вим.</t>
  </si>
  <si>
    <t>Кіл-сть</t>
  </si>
  <si>
    <t>Робота, грн.</t>
  </si>
  <si>
    <t>Матеріали, грн.</t>
  </si>
  <si>
    <t>Ціна</t>
  </si>
  <si>
    <t>Сума</t>
  </si>
  <si>
    <t>Вивіз сміття</t>
  </si>
  <si>
    <t>Траспортні витрати</t>
  </si>
  <si>
    <t>Загальна вартість з податками та зборами.</t>
  </si>
  <si>
    <t>Проведення ремонтно-будівельних робіт з відновлення будівлі  Банку АТ «Кредит Дніпро» за адресою: м. Дніпро, вул. Будівельників, 34.</t>
  </si>
  <si>
    <t>м2</t>
  </si>
  <si>
    <t>шт</t>
  </si>
  <si>
    <t>м</t>
  </si>
  <si>
    <t>Герметик</t>
  </si>
  <si>
    <t>Пропан</t>
  </si>
  <si>
    <t>Улаштування парапетів (основа під вітрову)</t>
  </si>
  <si>
    <t>Брус 50*50</t>
  </si>
  <si>
    <t>Монтаж вітрових планок з оцинкованої сталі</t>
  </si>
  <si>
    <t>Вітрова планка 600*2000 (+відлив)</t>
  </si>
  <si>
    <t>Швелер гнутий 60мм, тов 3мм</t>
  </si>
  <si>
    <t>Профіль г/к Т образний 40*25 (2мм)</t>
  </si>
  <si>
    <t>Кутик 25*25 (2мм)</t>
  </si>
  <si>
    <t>Внутрішні роботи</t>
  </si>
  <si>
    <t>Профільований лист (подібний до існуючого)</t>
  </si>
  <si>
    <t xml:space="preserve">Профіль CD </t>
  </si>
  <si>
    <t>Заміна пошкоджених профілів CD</t>
  </si>
  <si>
    <t>Демонтаж захисту обладнання</t>
  </si>
  <si>
    <t>Розбирання фартухів з оцинкованої сталі</t>
  </si>
  <si>
    <t>Ремонт покрівель в один шар з рулоних матеріалів</t>
  </si>
  <si>
    <t>Ремонт примикань до парапетів з рулоних покрівельних матеріалів, висота примикань 400мм</t>
  </si>
  <si>
    <t>Додавати на кожні 100 мм зміни висоти при ремонті примикань (до Н=800мм)</t>
  </si>
  <si>
    <t>Розбирання парапетів з оцинкованої сталі 600мм</t>
  </si>
  <si>
    <t>Улаштування покрівель з рулоних матеріалів, що наплавляються в 2 шари</t>
  </si>
  <si>
    <t>Колони</t>
  </si>
  <si>
    <t>Електроди</t>
  </si>
  <si>
    <t>Покрівля Г,  1-3</t>
  </si>
  <si>
    <t>Розбирання покриттів покрівлі з рулонних матеріалів в 1-3 шари</t>
  </si>
  <si>
    <t>Розбирання цементної вирівнювальної стяжки товщ. 40 мм</t>
  </si>
  <si>
    <t>Розбирання асфальтової вирівнювальної стяжки товщ. 40мм</t>
  </si>
  <si>
    <t>Розбирання утеплення покриттів теплоізоляційними сипкими матеріалами / шлак товщ. 70 мм</t>
  </si>
  <si>
    <t>Демонтаж бетоних плит покриття розміром 0,5*2м вагою до 150 кг</t>
  </si>
  <si>
    <t xml:space="preserve">Монтаж покрівельного покриття з профільованного листа </t>
  </si>
  <si>
    <t>Кріплення профлиста</t>
  </si>
  <si>
    <t>Утеплення покритів насухо 100мм</t>
  </si>
  <si>
    <t>Улаштування стяжок цементних 50мм</t>
  </si>
  <si>
    <t xml:space="preserve">Кріплення </t>
  </si>
  <si>
    <t>Приготування цементно-піщаного розчину</t>
  </si>
  <si>
    <t>Пісок</t>
  </si>
  <si>
    <t>Цемент</t>
  </si>
  <si>
    <t>Руберойд наплавлюваний  ЕКП 4.0 сланець</t>
  </si>
  <si>
    <t>Руберойд наплавлюваний  ЕПП 2.5</t>
  </si>
  <si>
    <t xml:space="preserve">Праймер бітумний </t>
  </si>
  <si>
    <t>Вата мінеральна ROCKWOOL DACHROCK MAX щільність 200 кг/м3, товщина 100 мм</t>
  </si>
  <si>
    <t>Стінові сендвіч-панелі з наповнювачем з
мінеральної вати 150 мм</t>
  </si>
  <si>
    <t>Монтажна піна професійна
універсальна750 мл</t>
  </si>
  <si>
    <t>Профіль UW 100 0.6мм</t>
  </si>
  <si>
    <t>кг</t>
  </si>
  <si>
    <t>Улаштування примикань до парапетів з рулоних покрівельних матеріалів, висота примикань 400мм</t>
  </si>
  <si>
    <t>м3</t>
  </si>
  <si>
    <t>Улаштування з листової сталі парапетів 600 мм</t>
  </si>
  <si>
    <t>Демонтаж бетоних плит цоколя ліхтаря  500х600х45мм</t>
  </si>
  <si>
    <t>Демонтаж покриття з профільованого
листа / цоколь ліхтаря</t>
  </si>
  <si>
    <t>Монтаж сендвіч панелей (цоколь ліхтаря)</t>
  </si>
  <si>
    <t>Саморізи</t>
  </si>
  <si>
    <t>Кріплення</t>
  </si>
  <si>
    <t>Демонтаж профнастилу облицювання стелі</t>
  </si>
  <si>
    <t>Виготовлення гратчастих конструкцій вікон 2шт</t>
  </si>
  <si>
    <t>Круги відрізні, зачисні</t>
  </si>
  <si>
    <t>Улаштування покриття з полікарбонату</t>
  </si>
  <si>
    <t xml:space="preserve">Грунтування гратчастих конструкцій </t>
  </si>
  <si>
    <t>Грунт антикорозійний</t>
  </si>
  <si>
    <t>Фарбування гратчастих конструкцій у 2 шари</t>
  </si>
  <si>
    <t>Монтаж прижимної планки</t>
  </si>
  <si>
    <t>Прижимна планка</t>
  </si>
  <si>
    <t>Полікарбонат стільниковий товщиною 6 мм</t>
  </si>
  <si>
    <t>Монтаж труби дощової каналізації з труб сталевих</t>
  </si>
  <si>
    <t>Грунтування + Фарбування труби</t>
  </si>
  <si>
    <t>Під'єднання нових ділянок трубопрводу до існуючих ф 156мм</t>
  </si>
  <si>
    <t xml:space="preserve">Встановлення  зовнішних і внутрішніх кутів </t>
  </si>
  <si>
    <t>Обшивка стелі і стін профільованим листом білого кольору</t>
  </si>
  <si>
    <t>Зовнішний кут, внутрішний кут</t>
  </si>
  <si>
    <t xml:space="preserve">Виконати зварний шов по перу кутика (зі сторони осі 4) розкосу кроквяної ферми в рядах В-Г по осі 3 (в місці кріплення вузлової фасонки). </t>
  </si>
  <si>
    <t>Заміна Роллети 4200*3600 колір білий</t>
  </si>
  <si>
    <t>Підмітання покрівлі і прибирання сміття (скла)</t>
  </si>
  <si>
    <t>Інші роботи</t>
  </si>
  <si>
    <t>Механізми,  пристрої і обладнання</t>
  </si>
  <si>
    <t>Разом</t>
  </si>
  <si>
    <t>*Гнутий профіль складного перерізу 0.17м товщиною 3 мм</t>
  </si>
  <si>
    <t xml:space="preserve">Виготовлення і монтаж розкосу Р1 </t>
  </si>
  <si>
    <t>Кутик 65х6 довжина 7м</t>
  </si>
  <si>
    <t>З'єднувальні деталі</t>
  </si>
  <si>
    <t>Металоконструкції згідно Додатку 4</t>
  </si>
  <si>
    <t>Накладка 180*1100мм товщина 16 мм вага 25.12 кг</t>
  </si>
  <si>
    <t>Виготовлення і монтаж накладки</t>
  </si>
  <si>
    <t>Виготовлення і монтаж прогону Пр-1 (Арк.9, Дод.4)</t>
  </si>
  <si>
    <t>Відновлення розпорки між прогонами Рз-1, Рз-2 (Арк.9, Дод.4)</t>
  </si>
  <si>
    <t>Підсилення прогону Упр-1 (Арк.9, Дод.4)</t>
  </si>
  <si>
    <t xml:space="preserve">Посилення полки колони ряду Г по осі 1 і 3 </t>
  </si>
  <si>
    <t>л</t>
  </si>
  <si>
    <r>
      <t>Профнасти</t>
    </r>
    <r>
      <rPr>
        <i/>
        <sz val="12"/>
        <rFont val="Times New Roman"/>
        <family val="1"/>
        <charset val="204"/>
      </rPr>
      <t>л Н75 0</t>
    </r>
    <r>
      <rPr>
        <i/>
        <sz val="12"/>
        <color indexed="8"/>
        <rFont val="Times New Roman"/>
        <family val="1"/>
        <charset val="204"/>
      </rPr>
      <t>.8мм</t>
    </r>
  </si>
  <si>
    <t xml:space="preserve">Антикорозійне покриття верхнього поясу підкроквяної ферми по ряду Г в осях 1-3 </t>
  </si>
  <si>
    <t>Грунтівка ХС-010</t>
  </si>
  <si>
    <t>Фарба ХВ-1100</t>
  </si>
  <si>
    <t>Виготовлення і монтаж вузлової фасонки 250*200 товщина 12</t>
  </si>
  <si>
    <t>Кріплення Болти М20 кл.5.8, гайки, шайби</t>
  </si>
  <si>
    <t xml:space="preserve">Підсилення верхнього поясу  кроквяної ферми </t>
  </si>
  <si>
    <t>Кутик 125*8 довжиною 1850мм</t>
  </si>
  <si>
    <t xml:space="preserve">Підсилення опорного розкосу кроквяної ферми покриття прольоту Г-Д по осі 2 – шляхом збільшення перерізу. </t>
  </si>
  <si>
    <t>Кутик 63*6 довжиною 1900</t>
  </si>
  <si>
    <t>Планки поперечні 150*6</t>
  </si>
  <si>
    <t xml:space="preserve">Підсилення опорної стійки ферми ліхтаря в рядах Г-Д по осі 2 </t>
  </si>
  <si>
    <t>Кутики 50х6 , довжина 2500мм</t>
  </si>
  <si>
    <t>Поперечні планки 80х6, крок 500мм</t>
  </si>
  <si>
    <t>З’єднувальні пластини t=6мм, крок 500мм</t>
  </si>
  <si>
    <t>Накладка кутик 90х6, довжина 400мм</t>
  </si>
  <si>
    <t>Фарбування виготовлених металоконструкцій</t>
  </si>
  <si>
    <t xml:space="preserve">Підсилення пошкоджених елементів зв’язків покриття </t>
  </si>
  <si>
    <t>Скоби 30*5 мм з гнучкого металу+ саморіз</t>
  </si>
  <si>
    <t>*Гнутий профіль складного перерізу 0.17м товщина 3мм  або запропонувати заміну</t>
  </si>
  <si>
    <t>Дворівневий ліхтар вісь 1-3</t>
  </si>
  <si>
    <t>Демонтаж труби дощової каналізації (Розбирання трубопроводу з труб сталевих ф100мм)</t>
  </si>
  <si>
    <t>Труба ф100</t>
  </si>
  <si>
    <t>Трійник 100*100*100</t>
  </si>
  <si>
    <t>Дворівневий ліхтар вісь 5-8</t>
  </si>
  <si>
    <t>Однорівневий ліхтар вісь 1-3</t>
  </si>
  <si>
    <t>Кутик 100*100*7</t>
  </si>
  <si>
    <t>Підсилення опорної стійки ферми ліхтаря в рядах по  5-8</t>
  </si>
  <si>
    <t>Кутики 50х6 , довжина 5000мм</t>
  </si>
  <si>
    <t>Накладка кутик 90х6, довжина 900мм</t>
  </si>
  <si>
    <t>Однорівневий ліхтар вісь 5-8</t>
  </si>
  <si>
    <t>Покрівля А-Б,  5-8</t>
  </si>
  <si>
    <t>Ремонт покрівель в два шари з рулоних матеріалів</t>
  </si>
  <si>
    <t xml:space="preserve">Руберойд наплавлюваний  ЕПП 2.5 </t>
  </si>
  <si>
    <t>Ремонтна стяжки</t>
  </si>
  <si>
    <t>Ремонтна цементно-піщана суміш</t>
  </si>
  <si>
    <t>Ризики 10%</t>
  </si>
  <si>
    <t>Юридична назва компанії</t>
  </si>
  <si>
    <t>Код ЄДРПОУ</t>
  </si>
  <si>
    <t>Система оподаткування (платник ПДВ, єдиного податку)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</si>
</sst>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_(* #,##0_);_(* \(#,##0\);_(* &quot;-&quot;_);_(@_)"/>
    <numFmt numFmtId="166" formatCode="_(* #,##0.00_);_(* \(#,##0.00\);_(* &quot;-&quot;??_);_(@_)"/>
    <numFmt numFmtId="167" formatCode="_-* #,##0_₴_-;\-* #,##0_₴_-;_-* &quot;-&quot;??_₴_-;_-@_-"/>
  </numFmts>
  <fonts count="19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i/>
      <sz val="12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0" fontId="2" fillId="0" borderId="0"/>
    <xf numFmtId="165" fontId="2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Font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top" wrapText="1"/>
    </xf>
    <xf numFmtId="2" fontId="5" fillId="4" borderId="1" xfId="1" applyNumberFormat="1" applyFont="1" applyFill="1" applyBorder="1" applyAlignment="1">
      <alignment horizontal="center" vertical="top" wrapText="1"/>
    </xf>
    <xf numFmtId="4" fontId="5" fillId="3" borderId="1" xfId="4" applyNumberFormat="1" applyFont="1" applyFill="1" applyBorder="1" applyAlignment="1">
      <alignment horizontal="center" vertical="top" wrapText="1"/>
    </xf>
    <xf numFmtId="4" fontId="5" fillId="4" borderId="1" xfId="3" applyNumberFormat="1" applyFont="1" applyFill="1" applyBorder="1" applyAlignment="1">
      <alignment horizontal="center" vertical="top" wrapText="1"/>
    </xf>
    <xf numFmtId="0" fontId="5" fillId="3" borderId="1" xfId="2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" fontId="8" fillId="4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/>
    </xf>
    <xf numFmtId="2" fontId="4" fillId="4" borderId="1" xfId="1" applyNumberFormat="1" applyFont="1" applyFill="1" applyBorder="1" applyAlignment="1">
      <alignment horizontal="center" vertical="top"/>
    </xf>
    <xf numFmtId="2" fontId="4" fillId="3" borderId="1" xfId="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/>
    <xf numFmtId="164" fontId="4" fillId="0" borderId="1" xfId="0" applyNumberFormat="1" applyFont="1" applyFill="1" applyBorder="1" applyAlignment="1">
      <alignment horizontal="center" vertical="center"/>
    </xf>
    <xf numFmtId="0" fontId="3" fillId="6" borderId="8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2" fontId="8" fillId="5" borderId="6" xfId="1" applyNumberFormat="1" applyFont="1" applyFill="1" applyBorder="1" applyAlignment="1">
      <alignment horizontal="center" vertical="center" wrapText="1"/>
    </xf>
    <xf numFmtId="2" fontId="8" fillId="5" borderId="7" xfId="1" applyNumberFormat="1" applyFont="1" applyFill="1" applyBorder="1" applyAlignment="1">
      <alignment horizontal="center" vertical="center" wrapText="1"/>
    </xf>
    <xf numFmtId="0" fontId="8" fillId="4" borderId="8" xfId="1" applyNumberFormat="1" applyFont="1" applyFill="1" applyBorder="1" applyAlignment="1">
      <alignment horizontal="center" vertical="center"/>
    </xf>
    <xf numFmtId="0" fontId="8" fillId="5" borderId="8" xfId="1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4" fillId="0" borderId="0" xfId="0" applyNumberFormat="1" applyFont="1" applyBorder="1" applyAlignment="1">
      <alignment horizontal="left" vertical="top" wrapText="1"/>
    </xf>
    <xf numFmtId="0" fontId="0" fillId="5" borderId="0" xfId="0" applyFont="1" applyFill="1"/>
    <xf numFmtId="0" fontId="12" fillId="0" borderId="1" xfId="0" applyFont="1" applyBorder="1" applyAlignment="1">
      <alignment horizontal="justify" vertical="center"/>
    </xf>
    <xf numFmtId="0" fontId="0" fillId="0" borderId="9" xfId="0" applyFont="1" applyBorder="1"/>
    <xf numFmtId="0" fontId="0" fillId="0" borderId="10" xfId="0" applyFont="1" applyBorder="1"/>
    <xf numFmtId="0" fontId="0" fillId="5" borderId="10" xfId="0" applyFont="1" applyFill="1" applyBorder="1"/>
    <xf numFmtId="0" fontId="0" fillId="0" borderId="11" xfId="0" applyFont="1" applyBorder="1"/>
    <xf numFmtId="0" fontId="0" fillId="0" borderId="12" xfId="0" applyFont="1" applyBorder="1"/>
    <xf numFmtId="0" fontId="0" fillId="0" borderId="0" xfId="0" applyFont="1" applyBorder="1"/>
    <xf numFmtId="0" fontId="0" fillId="5" borderId="0" xfId="0" applyFont="1" applyFill="1" applyBorder="1"/>
    <xf numFmtId="0" fontId="0" fillId="0" borderId="13" xfId="0" applyFont="1" applyBorder="1"/>
    <xf numFmtId="0" fontId="16" fillId="3" borderId="12" xfId="0" applyFont="1" applyFill="1" applyBorder="1" applyAlignment="1">
      <alignment vertical="center" wrapText="1"/>
    </xf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14" fillId="0" borderId="0" xfId="0" applyNumberFormat="1" applyFont="1" applyBorder="1" applyAlignment="1">
      <alignment horizontal="left" vertical="top" wrapText="1"/>
    </xf>
    <xf numFmtId="0" fontId="5" fillId="3" borderId="1" xfId="0" applyFont="1" applyFill="1" applyBorder="1" applyAlignment="1">
      <alignment vertical="center" wrapText="1"/>
    </xf>
    <xf numFmtId="2" fontId="5" fillId="5" borderId="1" xfId="1" applyNumberFormat="1" applyFont="1" applyFill="1" applyBorder="1" applyAlignment="1">
      <alignment horizontal="center" vertical="center" wrapText="1"/>
    </xf>
    <xf numFmtId="2" fontId="5" fillId="5" borderId="1" xfId="1" applyNumberFormat="1" applyFont="1" applyFill="1" applyBorder="1" applyAlignment="1">
      <alignment horizontal="left" vertical="center" wrapText="1"/>
    </xf>
    <xf numFmtId="0" fontId="5" fillId="4" borderId="1" xfId="1" applyNumberFormat="1" applyFont="1" applyFill="1" applyBorder="1" applyAlignment="1">
      <alignment horizontal="center" vertical="center"/>
    </xf>
    <xf numFmtId="0" fontId="5" fillId="5" borderId="1" xfId="1" applyNumberFormat="1" applyFont="1" applyFill="1" applyBorder="1" applyAlignment="1">
      <alignment horizontal="center" vertical="center"/>
    </xf>
    <xf numFmtId="2" fontId="15" fillId="5" borderId="1" xfId="1" applyNumberFormat="1" applyFont="1" applyFill="1" applyBorder="1" applyAlignment="1">
      <alignment horizontal="center" vertical="center" wrapText="1"/>
    </xf>
    <xf numFmtId="2" fontId="15" fillId="5" borderId="1" xfId="1" applyNumberFormat="1" applyFont="1" applyFill="1" applyBorder="1" applyAlignment="1">
      <alignment horizontal="left" vertical="center" wrapText="1"/>
    </xf>
    <xf numFmtId="0" fontId="15" fillId="4" borderId="1" xfId="1" applyNumberFormat="1" applyFont="1" applyFill="1" applyBorder="1" applyAlignment="1">
      <alignment horizontal="center" vertical="center"/>
    </xf>
    <xf numFmtId="0" fontId="15" fillId="5" borderId="1" xfId="1" applyNumberFormat="1" applyFont="1" applyFill="1" applyBorder="1" applyAlignment="1">
      <alignment horizontal="center" vertical="center"/>
    </xf>
    <xf numFmtId="2" fontId="8" fillId="5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1" fontId="4" fillId="0" borderId="1" xfId="1" applyNumberFormat="1" applyFont="1" applyFill="1" applyBorder="1" applyAlignment="1">
      <alignment horizontal="center" vertical="top"/>
    </xf>
    <xf numFmtId="2" fontId="4" fillId="3" borderId="1" xfId="1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top" wrapText="1"/>
    </xf>
    <xf numFmtId="0" fontId="1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top" wrapText="1"/>
    </xf>
    <xf numFmtId="166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/>
    <xf numFmtId="164" fontId="11" fillId="0" borderId="1" xfId="0" applyNumberFormat="1" applyFont="1" applyBorder="1"/>
    <xf numFmtId="1" fontId="5" fillId="5" borderId="1" xfId="1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/>
    <xf numFmtId="0" fontId="17" fillId="0" borderId="1" xfId="0" applyFont="1" applyBorder="1"/>
    <xf numFmtId="0" fontId="15" fillId="3" borderId="1" xfId="2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5" borderId="7" xfId="1" applyNumberFormat="1" applyFont="1" applyFill="1" applyBorder="1" applyAlignment="1">
      <alignment horizontal="right" vertical="center" wrapText="1"/>
    </xf>
    <xf numFmtId="0" fontId="5" fillId="5" borderId="1" xfId="1" applyNumberFormat="1" applyFont="1" applyFill="1" applyBorder="1" applyAlignment="1">
      <alignment horizontal="right" vertical="center" wrapText="1"/>
    </xf>
    <xf numFmtId="167" fontId="4" fillId="5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right" vertical="top" wrapText="1"/>
    </xf>
    <xf numFmtId="2" fontId="4" fillId="5" borderId="1" xfId="0" applyNumberFormat="1" applyFont="1" applyFill="1" applyBorder="1" applyAlignment="1">
      <alignment horizontal="right" vertical="center" wrapText="1"/>
    </xf>
    <xf numFmtId="2" fontId="5" fillId="5" borderId="1" xfId="3" applyNumberFormat="1" applyFont="1" applyFill="1" applyBorder="1" applyAlignment="1">
      <alignment horizontal="right" vertical="top" wrapText="1"/>
    </xf>
    <xf numFmtId="2" fontId="4" fillId="5" borderId="1" xfId="0" applyNumberFormat="1" applyFont="1" applyFill="1" applyBorder="1" applyAlignment="1">
      <alignment horizontal="right" vertical="center"/>
    </xf>
    <xf numFmtId="2" fontId="4" fillId="5" borderId="1" xfId="1" applyNumberFormat="1" applyFont="1" applyFill="1" applyBorder="1" applyAlignment="1">
      <alignment horizontal="right" vertical="top"/>
    </xf>
    <xf numFmtId="0" fontId="6" fillId="5" borderId="1" xfId="0" applyNumberFormat="1" applyFont="1" applyFill="1" applyBorder="1" applyAlignment="1">
      <alignment horizontal="right" vertical="center"/>
    </xf>
    <xf numFmtId="0" fontId="12" fillId="5" borderId="1" xfId="0" applyFont="1" applyFill="1" applyBorder="1" applyAlignment="1">
      <alignment horizontal="right"/>
    </xf>
    <xf numFmtId="0" fontId="14" fillId="0" borderId="0" xfId="0" applyNumberFormat="1" applyFont="1" applyBorder="1" applyAlignment="1">
      <alignment horizontal="left" vertical="top" wrapText="1"/>
    </xf>
    <xf numFmtId="0" fontId="3" fillId="6" borderId="4" xfId="1" applyNumberFormat="1" applyFont="1" applyFill="1" applyBorder="1" applyAlignment="1">
      <alignment horizontal="center" vertical="center"/>
    </xf>
    <xf numFmtId="0" fontId="3" fillId="6" borderId="5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3" fillId="6" borderId="2" xfId="1" applyNumberFormat="1" applyFont="1" applyFill="1" applyBorder="1" applyAlignment="1">
      <alignment horizontal="center" vertical="center" wrapText="1"/>
    </xf>
    <xf numFmtId="2" fontId="3" fillId="6" borderId="6" xfId="1" applyNumberFormat="1" applyFont="1" applyFill="1" applyBorder="1" applyAlignment="1">
      <alignment horizontal="center" vertical="center" wrapText="1"/>
    </xf>
    <xf numFmtId="2" fontId="3" fillId="6" borderId="3" xfId="1" applyNumberFormat="1" applyFont="1" applyFill="1" applyBorder="1" applyAlignment="1">
      <alignment horizontal="center" vertical="center" wrapText="1"/>
    </xf>
    <xf numFmtId="2" fontId="3" fillId="6" borderId="7" xfId="1" applyNumberFormat="1" applyFont="1" applyFill="1" applyBorder="1" applyAlignment="1">
      <alignment horizontal="center" vertical="center" wrapText="1"/>
    </xf>
    <xf numFmtId="0" fontId="3" fillId="6" borderId="3" xfId="1" applyNumberFormat="1" applyFont="1" applyFill="1" applyBorder="1" applyAlignment="1">
      <alignment horizontal="center" vertical="center" wrapText="1"/>
    </xf>
    <xf numFmtId="0" fontId="3" fillId="6" borderId="7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</cellXfs>
  <cellStyles count="5">
    <cellStyle name="Звичайний" xfId="0" builtinId="0"/>
    <cellStyle name="Обычный_Магазин Мира, 14а" xfId="2"/>
    <cellStyle name="Обычный_Ноябрь 99" xfId="1"/>
    <cellStyle name="Обычный_Сентябрь 2004" xfId="3"/>
    <cellStyle name="Финансовый [0]_Ноябрь 9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3154680</xdr:colOff>
      <xdr:row>210</xdr:row>
      <xdr:rowOff>152400</xdr:rowOff>
    </xdr:from>
    <xdr:to>
      <xdr:col>5</xdr:col>
      <xdr:colOff>220709</xdr:colOff>
      <xdr:row>218</xdr:row>
      <xdr:rowOff>93101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35448240"/>
          <a:ext cx="2171429" cy="1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0"/>
  <sheetViews>
    <sheetView tabSelected="1" workbookViewId="0">
      <selection activeCell="B9" sqref="B9"/>
    </sheetView>
  </sheetViews>
  <sheetFormatPr defaultRowHeight="14.4" x14ac:dyDescent="0.3"/>
  <cols>
    <col min="1" max="1" width="6.21875" style="1" bestFit="1" customWidth="1"/>
    <col min="2" max="2" width="46.109375" style="1" customWidth="1"/>
    <col min="3" max="3" width="10" style="1" customWidth="1"/>
    <col min="4" max="4" width="9.21875" style="1" customWidth="1"/>
    <col min="5" max="5" width="9.109375" style="1" customWidth="1"/>
    <col min="6" max="6" width="12.5546875" style="1" customWidth="1"/>
    <col min="7" max="7" width="8.88671875" style="1"/>
    <col min="8" max="8" width="9.88671875" style="1" bestFit="1" customWidth="1"/>
    <col min="9" max="11" width="8.88671875" style="1"/>
    <col min="12" max="12" width="51.21875" style="1" customWidth="1"/>
    <col min="13" max="16384" width="8.88671875" style="1"/>
  </cols>
  <sheetData>
    <row r="1" spans="1:8" x14ac:dyDescent="0.3">
      <c r="G1" s="1" t="s">
        <v>7</v>
      </c>
    </row>
    <row r="2" spans="1:8" x14ac:dyDescent="0.3">
      <c r="B2" s="121" t="s">
        <v>148</v>
      </c>
      <c r="C2" s="121"/>
      <c r="D2" s="121"/>
      <c r="E2" s="114" t="s">
        <v>3</v>
      </c>
      <c r="F2" s="114"/>
      <c r="G2" s="114"/>
    </row>
    <row r="3" spans="1:8" x14ac:dyDescent="0.3">
      <c r="B3" s="125" t="s">
        <v>149</v>
      </c>
      <c r="C3" s="126"/>
      <c r="D3" s="127"/>
      <c r="E3" s="114" t="s">
        <v>3</v>
      </c>
      <c r="F3" s="114"/>
      <c r="G3" s="114"/>
    </row>
    <row r="4" spans="1:8" x14ac:dyDescent="0.3">
      <c r="B4" s="121" t="s">
        <v>0</v>
      </c>
      <c r="C4" s="121"/>
      <c r="D4" s="121"/>
      <c r="E4" s="114" t="s">
        <v>3</v>
      </c>
      <c r="F4" s="114"/>
      <c r="G4" s="114"/>
    </row>
    <row r="5" spans="1:8" x14ac:dyDescent="0.3">
      <c r="B5" s="121" t="s">
        <v>1</v>
      </c>
      <c r="C5" s="121"/>
      <c r="D5" s="121"/>
      <c r="E5" s="114" t="s">
        <v>3</v>
      </c>
      <c r="F5" s="114"/>
      <c r="G5" s="114"/>
    </row>
    <row r="6" spans="1:8" x14ac:dyDescent="0.3">
      <c r="B6" s="121" t="s">
        <v>2</v>
      </c>
      <c r="C6" s="121"/>
      <c r="D6" s="121"/>
      <c r="E6" s="114" t="s">
        <v>3</v>
      </c>
      <c r="F6" s="114"/>
      <c r="G6" s="114"/>
    </row>
    <row r="7" spans="1:8" ht="27.6" customHeight="1" x14ac:dyDescent="0.3">
      <c r="B7" s="121" t="s">
        <v>4</v>
      </c>
      <c r="C7" s="121"/>
      <c r="D7" s="121"/>
      <c r="E7" s="114" t="s">
        <v>3</v>
      </c>
      <c r="F7" s="114"/>
      <c r="G7" s="114"/>
    </row>
    <row r="8" spans="1:8" x14ac:dyDescent="0.3">
      <c r="B8" s="121" t="s">
        <v>150</v>
      </c>
      <c r="C8" s="121"/>
      <c r="D8" s="121"/>
      <c r="E8" s="114" t="s">
        <v>3</v>
      </c>
      <c r="F8" s="114"/>
      <c r="G8" s="114"/>
    </row>
    <row r="10" spans="1:8" x14ac:dyDescent="0.3">
      <c r="F10" s="1" t="s">
        <v>7</v>
      </c>
    </row>
    <row r="11" spans="1:8" ht="15.6" x14ac:dyDescent="0.3">
      <c r="A11" s="122" t="s">
        <v>8</v>
      </c>
      <c r="B11" s="122"/>
      <c r="C11" s="122"/>
      <c r="D11" s="122"/>
      <c r="E11" s="122"/>
      <c r="F11" s="122"/>
    </row>
    <row r="12" spans="1:8" ht="15.6" x14ac:dyDescent="0.3">
      <c r="A12" s="123" t="s">
        <v>9</v>
      </c>
      <c r="B12" s="123"/>
      <c r="C12" s="123"/>
      <c r="D12" s="123"/>
      <c r="E12" s="123"/>
      <c r="F12" s="123"/>
    </row>
    <row r="13" spans="1:8" ht="44.4" customHeight="1" thickBot="1" x14ac:dyDescent="0.35">
      <c r="A13" s="124" t="s">
        <v>21</v>
      </c>
      <c r="B13" s="124"/>
      <c r="C13" s="124"/>
      <c r="D13" s="124"/>
      <c r="E13" s="124"/>
      <c r="F13" s="124"/>
    </row>
    <row r="14" spans="1:8" ht="15.6" x14ac:dyDescent="0.3">
      <c r="A14" s="115" t="s">
        <v>10</v>
      </c>
      <c r="B14" s="117" t="s">
        <v>11</v>
      </c>
      <c r="C14" s="117" t="s">
        <v>12</v>
      </c>
      <c r="D14" s="119" t="s">
        <v>13</v>
      </c>
      <c r="E14" s="112" t="s">
        <v>14</v>
      </c>
      <c r="F14" s="113"/>
      <c r="G14" s="112" t="s">
        <v>15</v>
      </c>
      <c r="H14" s="113"/>
    </row>
    <row r="15" spans="1:8" ht="15.6" x14ac:dyDescent="0.3">
      <c r="A15" s="116"/>
      <c r="B15" s="118"/>
      <c r="C15" s="118"/>
      <c r="D15" s="120"/>
      <c r="E15" s="41" t="s">
        <v>16</v>
      </c>
      <c r="F15" s="41" t="s">
        <v>17</v>
      </c>
      <c r="G15" s="41" t="s">
        <v>16</v>
      </c>
      <c r="H15" s="41" t="s">
        <v>17</v>
      </c>
    </row>
    <row r="16" spans="1:8" ht="15.6" x14ac:dyDescent="0.3">
      <c r="A16" s="44"/>
      <c r="B16" s="45" t="s">
        <v>45</v>
      </c>
      <c r="C16" s="45"/>
      <c r="D16" s="100"/>
      <c r="E16" s="46"/>
      <c r="F16" s="47"/>
      <c r="G16" s="46"/>
      <c r="H16" s="47"/>
    </row>
    <row r="17" spans="1:8" ht="15.6" x14ac:dyDescent="0.3">
      <c r="A17" s="91">
        <v>1</v>
      </c>
      <c r="B17" s="68" t="s">
        <v>109</v>
      </c>
      <c r="C17" s="67"/>
      <c r="D17" s="101"/>
      <c r="E17" s="69"/>
      <c r="F17" s="70"/>
      <c r="G17" s="69"/>
      <c r="H17" s="70"/>
    </row>
    <row r="18" spans="1:8" ht="15.6" x14ac:dyDescent="0.3">
      <c r="A18" s="91">
        <v>2</v>
      </c>
      <c r="B18" s="68" t="s">
        <v>105</v>
      </c>
      <c r="C18" s="67" t="s">
        <v>68</v>
      </c>
      <c r="D18" s="101">
        <f>25.12*2</f>
        <v>50.24</v>
      </c>
      <c r="E18" s="69"/>
      <c r="F18" s="70"/>
      <c r="G18" s="69"/>
      <c r="H18" s="70"/>
    </row>
    <row r="19" spans="1:8" ht="31.2" x14ac:dyDescent="0.3">
      <c r="A19" s="71"/>
      <c r="B19" s="72" t="s">
        <v>104</v>
      </c>
      <c r="C19" s="67" t="s">
        <v>23</v>
      </c>
      <c r="D19" s="101">
        <v>2</v>
      </c>
      <c r="E19" s="73"/>
      <c r="F19" s="74"/>
      <c r="G19" s="73"/>
      <c r="H19" s="74"/>
    </row>
    <row r="20" spans="1:8" ht="15.6" x14ac:dyDescent="0.3">
      <c r="A20" s="71"/>
      <c r="B20" s="72" t="s">
        <v>46</v>
      </c>
      <c r="C20" s="67" t="s">
        <v>68</v>
      </c>
      <c r="D20" s="101"/>
      <c r="E20" s="73"/>
      <c r="F20" s="74"/>
      <c r="G20" s="73"/>
      <c r="H20" s="74"/>
    </row>
    <row r="21" spans="1:8" ht="15.6" x14ac:dyDescent="0.3">
      <c r="A21" s="67"/>
      <c r="B21" s="75" t="s">
        <v>103</v>
      </c>
      <c r="C21" s="67"/>
      <c r="D21" s="101"/>
      <c r="E21" s="69"/>
      <c r="F21" s="70"/>
      <c r="G21" s="69"/>
      <c r="H21" s="70"/>
    </row>
    <row r="22" spans="1:8" ht="62.4" x14ac:dyDescent="0.3">
      <c r="A22" s="91">
        <v>3</v>
      </c>
      <c r="B22" s="52" t="s">
        <v>93</v>
      </c>
      <c r="C22" s="67" t="s">
        <v>24</v>
      </c>
      <c r="D22" s="101">
        <v>1</v>
      </c>
      <c r="E22" s="69"/>
      <c r="F22" s="70"/>
      <c r="G22" s="69"/>
      <c r="H22" s="70"/>
    </row>
    <row r="23" spans="1:8" ht="15.6" x14ac:dyDescent="0.3">
      <c r="A23" s="91">
        <v>4</v>
      </c>
      <c r="B23" s="68" t="s">
        <v>100</v>
      </c>
      <c r="C23" s="67" t="s">
        <v>68</v>
      </c>
      <c r="D23" s="101">
        <v>84</v>
      </c>
      <c r="E23" s="69"/>
      <c r="F23" s="70"/>
      <c r="G23" s="69"/>
      <c r="H23" s="70"/>
    </row>
    <row r="24" spans="1:8" ht="15.6" x14ac:dyDescent="0.3">
      <c r="A24" s="91"/>
      <c r="B24" s="48" t="s">
        <v>101</v>
      </c>
      <c r="C24" s="67" t="s">
        <v>23</v>
      </c>
      <c r="D24" s="101">
        <v>2</v>
      </c>
      <c r="E24" s="69"/>
      <c r="F24" s="70"/>
      <c r="G24" s="69"/>
      <c r="H24" s="70"/>
    </row>
    <row r="25" spans="1:8" ht="15.6" x14ac:dyDescent="0.3">
      <c r="A25" s="91"/>
      <c r="B25" s="72" t="s">
        <v>102</v>
      </c>
      <c r="C25" s="67" t="s">
        <v>68</v>
      </c>
      <c r="D25" s="101">
        <v>3</v>
      </c>
      <c r="E25" s="69"/>
      <c r="F25" s="70"/>
      <c r="G25" s="69"/>
      <c r="H25" s="70"/>
    </row>
    <row r="26" spans="1:8" ht="15.6" x14ac:dyDescent="0.3">
      <c r="A26" s="91">
        <v>5</v>
      </c>
      <c r="B26" s="68" t="s">
        <v>108</v>
      </c>
      <c r="C26" s="67" t="s">
        <v>68</v>
      </c>
      <c r="D26" s="101">
        <v>75.81</v>
      </c>
      <c r="E26" s="69"/>
      <c r="F26" s="70"/>
      <c r="G26" s="69"/>
      <c r="H26" s="70"/>
    </row>
    <row r="27" spans="1:8" ht="31.2" x14ac:dyDescent="0.3">
      <c r="A27" s="91">
        <v>6</v>
      </c>
      <c r="B27" s="68" t="s">
        <v>106</v>
      </c>
      <c r="C27" s="67" t="s">
        <v>68</v>
      </c>
      <c r="D27" s="101">
        <v>122.77</v>
      </c>
      <c r="E27" s="69"/>
      <c r="F27" s="70"/>
      <c r="G27" s="69"/>
      <c r="H27" s="70"/>
    </row>
    <row r="28" spans="1:8" ht="31.2" x14ac:dyDescent="0.3">
      <c r="A28" s="91">
        <v>7</v>
      </c>
      <c r="B28" s="68" t="s">
        <v>107</v>
      </c>
      <c r="C28" s="67" t="s">
        <v>68</v>
      </c>
      <c r="D28" s="101">
        <f>13.5+12.52</f>
        <v>26.02</v>
      </c>
      <c r="E28" s="69"/>
      <c r="F28" s="70"/>
      <c r="G28" s="69"/>
      <c r="H28" s="70"/>
    </row>
    <row r="29" spans="1:8" ht="31.2" x14ac:dyDescent="0.3">
      <c r="A29" s="91">
        <v>8</v>
      </c>
      <c r="B29" s="68" t="s">
        <v>112</v>
      </c>
      <c r="C29" s="67" t="s">
        <v>22</v>
      </c>
      <c r="D29" s="101">
        <f>0.15*2*6</f>
        <v>1.7999999999999998</v>
      </c>
      <c r="E29" s="69"/>
      <c r="F29" s="70"/>
      <c r="G29" s="69"/>
      <c r="H29" s="70"/>
    </row>
    <row r="30" spans="1:8" ht="15.6" x14ac:dyDescent="0.3">
      <c r="A30" s="91"/>
      <c r="B30" s="72" t="s">
        <v>113</v>
      </c>
      <c r="C30" s="67" t="s">
        <v>68</v>
      </c>
      <c r="D30" s="101"/>
      <c r="E30" s="69"/>
      <c r="F30" s="70"/>
      <c r="G30" s="69"/>
      <c r="H30" s="70"/>
    </row>
    <row r="31" spans="1:8" ht="15.6" x14ac:dyDescent="0.3">
      <c r="A31" s="91"/>
      <c r="B31" s="72" t="s">
        <v>114</v>
      </c>
      <c r="C31" s="67" t="s">
        <v>68</v>
      </c>
      <c r="D31" s="101"/>
      <c r="E31" s="69"/>
      <c r="F31" s="70"/>
      <c r="G31" s="69"/>
      <c r="H31" s="70"/>
    </row>
    <row r="32" spans="1:8" ht="31.2" x14ac:dyDescent="0.3">
      <c r="A32" s="91">
        <v>9</v>
      </c>
      <c r="B32" s="68" t="s">
        <v>115</v>
      </c>
      <c r="C32" s="67" t="s">
        <v>68</v>
      </c>
      <c r="D32" s="101">
        <v>4.71</v>
      </c>
      <c r="E32" s="69"/>
      <c r="F32" s="70"/>
      <c r="G32" s="69"/>
      <c r="H32" s="70"/>
    </row>
    <row r="33" spans="1:8" ht="15.6" x14ac:dyDescent="0.3">
      <c r="A33" s="91"/>
      <c r="B33" s="72" t="s">
        <v>116</v>
      </c>
      <c r="C33" s="67" t="s">
        <v>23</v>
      </c>
      <c r="D33" s="101">
        <v>2</v>
      </c>
      <c r="E33" s="69"/>
      <c r="F33" s="70"/>
      <c r="G33" s="69"/>
      <c r="H33" s="70"/>
    </row>
    <row r="34" spans="1:8" ht="31.2" x14ac:dyDescent="0.3">
      <c r="A34" s="91">
        <v>10</v>
      </c>
      <c r="B34" s="68" t="s">
        <v>117</v>
      </c>
      <c r="C34" s="67" t="s">
        <v>68</v>
      </c>
      <c r="D34" s="101">
        <v>28.6</v>
      </c>
      <c r="E34" s="69"/>
      <c r="F34" s="70"/>
      <c r="G34" s="69"/>
      <c r="H34" s="70"/>
    </row>
    <row r="35" spans="1:8" ht="15.6" x14ac:dyDescent="0.3">
      <c r="A35" s="91"/>
      <c r="B35" s="72" t="s">
        <v>118</v>
      </c>
      <c r="C35" s="67" t="s">
        <v>23</v>
      </c>
      <c r="D35" s="101">
        <v>1</v>
      </c>
      <c r="E35" s="69"/>
      <c r="F35" s="70"/>
      <c r="G35" s="69"/>
      <c r="H35" s="70"/>
    </row>
    <row r="36" spans="1:8" ht="46.8" x14ac:dyDescent="0.3">
      <c r="A36" s="91">
        <v>11</v>
      </c>
      <c r="B36" s="68" t="s">
        <v>119</v>
      </c>
      <c r="C36" s="67" t="s">
        <v>68</v>
      </c>
      <c r="D36" s="101"/>
      <c r="E36" s="69"/>
      <c r="F36" s="70"/>
      <c r="G36" s="69"/>
      <c r="H36" s="70"/>
    </row>
    <row r="37" spans="1:8" ht="15.6" x14ac:dyDescent="0.3">
      <c r="A37" s="91"/>
      <c r="B37" s="72" t="s">
        <v>120</v>
      </c>
      <c r="C37" s="67" t="s">
        <v>23</v>
      </c>
      <c r="D37" s="101">
        <v>2</v>
      </c>
      <c r="E37" s="69"/>
      <c r="F37" s="70"/>
      <c r="G37" s="69"/>
      <c r="H37" s="70"/>
    </row>
    <row r="38" spans="1:8" ht="15.6" x14ac:dyDescent="0.3">
      <c r="A38" s="91"/>
      <c r="B38" s="72" t="s">
        <v>121</v>
      </c>
      <c r="C38" s="67" t="s">
        <v>23</v>
      </c>
      <c r="D38" s="101">
        <v>2</v>
      </c>
      <c r="E38" s="69"/>
      <c r="F38" s="70"/>
      <c r="G38" s="69"/>
      <c r="H38" s="70"/>
    </row>
    <row r="39" spans="1:8" ht="31.2" x14ac:dyDescent="0.3">
      <c r="A39" s="91">
        <v>12</v>
      </c>
      <c r="B39" s="68" t="s">
        <v>122</v>
      </c>
      <c r="C39" s="67" t="s">
        <v>68</v>
      </c>
      <c r="D39" s="101"/>
      <c r="E39" s="69"/>
      <c r="F39" s="70"/>
      <c r="G39" s="69"/>
      <c r="H39" s="70"/>
    </row>
    <row r="40" spans="1:8" ht="15.6" x14ac:dyDescent="0.3">
      <c r="A40" s="91"/>
      <c r="B40" s="72" t="s">
        <v>123</v>
      </c>
      <c r="C40" s="67" t="s">
        <v>23</v>
      </c>
      <c r="D40" s="101">
        <v>2</v>
      </c>
      <c r="E40" s="69"/>
      <c r="F40" s="70"/>
      <c r="G40" s="69"/>
      <c r="H40" s="70"/>
    </row>
    <row r="41" spans="1:8" ht="15.6" x14ac:dyDescent="0.3">
      <c r="A41" s="91"/>
      <c r="B41" s="80" t="s">
        <v>124</v>
      </c>
      <c r="C41" s="67" t="s">
        <v>23</v>
      </c>
      <c r="D41" s="101">
        <v>4</v>
      </c>
      <c r="E41" s="69"/>
      <c r="F41" s="70"/>
      <c r="G41" s="69"/>
      <c r="H41" s="70"/>
    </row>
    <row r="42" spans="1:8" ht="15.6" x14ac:dyDescent="0.3">
      <c r="A42" s="91"/>
      <c r="B42" s="80" t="s">
        <v>125</v>
      </c>
      <c r="C42" s="67" t="s">
        <v>23</v>
      </c>
      <c r="D42" s="101">
        <v>4</v>
      </c>
      <c r="E42" s="69"/>
      <c r="F42" s="70"/>
      <c r="G42" s="69"/>
      <c r="H42" s="70"/>
    </row>
    <row r="43" spans="1:8" ht="31.2" x14ac:dyDescent="0.3">
      <c r="A43" s="91">
        <v>13</v>
      </c>
      <c r="B43" s="76" t="s">
        <v>128</v>
      </c>
      <c r="C43" s="67" t="s">
        <v>68</v>
      </c>
      <c r="D43" s="101"/>
      <c r="E43" s="69"/>
      <c r="F43" s="70"/>
      <c r="G43" s="69"/>
      <c r="H43" s="70"/>
    </row>
    <row r="44" spans="1:8" ht="15.6" x14ac:dyDescent="0.3">
      <c r="A44" s="91"/>
      <c r="B44" s="80" t="s">
        <v>126</v>
      </c>
      <c r="C44" s="67" t="s">
        <v>23</v>
      </c>
      <c r="D44" s="101">
        <v>1</v>
      </c>
      <c r="E44" s="69"/>
      <c r="F44" s="70"/>
      <c r="G44" s="69"/>
      <c r="H44" s="70"/>
    </row>
    <row r="45" spans="1:8" ht="15.6" x14ac:dyDescent="0.3">
      <c r="A45" s="91">
        <v>14</v>
      </c>
      <c r="B45" s="96" t="s">
        <v>127</v>
      </c>
      <c r="C45" s="67" t="s">
        <v>22</v>
      </c>
      <c r="D45" s="101"/>
      <c r="E45" s="69"/>
      <c r="F45" s="70"/>
      <c r="G45" s="69"/>
      <c r="H45" s="70"/>
    </row>
    <row r="46" spans="1:8" ht="15.6" x14ac:dyDescent="0.3">
      <c r="A46" s="91"/>
      <c r="B46" s="80" t="s">
        <v>113</v>
      </c>
      <c r="C46" s="67"/>
      <c r="D46" s="101"/>
      <c r="E46" s="69"/>
      <c r="F46" s="70"/>
      <c r="G46" s="69"/>
      <c r="H46" s="70"/>
    </row>
    <row r="47" spans="1:8" ht="15.6" x14ac:dyDescent="0.3">
      <c r="A47" s="91"/>
      <c r="B47" s="80" t="s">
        <v>114</v>
      </c>
      <c r="C47" s="67"/>
      <c r="D47" s="101"/>
      <c r="E47" s="69"/>
      <c r="F47" s="70"/>
      <c r="G47" s="69"/>
      <c r="H47" s="70"/>
    </row>
    <row r="48" spans="1:8" ht="15.6" x14ac:dyDescent="0.3">
      <c r="A48" s="92"/>
      <c r="B48" s="42" t="s">
        <v>47</v>
      </c>
      <c r="C48" s="3"/>
      <c r="D48" s="102"/>
      <c r="E48" s="4"/>
      <c r="F48" s="5"/>
      <c r="G48" s="6"/>
      <c r="H48" s="7"/>
    </row>
    <row r="49" spans="1:8" ht="31.2" x14ac:dyDescent="0.3">
      <c r="A49" s="92">
        <v>15</v>
      </c>
      <c r="B49" s="2" t="s">
        <v>48</v>
      </c>
      <c r="C49" s="3" t="s">
        <v>22</v>
      </c>
      <c r="D49" s="102">
        <f>3*4</f>
        <v>12</v>
      </c>
      <c r="E49" s="4"/>
      <c r="F49" s="5"/>
      <c r="G49" s="6"/>
      <c r="H49" s="7"/>
    </row>
    <row r="50" spans="1:8" ht="31.2" x14ac:dyDescent="0.3">
      <c r="A50" s="92">
        <v>16</v>
      </c>
      <c r="B50" s="49" t="s">
        <v>49</v>
      </c>
      <c r="C50" s="3" t="s">
        <v>22</v>
      </c>
      <c r="D50" s="102">
        <f>D49</f>
        <v>12</v>
      </c>
      <c r="E50" s="4"/>
      <c r="F50" s="5"/>
      <c r="G50" s="6"/>
      <c r="H50" s="7"/>
    </row>
    <row r="51" spans="1:8" ht="31.2" x14ac:dyDescent="0.3">
      <c r="A51" s="92">
        <v>17</v>
      </c>
      <c r="B51" s="49" t="s">
        <v>50</v>
      </c>
      <c r="C51" s="3" t="s">
        <v>22</v>
      </c>
      <c r="D51" s="102">
        <f t="shared" ref="D51:D52" si="0">D50</f>
        <v>12</v>
      </c>
      <c r="E51" s="4"/>
      <c r="F51" s="5"/>
      <c r="G51" s="6"/>
      <c r="H51" s="7"/>
    </row>
    <row r="52" spans="1:8" ht="46.8" x14ac:dyDescent="0.3">
      <c r="A52" s="92">
        <v>18</v>
      </c>
      <c r="B52" s="49" t="s">
        <v>51</v>
      </c>
      <c r="C52" s="3" t="s">
        <v>22</v>
      </c>
      <c r="D52" s="102">
        <f t="shared" si="0"/>
        <v>12</v>
      </c>
      <c r="E52" s="4"/>
      <c r="F52" s="5"/>
      <c r="G52" s="6"/>
      <c r="H52" s="7"/>
    </row>
    <row r="53" spans="1:8" ht="31.2" x14ac:dyDescent="0.3">
      <c r="A53" s="92">
        <v>19</v>
      </c>
      <c r="B53" s="49" t="s">
        <v>52</v>
      </c>
      <c r="C53" s="3" t="s">
        <v>23</v>
      </c>
      <c r="D53" s="102">
        <v>12</v>
      </c>
      <c r="E53" s="4"/>
      <c r="F53" s="5"/>
      <c r="G53" s="6"/>
      <c r="H53" s="7"/>
    </row>
    <row r="54" spans="1:8" ht="31.2" x14ac:dyDescent="0.3">
      <c r="A54" s="92">
        <v>20</v>
      </c>
      <c r="B54" s="2" t="s">
        <v>40</v>
      </c>
      <c r="C54" s="3" t="s">
        <v>22</v>
      </c>
      <c r="D54" s="102">
        <f>18*9-D58</f>
        <v>122</v>
      </c>
      <c r="E54" s="4"/>
      <c r="F54" s="5"/>
      <c r="G54" s="6"/>
      <c r="H54" s="7"/>
    </row>
    <row r="55" spans="1:8" ht="15.6" x14ac:dyDescent="0.3">
      <c r="A55" s="92"/>
      <c r="B55" s="48" t="s">
        <v>61</v>
      </c>
      <c r="C55" s="3" t="s">
        <v>22</v>
      </c>
      <c r="D55" s="102"/>
      <c r="E55" s="4"/>
      <c r="F55" s="5"/>
      <c r="G55" s="6"/>
      <c r="H55" s="7"/>
    </row>
    <row r="56" spans="1:8" ht="15.6" x14ac:dyDescent="0.3">
      <c r="A56" s="92"/>
      <c r="B56" s="48" t="s">
        <v>63</v>
      </c>
      <c r="C56" s="3" t="s">
        <v>68</v>
      </c>
      <c r="D56" s="102"/>
      <c r="E56" s="4"/>
      <c r="F56" s="5"/>
      <c r="G56" s="6"/>
      <c r="H56" s="7"/>
    </row>
    <row r="57" spans="1:8" ht="15.6" x14ac:dyDescent="0.3">
      <c r="A57" s="92"/>
      <c r="B57" s="48" t="s">
        <v>26</v>
      </c>
      <c r="C57" s="3" t="s">
        <v>110</v>
      </c>
      <c r="D57" s="102"/>
      <c r="E57" s="4"/>
      <c r="F57" s="5"/>
      <c r="G57" s="6"/>
      <c r="H57" s="7"/>
    </row>
    <row r="58" spans="1:8" ht="31.2" x14ac:dyDescent="0.3">
      <c r="A58" s="92">
        <v>21</v>
      </c>
      <c r="B58" s="2" t="s">
        <v>53</v>
      </c>
      <c r="C58" s="3" t="s">
        <v>22</v>
      </c>
      <c r="D58" s="102">
        <f>10*4</f>
        <v>40</v>
      </c>
      <c r="E58" s="4"/>
      <c r="F58" s="5"/>
      <c r="G58" s="6"/>
      <c r="H58" s="7"/>
    </row>
    <row r="59" spans="1:8" ht="15.6" x14ac:dyDescent="0.3">
      <c r="A59" s="92"/>
      <c r="B59" s="48" t="s">
        <v>111</v>
      </c>
      <c r="C59" s="3" t="s">
        <v>22</v>
      </c>
      <c r="D59" s="102"/>
      <c r="E59" s="4"/>
      <c r="F59" s="5"/>
      <c r="G59" s="6"/>
      <c r="H59" s="7"/>
    </row>
    <row r="60" spans="1:8" ht="15.6" x14ac:dyDescent="0.3">
      <c r="A60" s="92"/>
      <c r="B60" s="48" t="s">
        <v>54</v>
      </c>
      <c r="C60" s="3" t="s">
        <v>23</v>
      </c>
      <c r="D60" s="102"/>
      <c r="E60" s="4"/>
      <c r="F60" s="5"/>
      <c r="G60" s="6"/>
      <c r="H60" s="7"/>
    </row>
    <row r="61" spans="1:8" ht="15.6" x14ac:dyDescent="0.3">
      <c r="A61" s="92">
        <v>22</v>
      </c>
      <c r="B61" s="66" t="s">
        <v>55</v>
      </c>
      <c r="C61" s="3" t="s">
        <v>22</v>
      </c>
      <c r="D61" s="102">
        <f>D58</f>
        <v>40</v>
      </c>
      <c r="E61" s="4"/>
      <c r="F61" s="5"/>
      <c r="G61" s="6"/>
      <c r="H61" s="7"/>
    </row>
    <row r="62" spans="1:8" ht="31.2" x14ac:dyDescent="0.3">
      <c r="A62" s="92"/>
      <c r="B62" s="48" t="s">
        <v>64</v>
      </c>
      <c r="C62" s="3" t="s">
        <v>22</v>
      </c>
      <c r="D62" s="102"/>
      <c r="E62" s="4"/>
      <c r="F62" s="5"/>
      <c r="G62" s="6"/>
      <c r="H62" s="7"/>
    </row>
    <row r="63" spans="1:8" ht="15.6" x14ac:dyDescent="0.3">
      <c r="A63" s="92"/>
      <c r="B63" s="48" t="s">
        <v>57</v>
      </c>
      <c r="C63" s="3" t="s">
        <v>23</v>
      </c>
      <c r="D63" s="102"/>
      <c r="E63" s="4"/>
      <c r="F63" s="5"/>
      <c r="G63" s="6"/>
      <c r="H63" s="7"/>
    </row>
    <row r="64" spans="1:8" ht="15.6" x14ac:dyDescent="0.3">
      <c r="A64" s="92">
        <v>23</v>
      </c>
      <c r="B64" s="2" t="s">
        <v>56</v>
      </c>
      <c r="C64" s="3" t="s">
        <v>22</v>
      </c>
      <c r="D64" s="102">
        <f>D58</f>
        <v>40</v>
      </c>
      <c r="E64" s="4"/>
      <c r="F64" s="5"/>
      <c r="G64" s="6"/>
      <c r="H64" s="7"/>
    </row>
    <row r="65" spans="1:8" ht="15.6" x14ac:dyDescent="0.3">
      <c r="A65" s="92">
        <v>24</v>
      </c>
      <c r="B65" s="2" t="s">
        <v>58</v>
      </c>
      <c r="C65" s="3" t="s">
        <v>70</v>
      </c>
      <c r="D65" s="102"/>
      <c r="E65" s="4"/>
      <c r="F65" s="5"/>
      <c r="G65" s="6"/>
      <c r="H65" s="7"/>
    </row>
    <row r="66" spans="1:8" ht="15.6" x14ac:dyDescent="0.3">
      <c r="A66" s="92"/>
      <c r="B66" s="48" t="s">
        <v>59</v>
      </c>
      <c r="C66" s="3" t="s">
        <v>68</v>
      </c>
      <c r="D66" s="102"/>
      <c r="E66" s="4"/>
      <c r="F66" s="5"/>
      <c r="G66" s="6"/>
      <c r="H66" s="7"/>
    </row>
    <row r="67" spans="1:8" ht="15.6" x14ac:dyDescent="0.3">
      <c r="A67" s="92"/>
      <c r="B67" s="48" t="s">
        <v>60</v>
      </c>
      <c r="C67" s="3" t="s">
        <v>68</v>
      </c>
      <c r="D67" s="102"/>
      <c r="E67" s="4"/>
      <c r="F67" s="5"/>
      <c r="G67" s="6"/>
      <c r="H67" s="7"/>
    </row>
    <row r="68" spans="1:8" ht="31.2" x14ac:dyDescent="0.3">
      <c r="A68" s="92">
        <v>25</v>
      </c>
      <c r="B68" s="2" t="s">
        <v>44</v>
      </c>
      <c r="C68" s="3" t="s">
        <v>22</v>
      </c>
      <c r="D68" s="102">
        <f>D58</f>
        <v>40</v>
      </c>
      <c r="E68" s="4"/>
      <c r="F68" s="5"/>
      <c r="G68" s="6"/>
      <c r="H68" s="7"/>
    </row>
    <row r="69" spans="1:8" ht="15.6" x14ac:dyDescent="0.3">
      <c r="A69" s="92"/>
      <c r="B69" s="48" t="s">
        <v>61</v>
      </c>
      <c r="C69" s="3" t="s">
        <v>22</v>
      </c>
      <c r="D69" s="102"/>
      <c r="E69" s="4"/>
      <c r="F69" s="5"/>
      <c r="G69" s="6"/>
      <c r="H69" s="7"/>
    </row>
    <row r="70" spans="1:8" ht="15.6" x14ac:dyDescent="0.3">
      <c r="A70" s="92"/>
      <c r="B70" s="48" t="s">
        <v>62</v>
      </c>
      <c r="C70" s="3" t="s">
        <v>22</v>
      </c>
      <c r="D70" s="102"/>
      <c r="E70" s="4"/>
      <c r="F70" s="5"/>
      <c r="G70" s="8"/>
      <c r="H70" s="7"/>
    </row>
    <row r="71" spans="1:8" ht="15.6" x14ac:dyDescent="0.3">
      <c r="A71" s="92"/>
      <c r="B71" s="48" t="s">
        <v>63</v>
      </c>
      <c r="C71" s="3" t="s">
        <v>68</v>
      </c>
      <c r="D71" s="102"/>
      <c r="E71" s="10"/>
      <c r="F71" s="11"/>
      <c r="G71" s="12"/>
      <c r="H71" s="7"/>
    </row>
    <row r="72" spans="1:8" ht="15.6" x14ac:dyDescent="0.3">
      <c r="A72" s="92"/>
      <c r="B72" s="48" t="s">
        <v>26</v>
      </c>
      <c r="C72" s="3" t="s">
        <v>110</v>
      </c>
      <c r="D72" s="102"/>
      <c r="E72" s="10"/>
      <c r="F72" s="11"/>
      <c r="G72" s="12"/>
      <c r="H72" s="7"/>
    </row>
    <row r="73" spans="1:8" ht="15.6" x14ac:dyDescent="0.3">
      <c r="A73" s="92"/>
      <c r="B73" s="42" t="s">
        <v>136</v>
      </c>
      <c r="C73" s="3"/>
      <c r="D73" s="102"/>
      <c r="E73" s="10"/>
      <c r="F73" s="11"/>
      <c r="G73" s="12"/>
      <c r="H73" s="7"/>
    </row>
    <row r="74" spans="1:8" ht="31.2" x14ac:dyDescent="0.3">
      <c r="A74" s="92">
        <v>26</v>
      </c>
      <c r="B74" s="14" t="s">
        <v>43</v>
      </c>
      <c r="C74" s="3" t="s">
        <v>24</v>
      </c>
      <c r="D74" s="102">
        <f>3+3+4</f>
        <v>10</v>
      </c>
      <c r="E74" s="10"/>
      <c r="F74" s="11"/>
      <c r="G74" s="12"/>
      <c r="H74" s="7"/>
    </row>
    <row r="75" spans="1:8" ht="15.6" x14ac:dyDescent="0.3">
      <c r="A75" s="92">
        <v>27</v>
      </c>
      <c r="B75" s="2" t="s">
        <v>39</v>
      </c>
      <c r="C75" s="3" t="s">
        <v>24</v>
      </c>
      <c r="D75" s="102">
        <f>6+6</f>
        <v>12</v>
      </c>
      <c r="E75" s="10"/>
      <c r="F75" s="11"/>
      <c r="G75" s="12"/>
      <c r="H75" s="7"/>
    </row>
    <row r="76" spans="1:8" ht="31.2" x14ac:dyDescent="0.3">
      <c r="A76" s="92">
        <v>28</v>
      </c>
      <c r="B76" s="2" t="s">
        <v>40</v>
      </c>
      <c r="C76" s="3" t="s">
        <v>22</v>
      </c>
      <c r="D76" s="102">
        <f>18*4</f>
        <v>72</v>
      </c>
      <c r="E76" s="10"/>
      <c r="F76" s="11"/>
      <c r="G76" s="12"/>
      <c r="H76" s="7"/>
    </row>
    <row r="77" spans="1:8" ht="15.6" x14ac:dyDescent="0.3">
      <c r="A77" s="92"/>
      <c r="B77" s="48" t="s">
        <v>61</v>
      </c>
      <c r="C77" s="3" t="s">
        <v>22</v>
      </c>
      <c r="D77" s="102"/>
      <c r="E77" s="10"/>
      <c r="F77" s="11"/>
      <c r="G77" s="12"/>
      <c r="H77" s="7"/>
    </row>
    <row r="78" spans="1:8" ht="15.6" x14ac:dyDescent="0.3">
      <c r="A78" s="92"/>
      <c r="B78" s="48" t="s">
        <v>63</v>
      </c>
      <c r="C78" s="3" t="s">
        <v>68</v>
      </c>
      <c r="D78" s="102"/>
      <c r="E78" s="10"/>
      <c r="F78" s="11"/>
      <c r="G78" s="12"/>
      <c r="H78" s="7"/>
    </row>
    <row r="79" spans="1:8" ht="15.6" x14ac:dyDescent="0.3">
      <c r="A79" s="92"/>
      <c r="B79" s="48" t="s">
        <v>26</v>
      </c>
      <c r="C79" s="3" t="s">
        <v>110</v>
      </c>
      <c r="D79" s="102"/>
      <c r="E79" s="10"/>
      <c r="F79" s="11"/>
      <c r="G79" s="12"/>
      <c r="H79" s="7"/>
    </row>
    <row r="80" spans="1:8" ht="46.8" x14ac:dyDescent="0.3">
      <c r="A80" s="92">
        <v>29</v>
      </c>
      <c r="B80" s="2" t="s">
        <v>69</v>
      </c>
      <c r="C80" s="3" t="s">
        <v>24</v>
      </c>
      <c r="D80" s="102">
        <v>12</v>
      </c>
      <c r="E80" s="10"/>
      <c r="F80" s="11"/>
      <c r="G80" s="12"/>
      <c r="H80" s="7"/>
    </row>
    <row r="81" spans="1:8" ht="31.2" x14ac:dyDescent="0.3">
      <c r="A81" s="92">
        <v>30</v>
      </c>
      <c r="B81" s="2" t="s">
        <v>42</v>
      </c>
      <c r="C81" s="3" t="s">
        <v>24</v>
      </c>
      <c r="D81" s="102">
        <v>12</v>
      </c>
      <c r="E81" s="10"/>
      <c r="F81" s="11"/>
      <c r="G81" s="12"/>
      <c r="H81" s="7"/>
    </row>
    <row r="82" spans="1:8" ht="15.6" x14ac:dyDescent="0.3">
      <c r="A82" s="92"/>
      <c r="B82" s="48" t="s">
        <v>62</v>
      </c>
      <c r="C82" s="3" t="s">
        <v>22</v>
      </c>
      <c r="D82" s="102"/>
      <c r="E82" s="10"/>
      <c r="F82" s="11"/>
      <c r="G82" s="12"/>
      <c r="H82" s="7"/>
    </row>
    <row r="83" spans="1:8" ht="15.6" x14ac:dyDescent="0.3">
      <c r="A83" s="92"/>
      <c r="B83" s="48" t="s">
        <v>61</v>
      </c>
      <c r="C83" s="3" t="s">
        <v>22</v>
      </c>
      <c r="D83" s="102"/>
      <c r="E83" s="10"/>
      <c r="F83" s="11"/>
      <c r="G83" s="12"/>
      <c r="H83" s="7"/>
    </row>
    <row r="84" spans="1:8" ht="15.6" x14ac:dyDescent="0.3">
      <c r="A84" s="92"/>
      <c r="B84" s="48" t="s">
        <v>63</v>
      </c>
      <c r="C84" s="3" t="s">
        <v>68</v>
      </c>
      <c r="D84" s="102"/>
      <c r="E84" s="10"/>
      <c r="F84" s="11"/>
      <c r="G84" s="12"/>
      <c r="H84" s="7"/>
    </row>
    <row r="85" spans="1:8" ht="15.6" x14ac:dyDescent="0.3">
      <c r="A85" s="92"/>
      <c r="B85" s="48" t="s">
        <v>26</v>
      </c>
      <c r="C85" s="3" t="s">
        <v>110</v>
      </c>
      <c r="D85" s="102"/>
      <c r="E85" s="10"/>
      <c r="F85" s="11"/>
      <c r="G85" s="12"/>
      <c r="H85" s="7"/>
    </row>
    <row r="86" spans="1:8" ht="46.8" x14ac:dyDescent="0.3">
      <c r="A86" s="92">
        <v>31</v>
      </c>
      <c r="B86" s="2" t="s">
        <v>41</v>
      </c>
      <c r="C86" s="3" t="s">
        <v>24</v>
      </c>
      <c r="D86" s="102">
        <v>6</v>
      </c>
      <c r="E86" s="10"/>
      <c r="F86" s="11"/>
      <c r="G86" s="12"/>
      <c r="H86" s="7"/>
    </row>
    <row r="87" spans="1:8" ht="31.2" x14ac:dyDescent="0.3">
      <c r="A87" s="92">
        <v>32</v>
      </c>
      <c r="B87" s="2" t="s">
        <v>42</v>
      </c>
      <c r="C87" s="3" t="s">
        <v>24</v>
      </c>
      <c r="D87" s="102">
        <v>6</v>
      </c>
      <c r="E87" s="10"/>
      <c r="F87" s="11"/>
      <c r="G87" s="12"/>
      <c r="H87" s="7"/>
    </row>
    <row r="88" spans="1:8" ht="15.6" x14ac:dyDescent="0.3">
      <c r="A88" s="92"/>
      <c r="B88" s="48" t="s">
        <v>61</v>
      </c>
      <c r="C88" s="3" t="s">
        <v>22</v>
      </c>
      <c r="D88" s="102"/>
      <c r="E88" s="10"/>
      <c r="F88" s="11"/>
      <c r="G88" s="12"/>
      <c r="H88" s="7"/>
    </row>
    <row r="89" spans="1:8" ht="15.6" x14ac:dyDescent="0.3">
      <c r="A89" s="92"/>
      <c r="B89" s="48" t="s">
        <v>63</v>
      </c>
      <c r="C89" s="3" t="s">
        <v>68</v>
      </c>
      <c r="D89" s="102"/>
      <c r="E89" s="10"/>
      <c r="F89" s="11"/>
      <c r="G89" s="12"/>
      <c r="H89" s="7"/>
    </row>
    <row r="90" spans="1:8" ht="15.6" x14ac:dyDescent="0.3">
      <c r="A90" s="92"/>
      <c r="B90" s="48" t="s">
        <v>26</v>
      </c>
      <c r="C90" s="3" t="s">
        <v>110</v>
      </c>
      <c r="D90" s="102"/>
      <c r="E90" s="10"/>
      <c r="F90" s="11"/>
      <c r="G90" s="12"/>
      <c r="H90" s="7"/>
    </row>
    <row r="91" spans="1:8" ht="15.6" x14ac:dyDescent="0.3">
      <c r="A91" s="92">
        <v>33</v>
      </c>
      <c r="B91" s="2" t="s">
        <v>84</v>
      </c>
      <c r="C91" s="3" t="s">
        <v>24</v>
      </c>
      <c r="D91" s="102">
        <v>18</v>
      </c>
      <c r="E91" s="10"/>
      <c r="F91" s="11"/>
      <c r="G91" s="12"/>
      <c r="H91" s="7"/>
    </row>
    <row r="92" spans="1:8" ht="15.6" x14ac:dyDescent="0.3">
      <c r="A92" s="92"/>
      <c r="B92" s="48" t="s">
        <v>76</v>
      </c>
      <c r="C92" s="3" t="s">
        <v>23</v>
      </c>
      <c r="D92" s="102">
        <f>D91/0.5*1.1</f>
        <v>39.6</v>
      </c>
      <c r="E92" s="10"/>
      <c r="F92" s="11"/>
      <c r="G92" s="12"/>
      <c r="H92" s="7"/>
    </row>
    <row r="93" spans="1:8" ht="15.6" x14ac:dyDescent="0.3">
      <c r="A93" s="92"/>
      <c r="B93" s="48" t="s">
        <v>85</v>
      </c>
      <c r="C93" s="3" t="s">
        <v>24</v>
      </c>
      <c r="D93" s="102">
        <f>D91*1.2</f>
        <v>21.599999999999998</v>
      </c>
      <c r="E93" s="10"/>
      <c r="F93" s="11"/>
      <c r="G93" s="12"/>
      <c r="H93" s="7"/>
    </row>
    <row r="94" spans="1:8" ht="31.2" x14ac:dyDescent="0.3">
      <c r="A94" s="92">
        <v>34</v>
      </c>
      <c r="B94" s="2" t="s">
        <v>71</v>
      </c>
      <c r="C94" s="3" t="s">
        <v>24</v>
      </c>
      <c r="D94" s="102">
        <f>12+4+3</f>
        <v>19</v>
      </c>
      <c r="E94" s="10"/>
      <c r="F94" s="11"/>
      <c r="G94" s="12"/>
      <c r="H94" s="7"/>
    </row>
    <row r="95" spans="1:8" ht="27.6" customHeight="1" x14ac:dyDescent="0.3">
      <c r="A95" s="92">
        <v>35</v>
      </c>
      <c r="B95" s="2" t="s">
        <v>77</v>
      </c>
      <c r="C95" s="3" t="s">
        <v>22</v>
      </c>
      <c r="D95" s="102">
        <f>4*4</f>
        <v>16</v>
      </c>
      <c r="E95" s="10"/>
      <c r="F95" s="11"/>
      <c r="G95" s="12"/>
      <c r="H95" s="7"/>
    </row>
    <row r="96" spans="1:8" ht="29.4" customHeight="1" x14ac:dyDescent="0.3">
      <c r="A96" s="92">
        <v>36</v>
      </c>
      <c r="B96" s="81" t="s">
        <v>72</v>
      </c>
      <c r="C96" s="82" t="s">
        <v>23</v>
      </c>
      <c r="D96" s="83">
        <v>6</v>
      </c>
      <c r="E96" s="10"/>
      <c r="F96" s="11"/>
      <c r="G96" s="12"/>
      <c r="H96" s="7"/>
    </row>
    <row r="97" spans="1:14" ht="30" customHeight="1" x14ac:dyDescent="0.3">
      <c r="A97" s="92">
        <v>37</v>
      </c>
      <c r="B97" s="84" t="s">
        <v>73</v>
      </c>
      <c r="C97" s="82" t="s">
        <v>22</v>
      </c>
      <c r="D97" s="83">
        <f>3*0.8</f>
        <v>2.4000000000000004</v>
      </c>
      <c r="E97" s="10"/>
      <c r="F97" s="11"/>
      <c r="G97" s="12"/>
      <c r="H97" s="7"/>
    </row>
    <row r="98" spans="1:14" ht="19.8" customHeight="1" x14ac:dyDescent="0.3">
      <c r="A98" s="92">
        <v>38</v>
      </c>
      <c r="B98" s="2" t="s">
        <v>74</v>
      </c>
      <c r="C98" s="3" t="s">
        <v>22</v>
      </c>
      <c r="D98" s="102">
        <f>12*1</f>
        <v>12</v>
      </c>
      <c r="E98" s="10"/>
      <c r="F98" s="11"/>
      <c r="G98" s="12"/>
      <c r="H98" s="7"/>
    </row>
    <row r="99" spans="1:14" ht="29.4" customHeight="1" x14ac:dyDescent="0.3">
      <c r="A99" s="92"/>
      <c r="B99" s="85" t="s">
        <v>65</v>
      </c>
      <c r="C99" s="86" t="s">
        <v>22</v>
      </c>
      <c r="D99" s="103"/>
      <c r="E99" s="10"/>
      <c r="F99" s="11"/>
      <c r="G99" s="12"/>
      <c r="H99" s="7"/>
    </row>
    <row r="100" spans="1:14" ht="15.6" x14ac:dyDescent="0.3">
      <c r="A100" s="92"/>
      <c r="B100" s="48" t="s">
        <v>67</v>
      </c>
      <c r="C100" s="3" t="s">
        <v>24</v>
      </c>
      <c r="D100" s="102">
        <v>12</v>
      </c>
      <c r="E100" s="10"/>
      <c r="F100" s="11"/>
      <c r="G100" s="12"/>
      <c r="H100" s="7"/>
    </row>
    <row r="101" spans="1:14" ht="15.6" customHeight="1" x14ac:dyDescent="0.3">
      <c r="A101" s="92"/>
      <c r="B101" s="85" t="s">
        <v>66</v>
      </c>
      <c r="C101" s="82" t="s">
        <v>23</v>
      </c>
      <c r="D101" s="104"/>
      <c r="E101" s="10"/>
      <c r="F101" s="11"/>
      <c r="G101" s="12"/>
      <c r="H101" s="7"/>
    </row>
    <row r="102" spans="1:14" ht="15.6" customHeight="1" x14ac:dyDescent="0.3">
      <c r="A102" s="92"/>
      <c r="B102" s="85" t="s">
        <v>75</v>
      </c>
      <c r="C102" s="82" t="s">
        <v>23</v>
      </c>
      <c r="D102" s="104"/>
      <c r="E102" s="10"/>
      <c r="F102" s="11"/>
      <c r="G102" s="12"/>
      <c r="H102" s="7"/>
    </row>
    <row r="103" spans="1:14" ht="15.6" customHeight="1" x14ac:dyDescent="0.3">
      <c r="A103" s="92"/>
      <c r="B103" s="85" t="s">
        <v>76</v>
      </c>
      <c r="C103" s="82" t="s">
        <v>23</v>
      </c>
      <c r="D103" s="104"/>
      <c r="E103" s="10"/>
      <c r="F103" s="11"/>
      <c r="G103" s="12"/>
      <c r="H103" s="7"/>
    </row>
    <row r="104" spans="1:14" ht="15.6" x14ac:dyDescent="0.3">
      <c r="A104" s="92">
        <v>39</v>
      </c>
      <c r="B104" s="2" t="s">
        <v>27</v>
      </c>
      <c r="C104" s="3" t="s">
        <v>24</v>
      </c>
      <c r="D104" s="102">
        <f>12+3+4</f>
        <v>19</v>
      </c>
      <c r="E104" s="10"/>
      <c r="F104" s="11"/>
      <c r="G104" s="12"/>
      <c r="H104" s="7"/>
      <c r="L104" s="111"/>
      <c r="M104" s="111"/>
      <c r="N104" s="111"/>
    </row>
    <row r="105" spans="1:14" ht="15.6" x14ac:dyDescent="0.3">
      <c r="A105" s="92"/>
      <c r="B105" s="48" t="s">
        <v>28</v>
      </c>
      <c r="C105" s="3" t="s">
        <v>24</v>
      </c>
      <c r="D105" s="102">
        <f>12*2+0.6*20+3*2+4*2</f>
        <v>50</v>
      </c>
      <c r="E105" s="10"/>
      <c r="F105" s="11"/>
      <c r="G105" s="12"/>
      <c r="H105" s="7"/>
      <c r="L105" s="111"/>
      <c r="M105" s="111"/>
      <c r="N105" s="111"/>
    </row>
    <row r="106" spans="1:14" ht="15.6" x14ac:dyDescent="0.3">
      <c r="A106" s="92"/>
      <c r="B106" s="85" t="s">
        <v>76</v>
      </c>
      <c r="C106" s="3" t="s">
        <v>23</v>
      </c>
      <c r="D106" s="102"/>
      <c r="E106" s="10"/>
      <c r="F106" s="11"/>
      <c r="G106" s="12"/>
      <c r="H106" s="7"/>
      <c r="L106" s="50"/>
      <c r="M106" s="50"/>
      <c r="N106" s="50"/>
    </row>
    <row r="107" spans="1:14" ht="15.6" x14ac:dyDescent="0.3">
      <c r="A107" s="92">
        <v>40</v>
      </c>
      <c r="B107" s="2" t="s">
        <v>29</v>
      </c>
      <c r="C107" s="3" t="s">
        <v>24</v>
      </c>
      <c r="D107" s="102">
        <f>D104</f>
        <v>19</v>
      </c>
      <c r="E107" s="10"/>
      <c r="F107" s="11"/>
      <c r="G107" s="12"/>
      <c r="H107" s="7"/>
      <c r="L107" s="111"/>
      <c r="M107" s="111"/>
      <c r="N107" s="111"/>
    </row>
    <row r="108" spans="1:14" ht="15.6" x14ac:dyDescent="0.3">
      <c r="A108" s="92"/>
      <c r="B108" s="48" t="s">
        <v>30</v>
      </c>
      <c r="C108" s="3" t="s">
        <v>24</v>
      </c>
      <c r="D108" s="102"/>
      <c r="E108" s="10"/>
      <c r="F108" s="11"/>
      <c r="G108" s="12"/>
      <c r="H108" s="7"/>
      <c r="L108" s="111"/>
      <c r="M108" s="111"/>
      <c r="N108" s="111"/>
    </row>
    <row r="109" spans="1:14" ht="15.6" x14ac:dyDescent="0.3">
      <c r="A109" s="92"/>
      <c r="B109" s="85" t="s">
        <v>76</v>
      </c>
      <c r="C109" s="3" t="s">
        <v>23</v>
      </c>
      <c r="D109" s="102"/>
      <c r="E109" s="10"/>
      <c r="F109" s="11"/>
      <c r="G109" s="12"/>
      <c r="H109" s="7"/>
      <c r="L109" s="50"/>
      <c r="M109" s="50"/>
      <c r="N109" s="50"/>
    </row>
    <row r="110" spans="1:14" ht="31.2" x14ac:dyDescent="0.3">
      <c r="A110" s="92">
        <v>41</v>
      </c>
      <c r="B110" s="2" t="s">
        <v>78</v>
      </c>
      <c r="C110" s="3" t="s">
        <v>22</v>
      </c>
      <c r="D110" s="102">
        <f>6*1.65*2</f>
        <v>19.799999999999997</v>
      </c>
      <c r="E110" s="10"/>
      <c r="F110" s="11"/>
      <c r="G110" s="12"/>
      <c r="H110" s="7"/>
      <c r="L110" s="111"/>
      <c r="M110" s="111"/>
      <c r="N110" s="111"/>
    </row>
    <row r="111" spans="1:14" ht="15.6" x14ac:dyDescent="0.3">
      <c r="A111" s="92"/>
      <c r="B111" s="48" t="s">
        <v>31</v>
      </c>
      <c r="C111" s="3" t="s">
        <v>24</v>
      </c>
      <c r="D111" s="102">
        <f>12*1.1</f>
        <v>13.200000000000001</v>
      </c>
      <c r="E111" s="10"/>
      <c r="F111" s="11"/>
      <c r="G111" s="12"/>
      <c r="H111" s="7"/>
      <c r="L111" s="111"/>
      <c r="M111" s="111"/>
      <c r="N111" s="111"/>
    </row>
    <row r="112" spans="1:14" ht="15.6" x14ac:dyDescent="0.3">
      <c r="A112" s="92"/>
      <c r="B112" s="48" t="s">
        <v>137</v>
      </c>
      <c r="C112" s="3" t="s">
        <v>24</v>
      </c>
      <c r="D112" s="102">
        <v>12</v>
      </c>
      <c r="E112" s="10"/>
      <c r="F112" s="11"/>
      <c r="G112" s="12"/>
      <c r="H112" s="7"/>
      <c r="L112" s="65"/>
      <c r="M112" s="65"/>
      <c r="N112" s="65"/>
    </row>
    <row r="113" spans="1:14" ht="15.6" x14ac:dyDescent="0.3">
      <c r="A113" s="92"/>
      <c r="B113" s="48" t="s">
        <v>32</v>
      </c>
      <c r="C113" s="3" t="s">
        <v>24</v>
      </c>
      <c r="D113" s="102">
        <f>9*1.65*2*1.1</f>
        <v>32.67</v>
      </c>
      <c r="E113" s="10"/>
      <c r="F113" s="11"/>
      <c r="G113" s="12"/>
      <c r="H113" s="7"/>
      <c r="L113" s="111"/>
      <c r="M113" s="111"/>
      <c r="N113" s="111"/>
    </row>
    <row r="114" spans="1:14" ht="15.6" x14ac:dyDescent="0.3">
      <c r="A114" s="92"/>
      <c r="B114" s="48" t="s">
        <v>33</v>
      </c>
      <c r="C114" s="3" t="s">
        <v>24</v>
      </c>
      <c r="D114" s="102">
        <f>1.65*2+12*2</f>
        <v>27.3</v>
      </c>
      <c r="E114" s="10"/>
      <c r="F114" s="11"/>
      <c r="G114" s="12"/>
      <c r="H114" s="7"/>
    </row>
    <row r="115" spans="1:14" ht="31.2" x14ac:dyDescent="0.3">
      <c r="A115" s="92"/>
      <c r="B115" s="48" t="s">
        <v>99</v>
      </c>
      <c r="C115" s="3" t="s">
        <v>24</v>
      </c>
      <c r="D115" s="102">
        <f>12*1.1</f>
        <v>13.200000000000001</v>
      </c>
      <c r="E115" s="10"/>
      <c r="F115" s="11"/>
      <c r="G115" s="12"/>
      <c r="H115" s="7"/>
    </row>
    <row r="116" spans="1:14" ht="15.6" x14ac:dyDescent="0.3">
      <c r="A116" s="92"/>
      <c r="B116" s="48" t="s">
        <v>129</v>
      </c>
      <c r="C116" s="3" t="s">
        <v>23</v>
      </c>
      <c r="D116" s="102">
        <f>10*2*6</f>
        <v>120</v>
      </c>
      <c r="E116" s="10"/>
      <c r="F116" s="11"/>
      <c r="G116" s="12"/>
      <c r="H116" s="7"/>
    </row>
    <row r="117" spans="1:14" ht="15.6" x14ac:dyDescent="0.3">
      <c r="A117" s="92"/>
      <c r="B117" s="48" t="s">
        <v>46</v>
      </c>
      <c r="C117" s="3" t="s">
        <v>68</v>
      </c>
      <c r="D117" s="102"/>
      <c r="E117" s="10"/>
      <c r="F117" s="11"/>
      <c r="G117" s="12"/>
      <c r="H117" s="7"/>
    </row>
    <row r="118" spans="1:14" ht="15.6" x14ac:dyDescent="0.3">
      <c r="A118" s="92"/>
      <c r="B118" s="48" t="s">
        <v>79</v>
      </c>
      <c r="C118" s="3" t="s">
        <v>23</v>
      </c>
      <c r="D118" s="102"/>
      <c r="E118" s="10"/>
      <c r="F118" s="11"/>
      <c r="G118" s="12"/>
      <c r="H118" s="7"/>
    </row>
    <row r="119" spans="1:14" ht="15.6" x14ac:dyDescent="0.3">
      <c r="A119" s="92">
        <v>42</v>
      </c>
      <c r="B119" s="2" t="s">
        <v>81</v>
      </c>
      <c r="C119" s="3" t="s">
        <v>22</v>
      </c>
      <c r="D119" s="102">
        <f>D121</f>
        <v>15.531300000000002</v>
      </c>
      <c r="E119" s="10"/>
      <c r="F119" s="11"/>
      <c r="G119" s="12"/>
      <c r="H119" s="7"/>
    </row>
    <row r="120" spans="1:14" ht="15.6" x14ac:dyDescent="0.3">
      <c r="A120" s="92"/>
      <c r="B120" s="48" t="s">
        <v>82</v>
      </c>
      <c r="C120" s="3" t="s">
        <v>68</v>
      </c>
      <c r="D120" s="102"/>
      <c r="E120" s="10"/>
      <c r="F120" s="11"/>
      <c r="G120" s="12"/>
      <c r="H120" s="7"/>
    </row>
    <row r="121" spans="1:14" ht="15.6" x14ac:dyDescent="0.3">
      <c r="A121" s="92">
        <v>43</v>
      </c>
      <c r="B121" s="2" t="s">
        <v>83</v>
      </c>
      <c r="C121" s="3" t="s">
        <v>22</v>
      </c>
      <c r="D121" s="102">
        <f>D111*0.24+D113*0.16+D114*0.097+D115*0.34</f>
        <v>15.531300000000002</v>
      </c>
      <c r="E121" s="10"/>
      <c r="F121" s="11"/>
      <c r="G121" s="12"/>
      <c r="H121" s="7"/>
    </row>
    <row r="122" spans="1:14" ht="15.6" x14ac:dyDescent="0.3">
      <c r="A122" s="92"/>
      <c r="B122" s="48" t="s">
        <v>114</v>
      </c>
      <c r="C122" s="3" t="s">
        <v>68</v>
      </c>
      <c r="D122" s="102"/>
      <c r="E122" s="10"/>
      <c r="F122" s="11"/>
      <c r="G122" s="12"/>
      <c r="H122" s="7"/>
    </row>
    <row r="123" spans="1:14" ht="15.6" x14ac:dyDescent="0.3">
      <c r="A123" s="92">
        <v>44</v>
      </c>
      <c r="B123" s="87" t="s">
        <v>80</v>
      </c>
      <c r="C123" s="82" t="s">
        <v>22</v>
      </c>
      <c r="D123" s="104">
        <f>12*1.65</f>
        <v>19.799999999999997</v>
      </c>
      <c r="E123" s="10"/>
      <c r="F123" s="11"/>
      <c r="G123" s="12"/>
      <c r="H123" s="7"/>
    </row>
    <row r="124" spans="1:14" ht="15.6" x14ac:dyDescent="0.3">
      <c r="A124" s="92"/>
      <c r="B124" s="48" t="s">
        <v>86</v>
      </c>
      <c r="C124" s="3" t="s">
        <v>22</v>
      </c>
      <c r="D124" s="102"/>
      <c r="E124" s="10"/>
      <c r="F124" s="11"/>
      <c r="G124" s="12"/>
      <c r="H124" s="7"/>
    </row>
    <row r="125" spans="1:14" ht="15.6" x14ac:dyDescent="0.3">
      <c r="A125" s="92"/>
      <c r="B125" s="48" t="s">
        <v>25</v>
      </c>
      <c r="C125" s="3" t="s">
        <v>23</v>
      </c>
      <c r="D125" s="102"/>
      <c r="E125" s="10"/>
      <c r="F125" s="11"/>
      <c r="G125" s="12"/>
      <c r="H125" s="7"/>
    </row>
    <row r="126" spans="1:14" ht="15.6" x14ac:dyDescent="0.3">
      <c r="A126" s="92"/>
      <c r="B126" s="42" t="s">
        <v>131</v>
      </c>
      <c r="C126" s="3"/>
      <c r="D126" s="102"/>
      <c r="E126" s="10"/>
      <c r="F126" s="11"/>
      <c r="G126" s="12"/>
      <c r="H126" s="7"/>
    </row>
    <row r="127" spans="1:14" ht="46.8" x14ac:dyDescent="0.3">
      <c r="A127" s="92">
        <v>45</v>
      </c>
      <c r="B127" s="2" t="s">
        <v>132</v>
      </c>
      <c r="C127" s="3" t="s">
        <v>24</v>
      </c>
      <c r="D127" s="102">
        <v>12</v>
      </c>
      <c r="E127" s="10"/>
      <c r="F127" s="11"/>
      <c r="G127" s="12"/>
      <c r="H127" s="7"/>
    </row>
    <row r="128" spans="1:14" ht="31.2" x14ac:dyDescent="0.3">
      <c r="A128" s="92">
        <v>46</v>
      </c>
      <c r="B128" s="2" t="s">
        <v>87</v>
      </c>
      <c r="C128" s="3" t="s">
        <v>24</v>
      </c>
      <c r="D128" s="102">
        <v>12</v>
      </c>
      <c r="E128" s="10"/>
      <c r="F128" s="11"/>
      <c r="G128" s="12"/>
      <c r="H128" s="7"/>
    </row>
    <row r="129" spans="1:8" ht="15.6" x14ac:dyDescent="0.3">
      <c r="A129" s="92"/>
      <c r="B129" s="48" t="s">
        <v>133</v>
      </c>
      <c r="C129" s="3" t="s">
        <v>24</v>
      </c>
      <c r="D129" s="102">
        <v>12</v>
      </c>
      <c r="E129" s="10"/>
      <c r="F129" s="11"/>
      <c r="G129" s="12"/>
      <c r="H129" s="7"/>
    </row>
    <row r="130" spans="1:8" ht="15.6" x14ac:dyDescent="0.3">
      <c r="A130" s="92"/>
      <c r="B130" s="48" t="s">
        <v>134</v>
      </c>
      <c r="C130" s="3" t="s">
        <v>23</v>
      </c>
      <c r="D130" s="102">
        <v>1</v>
      </c>
      <c r="E130" s="10"/>
      <c r="F130" s="11"/>
      <c r="G130" s="12"/>
      <c r="H130" s="7"/>
    </row>
    <row r="131" spans="1:8" ht="15.6" x14ac:dyDescent="0.3">
      <c r="A131" s="92"/>
      <c r="B131" s="48" t="s">
        <v>46</v>
      </c>
      <c r="C131" s="3" t="s">
        <v>68</v>
      </c>
      <c r="D131" s="102"/>
      <c r="E131" s="10"/>
      <c r="F131" s="11"/>
      <c r="G131" s="12"/>
      <c r="H131" s="7"/>
    </row>
    <row r="132" spans="1:8" ht="15.6" x14ac:dyDescent="0.3">
      <c r="A132" s="92">
        <v>47</v>
      </c>
      <c r="B132" s="2" t="s">
        <v>88</v>
      </c>
      <c r="C132" s="3" t="s">
        <v>22</v>
      </c>
      <c r="D132" s="102">
        <f>3.14*0.156*D127</f>
        <v>5.8780799999999997</v>
      </c>
      <c r="E132" s="10"/>
      <c r="F132" s="11"/>
      <c r="G132" s="12"/>
      <c r="H132" s="7"/>
    </row>
    <row r="133" spans="1:8" ht="15.6" x14ac:dyDescent="0.3">
      <c r="A133" s="92"/>
      <c r="B133" s="48" t="s">
        <v>82</v>
      </c>
      <c r="C133" s="3" t="s">
        <v>68</v>
      </c>
      <c r="D133" s="102"/>
      <c r="E133" s="10"/>
      <c r="F133" s="11"/>
      <c r="G133" s="12"/>
      <c r="H133" s="7"/>
    </row>
    <row r="134" spans="1:8" ht="15.6" x14ac:dyDescent="0.3">
      <c r="A134" s="92"/>
      <c r="B134" s="48" t="s">
        <v>114</v>
      </c>
      <c r="C134" s="3" t="s">
        <v>68</v>
      </c>
      <c r="D134" s="102"/>
      <c r="E134" s="10"/>
      <c r="F134" s="11"/>
      <c r="G134" s="12"/>
      <c r="H134" s="7"/>
    </row>
    <row r="135" spans="1:8" ht="31.2" x14ac:dyDescent="0.3">
      <c r="A135" s="92">
        <v>48</v>
      </c>
      <c r="B135" s="2" t="s">
        <v>89</v>
      </c>
      <c r="C135" s="3" t="s">
        <v>23</v>
      </c>
      <c r="D135" s="102">
        <v>3</v>
      </c>
      <c r="E135" s="10"/>
      <c r="F135" s="11"/>
      <c r="G135" s="12"/>
      <c r="H135" s="7"/>
    </row>
    <row r="136" spans="1:8" ht="15.6" x14ac:dyDescent="0.3">
      <c r="A136" s="92"/>
      <c r="B136" s="2"/>
      <c r="C136" s="3"/>
      <c r="D136" s="102"/>
      <c r="E136" s="10"/>
      <c r="F136" s="11"/>
      <c r="G136" s="12"/>
      <c r="H136" s="7"/>
    </row>
    <row r="137" spans="1:8" ht="15.6" x14ac:dyDescent="0.3">
      <c r="A137" s="92"/>
      <c r="B137" s="42" t="s">
        <v>135</v>
      </c>
      <c r="C137" s="3"/>
      <c r="D137" s="102"/>
      <c r="E137" s="10"/>
      <c r="F137" s="11"/>
      <c r="G137" s="12"/>
      <c r="H137" s="7"/>
    </row>
    <row r="138" spans="1:8" ht="31.2" x14ac:dyDescent="0.3">
      <c r="A138" s="92"/>
      <c r="B138" s="2" t="s">
        <v>87</v>
      </c>
      <c r="C138" s="3" t="s">
        <v>24</v>
      </c>
      <c r="D138" s="102">
        <v>12</v>
      </c>
      <c r="E138" s="10"/>
      <c r="F138" s="11"/>
      <c r="G138" s="12"/>
      <c r="H138" s="7"/>
    </row>
    <row r="139" spans="1:8" ht="15.6" x14ac:dyDescent="0.3">
      <c r="A139" s="92"/>
      <c r="B139" s="48" t="s">
        <v>133</v>
      </c>
      <c r="C139" s="3" t="s">
        <v>24</v>
      </c>
      <c r="D139" s="102">
        <v>12</v>
      </c>
      <c r="E139" s="10"/>
      <c r="F139" s="11"/>
      <c r="G139" s="12"/>
      <c r="H139" s="7"/>
    </row>
    <row r="140" spans="1:8" ht="15.6" x14ac:dyDescent="0.3">
      <c r="A140" s="92"/>
      <c r="B140" s="48" t="s">
        <v>134</v>
      </c>
      <c r="C140" s="3" t="s">
        <v>23</v>
      </c>
      <c r="D140" s="102">
        <v>1</v>
      </c>
      <c r="E140" s="10"/>
      <c r="F140" s="11"/>
      <c r="G140" s="12"/>
      <c r="H140" s="7"/>
    </row>
    <row r="141" spans="1:8" ht="15.6" x14ac:dyDescent="0.3">
      <c r="A141" s="92"/>
      <c r="B141" s="48" t="s">
        <v>46</v>
      </c>
      <c r="C141" s="3" t="s">
        <v>68</v>
      </c>
      <c r="D141" s="102"/>
      <c r="E141" s="10"/>
      <c r="F141" s="11"/>
      <c r="G141" s="12"/>
      <c r="H141" s="7"/>
    </row>
    <row r="142" spans="1:8" ht="15.6" x14ac:dyDescent="0.3">
      <c r="A142" s="92"/>
      <c r="B142" s="2" t="s">
        <v>88</v>
      </c>
      <c r="C142" s="3" t="s">
        <v>22</v>
      </c>
      <c r="D142" s="102">
        <f>3.14*0.156*D137</f>
        <v>0</v>
      </c>
      <c r="E142" s="10"/>
      <c r="F142" s="11"/>
      <c r="G142" s="12"/>
      <c r="H142" s="7"/>
    </row>
    <row r="143" spans="1:8" ht="15.6" x14ac:dyDescent="0.3">
      <c r="A143" s="92"/>
      <c r="B143" s="48" t="s">
        <v>82</v>
      </c>
      <c r="C143" s="3" t="s">
        <v>68</v>
      </c>
      <c r="D143" s="102"/>
      <c r="E143" s="10"/>
      <c r="F143" s="11"/>
      <c r="G143" s="12"/>
      <c r="H143" s="7"/>
    </row>
    <row r="144" spans="1:8" ht="15.6" x14ac:dyDescent="0.3">
      <c r="A144" s="92"/>
      <c r="B144" s="48" t="s">
        <v>114</v>
      </c>
      <c r="C144" s="3" t="s">
        <v>68</v>
      </c>
      <c r="D144" s="102"/>
      <c r="E144" s="10"/>
      <c r="F144" s="11"/>
      <c r="G144" s="12"/>
      <c r="H144" s="7"/>
    </row>
    <row r="145" spans="1:8" ht="31.2" x14ac:dyDescent="0.3">
      <c r="A145" s="92"/>
      <c r="B145" s="2" t="s">
        <v>89</v>
      </c>
      <c r="C145" s="3" t="s">
        <v>23</v>
      </c>
      <c r="D145" s="102">
        <v>3</v>
      </c>
      <c r="E145" s="10"/>
      <c r="F145" s="11"/>
      <c r="G145" s="12"/>
      <c r="H145" s="7"/>
    </row>
    <row r="146" spans="1:8" ht="31.2" x14ac:dyDescent="0.3">
      <c r="A146" s="92"/>
      <c r="B146" s="2" t="s">
        <v>78</v>
      </c>
      <c r="C146" s="3" t="s">
        <v>22</v>
      </c>
      <c r="D146" s="102">
        <f>6*1.65*2</f>
        <v>19.799999999999997</v>
      </c>
      <c r="E146" s="10"/>
      <c r="F146" s="11"/>
      <c r="G146" s="12"/>
      <c r="H146" s="7"/>
    </row>
    <row r="147" spans="1:8" ht="15.6" x14ac:dyDescent="0.3">
      <c r="A147" s="92"/>
      <c r="B147" s="48" t="s">
        <v>31</v>
      </c>
      <c r="C147" s="3" t="s">
        <v>24</v>
      </c>
      <c r="D147" s="102">
        <f>12*1.1</f>
        <v>13.200000000000001</v>
      </c>
      <c r="E147" s="10"/>
      <c r="F147" s="11"/>
      <c r="G147" s="12"/>
      <c r="H147" s="7"/>
    </row>
    <row r="148" spans="1:8" ht="15.6" x14ac:dyDescent="0.3">
      <c r="A148" s="92"/>
      <c r="B148" s="48" t="s">
        <v>137</v>
      </c>
      <c r="C148" s="3" t="s">
        <v>24</v>
      </c>
      <c r="D148" s="102">
        <v>12</v>
      </c>
      <c r="E148" s="10"/>
      <c r="F148" s="11"/>
      <c r="G148" s="12"/>
      <c r="H148" s="7"/>
    </row>
    <row r="149" spans="1:8" ht="15.6" x14ac:dyDescent="0.3">
      <c r="A149" s="92"/>
      <c r="B149" s="48" t="s">
        <v>32</v>
      </c>
      <c r="C149" s="3" t="s">
        <v>24</v>
      </c>
      <c r="D149" s="102">
        <f>9*1.65*2*1.1</f>
        <v>32.67</v>
      </c>
      <c r="E149" s="10"/>
      <c r="F149" s="11"/>
      <c r="G149" s="12"/>
      <c r="H149" s="7"/>
    </row>
    <row r="150" spans="1:8" ht="15.6" x14ac:dyDescent="0.3">
      <c r="A150" s="92"/>
      <c r="B150" s="48" t="s">
        <v>33</v>
      </c>
      <c r="C150" s="3" t="s">
        <v>24</v>
      </c>
      <c r="D150" s="102">
        <f>1.65*2+12*2</f>
        <v>27.3</v>
      </c>
      <c r="E150" s="10"/>
      <c r="F150" s="11"/>
      <c r="G150" s="12"/>
      <c r="H150" s="7"/>
    </row>
    <row r="151" spans="1:8" ht="31.2" x14ac:dyDescent="0.3">
      <c r="A151" s="92"/>
      <c r="B151" s="48" t="s">
        <v>99</v>
      </c>
      <c r="C151" s="3" t="s">
        <v>24</v>
      </c>
      <c r="D151" s="102">
        <f>12*1.1</f>
        <v>13.200000000000001</v>
      </c>
      <c r="E151" s="10"/>
      <c r="F151" s="11"/>
      <c r="G151" s="12"/>
      <c r="H151" s="7"/>
    </row>
    <row r="152" spans="1:8" ht="15.6" x14ac:dyDescent="0.3">
      <c r="A152" s="92"/>
      <c r="B152" s="48" t="s">
        <v>129</v>
      </c>
      <c r="C152" s="3" t="s">
        <v>23</v>
      </c>
      <c r="D152" s="102">
        <f>10*2*6</f>
        <v>120</v>
      </c>
      <c r="E152" s="10"/>
      <c r="F152" s="11"/>
      <c r="G152" s="12"/>
      <c r="H152" s="7"/>
    </row>
    <row r="153" spans="1:8" ht="15.6" x14ac:dyDescent="0.3">
      <c r="A153" s="92"/>
      <c r="B153" s="48" t="s">
        <v>46</v>
      </c>
      <c r="C153" s="3" t="s">
        <v>68</v>
      </c>
      <c r="D153" s="102"/>
      <c r="E153" s="10"/>
      <c r="F153" s="11"/>
      <c r="G153" s="12"/>
      <c r="H153" s="7"/>
    </row>
    <row r="154" spans="1:8" ht="15.6" x14ac:dyDescent="0.3">
      <c r="A154" s="92"/>
      <c r="B154" s="48" t="s">
        <v>79</v>
      </c>
      <c r="C154" s="3" t="s">
        <v>23</v>
      </c>
      <c r="D154" s="102"/>
      <c r="E154" s="10"/>
      <c r="F154" s="11"/>
      <c r="G154" s="12"/>
      <c r="H154" s="7"/>
    </row>
    <row r="155" spans="1:8" ht="15.6" x14ac:dyDescent="0.3">
      <c r="A155" s="92"/>
      <c r="B155" s="2" t="s">
        <v>81</v>
      </c>
      <c r="C155" s="3" t="s">
        <v>22</v>
      </c>
      <c r="D155" s="102">
        <f>D157</f>
        <v>15.531300000000002</v>
      </c>
      <c r="E155" s="10"/>
      <c r="F155" s="11"/>
      <c r="G155" s="12"/>
      <c r="H155" s="7"/>
    </row>
    <row r="156" spans="1:8" ht="15.6" x14ac:dyDescent="0.3">
      <c r="A156" s="92"/>
      <c r="B156" s="48" t="s">
        <v>82</v>
      </c>
      <c r="C156" s="3" t="s">
        <v>68</v>
      </c>
      <c r="D156" s="102"/>
      <c r="E156" s="10"/>
      <c r="F156" s="11"/>
      <c r="G156" s="12"/>
      <c r="H156" s="7"/>
    </row>
    <row r="157" spans="1:8" ht="15.6" x14ac:dyDescent="0.3">
      <c r="A157" s="92"/>
      <c r="B157" s="2" t="s">
        <v>83</v>
      </c>
      <c r="C157" s="3" t="s">
        <v>22</v>
      </c>
      <c r="D157" s="102">
        <f>D147*0.24+D149*0.16+D150*0.097+D151*0.34</f>
        <v>15.531300000000002</v>
      </c>
      <c r="E157" s="10"/>
      <c r="F157" s="11"/>
      <c r="G157" s="12"/>
      <c r="H157" s="7"/>
    </row>
    <row r="158" spans="1:8" ht="15.6" x14ac:dyDescent="0.3">
      <c r="A158" s="92"/>
      <c r="B158" s="48" t="s">
        <v>114</v>
      </c>
      <c r="C158" s="3" t="s">
        <v>68</v>
      </c>
      <c r="D158" s="102"/>
      <c r="E158" s="10"/>
      <c r="F158" s="11"/>
      <c r="G158" s="12"/>
      <c r="H158" s="7"/>
    </row>
    <row r="159" spans="1:8" ht="15.6" x14ac:dyDescent="0.3">
      <c r="A159" s="92"/>
      <c r="B159" s="87" t="s">
        <v>80</v>
      </c>
      <c r="C159" s="82" t="s">
        <v>22</v>
      </c>
      <c r="D159" s="104">
        <f>12*1.65+6*1.65</f>
        <v>29.699999999999996</v>
      </c>
      <c r="E159" s="10"/>
      <c r="F159" s="11"/>
      <c r="G159" s="12"/>
      <c r="H159" s="7"/>
    </row>
    <row r="160" spans="1:8" ht="15.6" x14ac:dyDescent="0.3">
      <c r="A160" s="92"/>
      <c r="B160" s="48" t="s">
        <v>86</v>
      </c>
      <c r="C160" s="3" t="s">
        <v>22</v>
      </c>
      <c r="D160" s="102"/>
      <c r="E160" s="10"/>
      <c r="F160" s="11"/>
      <c r="G160" s="12"/>
      <c r="H160" s="7"/>
    </row>
    <row r="161" spans="1:8" ht="15.6" x14ac:dyDescent="0.3">
      <c r="A161" s="92"/>
      <c r="B161" s="48" t="s">
        <v>25</v>
      </c>
      <c r="C161" s="3" t="s">
        <v>23</v>
      </c>
      <c r="D161" s="102"/>
      <c r="E161" s="10"/>
      <c r="F161" s="11"/>
      <c r="G161" s="12"/>
      <c r="H161" s="7"/>
    </row>
    <row r="162" spans="1:8" ht="31.2" x14ac:dyDescent="0.3">
      <c r="A162" s="92"/>
      <c r="B162" s="68" t="s">
        <v>138</v>
      </c>
      <c r="C162" s="67" t="s">
        <v>68</v>
      </c>
      <c r="D162" s="101"/>
      <c r="E162" s="10"/>
      <c r="F162" s="11"/>
      <c r="G162" s="12"/>
      <c r="H162" s="7"/>
    </row>
    <row r="163" spans="1:8" ht="15.6" x14ac:dyDescent="0.3">
      <c r="A163" s="92"/>
      <c r="B163" s="72" t="s">
        <v>139</v>
      </c>
      <c r="C163" s="67" t="s">
        <v>23</v>
      </c>
      <c r="D163" s="101">
        <v>2</v>
      </c>
      <c r="E163" s="10"/>
      <c r="F163" s="11"/>
      <c r="G163" s="12"/>
      <c r="H163" s="7"/>
    </row>
    <row r="164" spans="1:8" ht="15.6" x14ac:dyDescent="0.3">
      <c r="A164" s="92"/>
      <c r="B164" s="80" t="s">
        <v>124</v>
      </c>
      <c r="C164" s="67" t="s">
        <v>23</v>
      </c>
      <c r="D164" s="101">
        <v>8</v>
      </c>
      <c r="E164" s="10"/>
      <c r="F164" s="11"/>
      <c r="G164" s="12"/>
      <c r="H164" s="7"/>
    </row>
    <row r="165" spans="1:8" ht="15.6" x14ac:dyDescent="0.3">
      <c r="A165" s="92"/>
      <c r="B165" s="80" t="s">
        <v>125</v>
      </c>
      <c r="C165" s="67" t="s">
        <v>23</v>
      </c>
      <c r="D165" s="101">
        <v>8</v>
      </c>
      <c r="E165" s="10"/>
      <c r="F165" s="11"/>
      <c r="G165" s="12"/>
      <c r="H165" s="7"/>
    </row>
    <row r="166" spans="1:8" ht="31.2" x14ac:dyDescent="0.3">
      <c r="A166" s="92"/>
      <c r="B166" s="76" t="s">
        <v>128</v>
      </c>
      <c r="C166" s="67" t="s">
        <v>68</v>
      </c>
      <c r="D166" s="101"/>
      <c r="E166" s="10"/>
      <c r="F166" s="11"/>
      <c r="G166" s="12"/>
      <c r="H166" s="7"/>
    </row>
    <row r="167" spans="1:8" ht="15.6" x14ac:dyDescent="0.3">
      <c r="A167" s="92"/>
      <c r="B167" s="80" t="s">
        <v>140</v>
      </c>
      <c r="C167" s="67" t="s">
        <v>23</v>
      </c>
      <c r="D167" s="101">
        <v>2</v>
      </c>
      <c r="E167" s="10"/>
      <c r="F167" s="11"/>
      <c r="G167" s="12"/>
      <c r="H167" s="7"/>
    </row>
    <row r="168" spans="1:8" ht="15.6" x14ac:dyDescent="0.3">
      <c r="A168" s="92"/>
      <c r="B168" s="96" t="s">
        <v>127</v>
      </c>
      <c r="C168" s="67" t="s">
        <v>22</v>
      </c>
      <c r="D168" s="101"/>
      <c r="E168" s="10"/>
      <c r="F168" s="11"/>
      <c r="G168" s="12"/>
      <c r="H168" s="7"/>
    </row>
    <row r="169" spans="1:8" ht="15.6" x14ac:dyDescent="0.3">
      <c r="A169" s="92"/>
      <c r="B169" s="80" t="s">
        <v>113</v>
      </c>
      <c r="C169" s="67"/>
      <c r="D169" s="101"/>
      <c r="E169" s="10"/>
      <c r="F169" s="11"/>
      <c r="G169" s="12"/>
      <c r="H169" s="7"/>
    </row>
    <row r="170" spans="1:8" ht="15.6" x14ac:dyDescent="0.3">
      <c r="A170" s="92"/>
      <c r="B170" s="80" t="s">
        <v>114</v>
      </c>
      <c r="C170" s="67"/>
      <c r="D170" s="101"/>
      <c r="E170" s="10"/>
      <c r="F170" s="11"/>
      <c r="G170" s="12"/>
      <c r="H170" s="7"/>
    </row>
    <row r="171" spans="1:8" ht="15.6" x14ac:dyDescent="0.3">
      <c r="A171" s="92"/>
      <c r="B171" s="48"/>
      <c r="C171" s="3"/>
      <c r="D171" s="102"/>
      <c r="E171" s="10"/>
      <c r="F171" s="11"/>
      <c r="G171" s="12"/>
      <c r="H171" s="7"/>
    </row>
    <row r="172" spans="1:8" ht="15.6" x14ac:dyDescent="0.3">
      <c r="A172" s="92"/>
      <c r="B172" s="42" t="s">
        <v>141</v>
      </c>
      <c r="C172" s="3"/>
      <c r="D172" s="102"/>
      <c r="E172" s="10"/>
      <c r="F172" s="11"/>
      <c r="G172" s="12"/>
      <c r="H172" s="7"/>
    </row>
    <row r="173" spans="1:8" ht="31.2" x14ac:dyDescent="0.3">
      <c r="A173" s="92"/>
      <c r="B173" s="2" t="s">
        <v>143</v>
      </c>
      <c r="C173" s="3" t="s">
        <v>22</v>
      </c>
      <c r="D173" s="102">
        <f>4*4</f>
        <v>16</v>
      </c>
      <c r="E173" s="10"/>
      <c r="F173" s="11"/>
      <c r="G173" s="12"/>
      <c r="H173" s="7"/>
    </row>
    <row r="174" spans="1:8" ht="15.6" x14ac:dyDescent="0.3">
      <c r="A174" s="92"/>
      <c r="B174" s="48" t="s">
        <v>61</v>
      </c>
      <c r="C174" s="3" t="s">
        <v>22</v>
      </c>
      <c r="D174" s="102"/>
      <c r="E174" s="10"/>
      <c r="F174" s="11"/>
      <c r="G174" s="12"/>
      <c r="H174" s="7"/>
    </row>
    <row r="175" spans="1:8" ht="15.6" x14ac:dyDescent="0.3">
      <c r="A175" s="92"/>
      <c r="B175" s="48" t="s">
        <v>144</v>
      </c>
      <c r="C175" s="3"/>
      <c r="D175" s="102"/>
      <c r="E175" s="10"/>
      <c r="F175" s="11"/>
      <c r="G175" s="12"/>
      <c r="H175" s="7"/>
    </row>
    <row r="176" spans="1:8" ht="15.6" x14ac:dyDescent="0.3">
      <c r="A176" s="92"/>
      <c r="B176" s="48" t="s">
        <v>63</v>
      </c>
      <c r="C176" s="3" t="s">
        <v>68</v>
      </c>
      <c r="D176" s="102"/>
      <c r="E176" s="10"/>
      <c r="F176" s="11"/>
      <c r="G176" s="12"/>
      <c r="H176" s="7"/>
    </row>
    <row r="177" spans="1:8" ht="15.6" x14ac:dyDescent="0.3">
      <c r="A177" s="92"/>
      <c r="B177" s="48" t="s">
        <v>26</v>
      </c>
      <c r="C177" s="3" t="s">
        <v>110</v>
      </c>
      <c r="D177" s="102"/>
      <c r="E177" s="10"/>
      <c r="F177" s="11"/>
      <c r="G177" s="12"/>
      <c r="H177" s="7"/>
    </row>
    <row r="178" spans="1:8" ht="15.6" x14ac:dyDescent="0.3">
      <c r="A178" s="92"/>
      <c r="B178" s="2"/>
      <c r="C178" s="3"/>
      <c r="D178" s="102"/>
      <c r="E178" s="10"/>
      <c r="F178" s="11"/>
      <c r="G178" s="12"/>
      <c r="H178" s="7"/>
    </row>
    <row r="179" spans="1:8" ht="15.6" x14ac:dyDescent="0.3">
      <c r="A179" s="92"/>
      <c r="B179" s="42" t="s">
        <v>142</v>
      </c>
      <c r="C179" s="3"/>
      <c r="D179" s="102"/>
      <c r="E179" s="10"/>
      <c r="F179" s="11"/>
      <c r="G179" s="12"/>
      <c r="H179" s="7"/>
    </row>
    <row r="180" spans="1:8" ht="31.2" x14ac:dyDescent="0.3">
      <c r="A180" s="92"/>
      <c r="B180" s="2" t="s">
        <v>143</v>
      </c>
      <c r="C180" s="3" t="s">
        <v>22</v>
      </c>
      <c r="D180" s="102">
        <f>2*2.5</f>
        <v>5</v>
      </c>
      <c r="E180" s="10"/>
      <c r="F180" s="11"/>
      <c r="G180" s="12"/>
      <c r="H180" s="7"/>
    </row>
    <row r="181" spans="1:8" ht="15.6" x14ac:dyDescent="0.3">
      <c r="A181" s="92"/>
      <c r="B181" s="48" t="s">
        <v>61</v>
      </c>
      <c r="C181" s="3" t="s">
        <v>22</v>
      </c>
      <c r="D181" s="102"/>
      <c r="E181" s="10"/>
      <c r="F181" s="11"/>
      <c r="G181" s="12"/>
      <c r="H181" s="7"/>
    </row>
    <row r="182" spans="1:8" ht="15.6" x14ac:dyDescent="0.3">
      <c r="A182" s="92"/>
      <c r="B182" s="48" t="s">
        <v>144</v>
      </c>
      <c r="C182" s="3"/>
      <c r="D182" s="102"/>
      <c r="E182" s="10"/>
      <c r="F182" s="11"/>
      <c r="G182" s="12"/>
      <c r="H182" s="7"/>
    </row>
    <row r="183" spans="1:8" ht="15.6" x14ac:dyDescent="0.3">
      <c r="A183" s="92"/>
      <c r="B183" s="48" t="s">
        <v>63</v>
      </c>
      <c r="C183" s="3" t="s">
        <v>68</v>
      </c>
      <c r="D183" s="102"/>
      <c r="E183" s="10"/>
      <c r="F183" s="11"/>
      <c r="G183" s="12"/>
      <c r="H183" s="7"/>
    </row>
    <row r="184" spans="1:8" ht="15.6" x14ac:dyDescent="0.3">
      <c r="A184" s="92"/>
      <c r="B184" s="48" t="s">
        <v>26</v>
      </c>
      <c r="C184" s="3" t="s">
        <v>110</v>
      </c>
      <c r="D184" s="102"/>
      <c r="E184" s="10"/>
      <c r="F184" s="11"/>
      <c r="G184" s="12"/>
      <c r="H184" s="7"/>
    </row>
    <row r="185" spans="1:8" ht="15.6" x14ac:dyDescent="0.3">
      <c r="A185" s="92"/>
      <c r="B185" s="2" t="s">
        <v>145</v>
      </c>
      <c r="C185" s="3" t="s">
        <v>22</v>
      </c>
      <c r="D185" s="102">
        <v>2</v>
      </c>
      <c r="E185" s="10"/>
      <c r="F185" s="11"/>
      <c r="G185" s="12"/>
      <c r="H185" s="7"/>
    </row>
    <row r="186" spans="1:8" ht="15.6" x14ac:dyDescent="0.3">
      <c r="A186" s="92"/>
      <c r="B186" s="48" t="s">
        <v>146</v>
      </c>
      <c r="C186" s="3" t="s">
        <v>68</v>
      </c>
      <c r="D186" s="102"/>
      <c r="E186" s="10"/>
      <c r="F186" s="11"/>
      <c r="G186" s="12"/>
      <c r="H186" s="7"/>
    </row>
    <row r="187" spans="1:8" ht="15.6" x14ac:dyDescent="0.3">
      <c r="A187" s="92"/>
      <c r="B187" s="2"/>
      <c r="C187" s="3"/>
      <c r="D187" s="102"/>
      <c r="E187" s="10"/>
      <c r="F187" s="11"/>
      <c r="G187" s="12"/>
      <c r="H187" s="7"/>
    </row>
    <row r="188" spans="1:8" ht="15.6" x14ac:dyDescent="0.3">
      <c r="A188" s="92"/>
      <c r="B188" s="2"/>
      <c r="C188" s="3"/>
      <c r="D188" s="102"/>
      <c r="E188" s="10"/>
      <c r="F188" s="11"/>
      <c r="G188" s="12"/>
      <c r="H188" s="7"/>
    </row>
    <row r="189" spans="1:8" ht="15.6" x14ac:dyDescent="0.3">
      <c r="A189" s="92"/>
      <c r="B189" s="43" t="s">
        <v>34</v>
      </c>
      <c r="C189" s="3"/>
      <c r="D189" s="105"/>
      <c r="E189" s="4"/>
      <c r="F189" s="11"/>
      <c r="G189" s="8"/>
      <c r="H189" s="7"/>
    </row>
    <row r="190" spans="1:8" ht="31.2" x14ac:dyDescent="0.3">
      <c r="A190" s="92">
        <v>49</v>
      </c>
      <c r="B190" s="13" t="s">
        <v>91</v>
      </c>
      <c r="C190" s="9" t="s">
        <v>22</v>
      </c>
      <c r="D190" s="106">
        <f>12*4+12*4+12*4+4*3.5+4*4.5</f>
        <v>176</v>
      </c>
      <c r="E190" s="10"/>
      <c r="F190" s="11"/>
      <c r="G190" s="12"/>
      <c r="H190" s="7"/>
    </row>
    <row r="191" spans="1:8" ht="15.6" x14ac:dyDescent="0.3">
      <c r="A191" s="92"/>
      <c r="B191" s="97" t="s">
        <v>35</v>
      </c>
      <c r="C191" s="3" t="s">
        <v>22</v>
      </c>
      <c r="D191" s="105">
        <f>D190*1.2</f>
        <v>211.2</v>
      </c>
      <c r="E191" s="4"/>
      <c r="F191" s="11"/>
      <c r="G191" s="8"/>
      <c r="H191" s="7"/>
    </row>
    <row r="192" spans="1:8" ht="15.6" x14ac:dyDescent="0.3">
      <c r="A192" s="92">
        <v>50</v>
      </c>
      <c r="B192" s="13" t="s">
        <v>37</v>
      </c>
      <c r="C192" s="9" t="s">
        <v>24</v>
      </c>
      <c r="D192" s="106">
        <f>12*3*3+4*3+4.5*4</f>
        <v>138</v>
      </c>
      <c r="E192" s="10"/>
      <c r="F192" s="11"/>
      <c r="G192" s="12"/>
      <c r="H192" s="7"/>
    </row>
    <row r="193" spans="1:8" ht="15.6" x14ac:dyDescent="0.3">
      <c r="A193" s="92"/>
      <c r="B193" s="98" t="s">
        <v>36</v>
      </c>
      <c r="C193" s="3" t="s">
        <v>24</v>
      </c>
      <c r="D193" s="105">
        <f>D192*1.15</f>
        <v>158.69999999999999</v>
      </c>
      <c r="E193" s="4"/>
      <c r="F193" s="5"/>
      <c r="G193" s="8"/>
      <c r="H193" s="7"/>
    </row>
    <row r="194" spans="1:8" ht="15.6" x14ac:dyDescent="0.3">
      <c r="A194" s="92">
        <v>51</v>
      </c>
      <c r="B194" s="14" t="s">
        <v>90</v>
      </c>
      <c r="C194" s="3" t="s">
        <v>24</v>
      </c>
      <c r="D194" s="105">
        <f>12+12+4.5</f>
        <v>28.5</v>
      </c>
      <c r="E194" s="15"/>
      <c r="F194" s="5"/>
      <c r="G194" s="8"/>
      <c r="H194" s="16"/>
    </row>
    <row r="195" spans="1:8" ht="15.6" x14ac:dyDescent="0.3">
      <c r="A195" s="92"/>
      <c r="B195" s="99" t="s">
        <v>92</v>
      </c>
      <c r="C195" s="17" t="s">
        <v>24</v>
      </c>
      <c r="D195" s="105"/>
      <c r="E195" s="4"/>
      <c r="F195" s="18"/>
      <c r="G195" s="8"/>
      <c r="H195" s="16"/>
    </row>
    <row r="196" spans="1:8" ht="15.6" x14ac:dyDescent="0.3">
      <c r="A196" s="92">
        <v>52</v>
      </c>
      <c r="B196" s="19" t="s">
        <v>38</v>
      </c>
      <c r="C196" s="20" t="s">
        <v>23</v>
      </c>
      <c r="D196" s="105">
        <v>2</v>
      </c>
      <c r="E196" s="21"/>
      <c r="F196" s="22"/>
      <c r="G196" s="23"/>
      <c r="H196" s="16"/>
    </row>
    <row r="197" spans="1:8" ht="15.6" x14ac:dyDescent="0.3">
      <c r="A197" s="92">
        <v>53</v>
      </c>
      <c r="B197" s="19" t="s">
        <v>94</v>
      </c>
      <c r="C197" s="20" t="s">
        <v>23</v>
      </c>
      <c r="D197" s="107">
        <v>1</v>
      </c>
      <c r="E197" s="24"/>
      <c r="F197" s="25"/>
      <c r="G197" s="26"/>
      <c r="H197" s="16"/>
    </row>
    <row r="198" spans="1:8" ht="31.2" x14ac:dyDescent="0.3">
      <c r="A198" s="92">
        <v>54</v>
      </c>
      <c r="B198" s="19" t="s">
        <v>95</v>
      </c>
      <c r="C198" s="20" t="s">
        <v>22</v>
      </c>
      <c r="D198" s="107">
        <f>9*58+9*34+9*34+8*10+4*10</f>
        <v>1254</v>
      </c>
      <c r="E198" s="24"/>
      <c r="F198" s="25"/>
      <c r="G198" s="26"/>
      <c r="H198" s="16"/>
    </row>
    <row r="199" spans="1:8" ht="15.6" x14ac:dyDescent="0.3">
      <c r="A199" s="92">
        <v>55</v>
      </c>
      <c r="B199" s="27" t="s">
        <v>96</v>
      </c>
      <c r="C199" s="17"/>
      <c r="D199" s="105"/>
      <c r="E199" s="28"/>
      <c r="F199" s="29"/>
      <c r="G199" s="30"/>
      <c r="H199" s="16"/>
    </row>
    <row r="200" spans="1:8" ht="15.6" x14ac:dyDescent="0.3">
      <c r="A200" s="92">
        <v>56</v>
      </c>
      <c r="B200" s="27" t="s">
        <v>97</v>
      </c>
      <c r="C200" s="17"/>
      <c r="D200" s="105"/>
      <c r="E200" s="28"/>
      <c r="F200" s="29"/>
      <c r="G200" s="30"/>
      <c r="H200" s="16"/>
    </row>
    <row r="201" spans="1:8" ht="15.6" x14ac:dyDescent="0.3">
      <c r="A201" s="92"/>
      <c r="B201" s="27"/>
      <c r="C201" s="17"/>
      <c r="D201" s="105"/>
      <c r="E201" s="28"/>
      <c r="F201" s="29"/>
      <c r="G201" s="30"/>
      <c r="H201" s="16"/>
    </row>
    <row r="202" spans="1:8" ht="15.6" x14ac:dyDescent="0.3">
      <c r="A202" s="92"/>
      <c r="B202" s="27"/>
      <c r="C202" s="17"/>
      <c r="D202" s="105"/>
      <c r="E202" s="28"/>
      <c r="F202" s="29"/>
      <c r="G202" s="30"/>
      <c r="H202" s="16"/>
    </row>
    <row r="203" spans="1:8" ht="15.6" x14ac:dyDescent="0.3">
      <c r="A203" s="77"/>
      <c r="B203" s="31" t="s">
        <v>98</v>
      </c>
      <c r="C203" s="32"/>
      <c r="D203" s="108"/>
      <c r="E203" s="33"/>
      <c r="F203" s="34"/>
      <c r="G203" s="33"/>
      <c r="H203" s="78"/>
    </row>
    <row r="204" spans="1:8" ht="15.6" x14ac:dyDescent="0.3">
      <c r="A204" s="93"/>
      <c r="B204" s="19" t="s">
        <v>18</v>
      </c>
      <c r="C204" s="35"/>
      <c r="D204" s="109"/>
      <c r="E204" s="37"/>
      <c r="F204" s="20"/>
      <c r="G204" s="36"/>
      <c r="H204" s="88"/>
    </row>
    <row r="205" spans="1:8" ht="15.6" x14ac:dyDescent="0.3">
      <c r="A205" s="93"/>
      <c r="B205" s="19" t="s">
        <v>19</v>
      </c>
      <c r="C205" s="35"/>
      <c r="D205" s="109"/>
      <c r="E205" s="37"/>
      <c r="F205" s="79"/>
      <c r="G205" s="36"/>
      <c r="H205" s="88"/>
    </row>
    <row r="206" spans="1:8" ht="15.6" x14ac:dyDescent="0.3">
      <c r="A206" s="93"/>
      <c r="B206" s="19" t="s">
        <v>147</v>
      </c>
      <c r="C206" s="35"/>
      <c r="D206" s="109"/>
      <c r="E206" s="37"/>
      <c r="F206" s="79">
        <f>(F203+H203)*10/100</f>
        <v>0</v>
      </c>
      <c r="G206" s="36"/>
      <c r="H206" s="88"/>
    </row>
    <row r="207" spans="1:8" ht="15.6" x14ac:dyDescent="0.3">
      <c r="A207" s="93"/>
      <c r="B207" s="19" t="s">
        <v>5</v>
      </c>
      <c r="C207" s="35"/>
      <c r="D207" s="109"/>
      <c r="E207" s="37"/>
      <c r="F207" s="79"/>
      <c r="G207" s="36"/>
      <c r="H207" s="88"/>
    </row>
    <row r="208" spans="1:8" ht="15.6" x14ac:dyDescent="0.3">
      <c r="A208" s="94"/>
      <c r="B208" s="19" t="s">
        <v>6</v>
      </c>
      <c r="C208" s="35"/>
      <c r="D208" s="109"/>
      <c r="E208" s="37"/>
      <c r="F208" s="40">
        <f>(F203+H203+F204+F205+F207)*6/100</f>
        <v>0</v>
      </c>
      <c r="G208" s="38"/>
      <c r="H208" s="38"/>
    </row>
    <row r="209" spans="1:8" ht="15.6" x14ac:dyDescent="0.3">
      <c r="A209" s="95"/>
      <c r="B209" s="39" t="s">
        <v>20</v>
      </c>
      <c r="C209" s="89"/>
      <c r="D209" s="110"/>
      <c r="E209" s="89"/>
      <c r="F209" s="90">
        <f>F203+H203+F204+F205+F207+F208</f>
        <v>0</v>
      </c>
      <c r="G209" s="89"/>
      <c r="H209" s="89"/>
    </row>
    <row r="210" spans="1:8" ht="15" thickBot="1" x14ac:dyDescent="0.35">
      <c r="D210" s="51"/>
    </row>
    <row r="211" spans="1:8" x14ac:dyDescent="0.3">
      <c r="B211" s="53"/>
      <c r="C211" s="54"/>
      <c r="D211" s="55"/>
      <c r="E211" s="54"/>
      <c r="F211" s="56"/>
    </row>
    <row r="212" spans="1:8" x14ac:dyDescent="0.3">
      <c r="B212" s="57"/>
      <c r="C212" s="58"/>
      <c r="D212" s="59"/>
      <c r="E212" s="58"/>
      <c r="F212" s="60"/>
    </row>
    <row r="213" spans="1:8" ht="54" x14ac:dyDescent="0.3">
      <c r="B213" s="61" t="s">
        <v>130</v>
      </c>
      <c r="C213" s="58"/>
      <c r="D213" s="59"/>
      <c r="E213" s="58"/>
      <c r="F213" s="60"/>
    </row>
    <row r="214" spans="1:8" x14ac:dyDescent="0.3">
      <c r="B214" s="57"/>
      <c r="C214" s="58"/>
      <c r="D214" s="58"/>
      <c r="E214" s="58"/>
      <c r="F214" s="60"/>
    </row>
    <row r="215" spans="1:8" x14ac:dyDescent="0.3">
      <c r="B215" s="57"/>
      <c r="C215" s="58"/>
      <c r="D215" s="58"/>
      <c r="E215" s="58"/>
      <c r="F215" s="60"/>
    </row>
    <row r="216" spans="1:8" ht="18" customHeight="1" x14ac:dyDescent="0.3">
      <c r="B216" s="57"/>
      <c r="C216" s="58"/>
      <c r="D216" s="58"/>
      <c r="E216" s="58"/>
      <c r="F216" s="60"/>
    </row>
    <row r="217" spans="1:8" x14ac:dyDescent="0.3">
      <c r="B217" s="57"/>
      <c r="C217" s="58"/>
      <c r="D217" s="58"/>
      <c r="E217" s="58"/>
      <c r="F217" s="60"/>
    </row>
    <row r="218" spans="1:8" x14ac:dyDescent="0.3">
      <c r="B218" s="57"/>
      <c r="C218" s="58"/>
      <c r="D218" s="58"/>
      <c r="E218" s="58"/>
      <c r="F218" s="60"/>
    </row>
    <row r="219" spans="1:8" x14ac:dyDescent="0.3">
      <c r="B219" s="57"/>
      <c r="C219" s="58"/>
      <c r="D219" s="58"/>
      <c r="E219" s="58"/>
      <c r="F219" s="60"/>
    </row>
    <row r="220" spans="1:8" ht="15" thickBot="1" x14ac:dyDescent="0.35">
      <c r="B220" s="62"/>
      <c r="C220" s="63"/>
      <c r="D220" s="63"/>
      <c r="E220" s="63"/>
      <c r="F220" s="64"/>
    </row>
  </sheetData>
  <mergeCells count="30">
    <mergeCell ref="B8:D8"/>
    <mergeCell ref="A11:F11"/>
    <mergeCell ref="A12:F12"/>
    <mergeCell ref="A13:F13"/>
    <mergeCell ref="B2:D2"/>
    <mergeCell ref="B4:D4"/>
    <mergeCell ref="B5:D5"/>
    <mergeCell ref="B6:D6"/>
    <mergeCell ref="B7:D7"/>
    <mergeCell ref="B3:D3"/>
    <mergeCell ref="A14:A15"/>
    <mergeCell ref="B14:B15"/>
    <mergeCell ref="C14:C15"/>
    <mergeCell ref="D14:D15"/>
    <mergeCell ref="E14:F14"/>
    <mergeCell ref="G14:H14"/>
    <mergeCell ref="E2:G2"/>
    <mergeCell ref="E4:G4"/>
    <mergeCell ref="E5:G5"/>
    <mergeCell ref="E6:G6"/>
    <mergeCell ref="E7:G7"/>
    <mergeCell ref="E8:G8"/>
    <mergeCell ref="E3:G3"/>
    <mergeCell ref="L111:N111"/>
    <mergeCell ref="L113:N113"/>
    <mergeCell ref="L104:N104"/>
    <mergeCell ref="L105:N105"/>
    <mergeCell ref="L107:N107"/>
    <mergeCell ref="L108:N108"/>
    <mergeCell ref="L110:N110"/>
  </mergeCells>
  <pageMargins left="0.7" right="0.7" top="0.75" bottom="0.75" header="0.3" footer="0.3"/>
  <pageSetup paperSize="9" scale="72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Курдаченко Ольга Альбертовна</dc:creator>
  <cp:lastModifiedBy>Андрєєв Леонід Павлович</cp:lastModifiedBy>
  <cp:lastPrinted>2024-06-21T11:44:44Z</cp:lastPrinted>
  <dcterms:created xsi:type="dcterms:W3CDTF">2024-03-06T10:13:37Z</dcterms:created>
  <dcterms:modified xsi:type="dcterms:W3CDTF">2025-09-23T08:44:24Z</dcterms:modified>
</cp:coreProperties>
</file>